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Transactions" sheetId="2" state="visible" r:id="rId2"/>
    <sheet name="Recurring Transactions" sheetId="3" state="visible" r:id="rId3"/>
    <sheet name="Budget Targets" sheetId="4" state="visible" r:id="rId4"/>
    <sheet name="Categories" sheetId="5" state="visible" r:id="rId5"/>
    <sheet name="Settings" sheetId="6" state="visible" r:id="rId6"/>
    <sheet name="Config" sheetId="7" state="visible" r:id="rId7"/>
  </sheets>
  <definedNames>
    <definedName name="_xlnm.Print_Area" localSheetId="0">'Overview'!$A$1:$V$63</definedName>
    <definedName name="_xlnm._FilterDatabase" localSheetId="1" hidden="1">'Transactions'!$A$6:$G$506</definedName>
    <definedName name="_xlnm.Print_Area" localSheetId="1">'Transactions'!$A$1:$G$506</definedName>
    <definedName name="_xlnm.Print_Area" localSheetId="2">'Recurring Transactions'!$A$1:$H$46</definedName>
    <definedName name="_xlnm.Print_Area" localSheetId="3">'Budget Targets'!$A$1:$H$60</definedName>
    <definedName name="_xlnm.Print_Area" localSheetId="4">'Categories'!$A$1:$C$58</definedName>
    <definedName name="_xlnm.Print_Area" localSheetId="5">'Settings'!$A$1:$D$12</definedName>
    <definedName name="_xlnm.Print_Area" localSheetId="6">'Config'!$A$1:$X$80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&quot;$&quot;#,##0.00"/>
    <numFmt numFmtId="166" formatCode="&quot;$&quot;#,##0.00;[Red]-&quot;$&quot;#,##0.00"/>
    <numFmt numFmtId="167" formatCode="&quot;+&quot;$#,##0.00;&quot;−&quot;$#,##0.00;&quot;$&quot;0.00"/>
    <numFmt numFmtId="168" formatCode="&quot;$&quot;#,##0"/>
  </numFmts>
  <fonts count="28">
    <font>
      <name val="Calibri"/>
      <family val="2"/>
      <color theme="1"/>
      <sz val="11"/>
      <scheme val="minor"/>
    </font>
    <font>
      <name val="Arial"/>
      <b val="1"/>
      <color rgb="00C0392B"/>
      <sz val="13"/>
    </font>
    <font>
      <name val="Arial"/>
      <color rgb="008A8074"/>
      <sz val="9"/>
    </font>
    <font>
      <name val="Arial"/>
      <color rgb="003A352C"/>
      <sz val="9.5"/>
    </font>
    <font>
      <name val="Arial"/>
      <b val="1"/>
      <color rgb="008A8074"/>
      <sz val="9"/>
    </font>
    <font>
      <name val="Arial"/>
      <color rgb="003A352C"/>
      <sz val="9"/>
    </font>
    <font>
      <name val="Arial"/>
      <b val="1"/>
      <color rgb="003A352C"/>
      <sz val="20"/>
    </font>
    <font>
      <name val="Arial"/>
      <i val="1"/>
      <color rgb="008A8074"/>
      <sz val="10.5"/>
    </font>
    <font>
      <name val="Arial"/>
      <b val="1"/>
      <color rgb="008A8074"/>
      <sz val="9.5"/>
    </font>
    <font>
      <name val="Arial"/>
      <b val="1"/>
      <color rgb="003A352C"/>
      <sz val="11"/>
    </font>
    <font>
      <name val="Arial"/>
      <i val="1"/>
      <color rgb="00A89D8D"/>
      <sz val="9"/>
    </font>
    <font>
      <name val="Arial"/>
      <b val="1"/>
      <color rgb="003F7D63"/>
      <sz val="19"/>
    </font>
    <font>
      <name val="Arial"/>
      <b val="1"/>
      <color rgb="009C6152"/>
      <sz val="19"/>
    </font>
    <font>
      <name val="Arial"/>
      <b val="1"/>
      <color rgb="003A352C"/>
      <sz val="19"/>
    </font>
    <font>
      <name val="Arial"/>
      <b val="1"/>
      <color rgb="003A352C"/>
      <sz val="12"/>
    </font>
    <font>
      <name val="Arial"/>
      <b val="1"/>
      <color rgb="003A352C"/>
      <sz val="9.5"/>
    </font>
    <font>
      <name val="Arial"/>
      <b val="1"/>
      <i val="1"/>
      <color rgb="008A8074"/>
      <sz val="9"/>
    </font>
    <font>
      <name val="Arial"/>
      <b val="1"/>
      <color rgb="003A352C"/>
      <sz val="10.5"/>
    </font>
    <font>
      <name val="Arial"/>
      <b val="1"/>
      <color rgb="00FFFFFF"/>
      <sz val="10.5"/>
    </font>
    <font>
      <name val="Arial"/>
      <color rgb="003A352C"/>
      <sz val="10"/>
    </font>
    <font>
      <name val="Arial"/>
      <color rgb="00A89D8D"/>
      <sz val="10"/>
    </font>
    <font>
      <name val="Arial"/>
      <i val="1"/>
      <color rgb="008A8074"/>
      <sz val="9.5"/>
    </font>
    <font>
      <name val="Arial"/>
      <color rgb="008A8074"/>
      <sz val="10"/>
    </font>
    <font>
      <name val="Arial"/>
      <b val="1"/>
      <color rgb="003A352C"/>
      <sz val="10"/>
    </font>
    <font>
      <name val="Arial"/>
      <i val="1"/>
      <color rgb="00A89D8D"/>
      <sz val="8"/>
    </font>
    <font>
      <name val="Arial"/>
      <color rgb="003A352C"/>
      <sz val="8"/>
    </font>
    <font>
      <name val="Arial"/>
      <b val="1"/>
      <color rgb="008A8074"/>
      <sz val="10"/>
    </font>
    <font>
      <name val="Arial"/>
      <color rgb="003A352C"/>
      <sz val="10.5"/>
    </font>
  </fonts>
  <fills count="34">
    <fill>
      <patternFill/>
    </fill>
    <fill>
      <patternFill patternType="gray125"/>
    </fill>
    <fill>
      <patternFill patternType="solid">
        <fgColor rgb="00EFECE6"/>
      </patternFill>
    </fill>
    <fill>
      <patternFill patternType="solid">
        <fgColor rgb="007FA98C"/>
      </patternFill>
    </fill>
    <fill>
      <patternFill patternType="solid">
        <fgColor rgb="00FBF3DE"/>
      </patternFill>
    </fill>
    <fill>
      <patternFill patternType="solid">
        <fgColor rgb="00E5EEE7"/>
      </patternFill>
    </fill>
    <fill>
      <patternFill patternType="solid">
        <fgColor rgb="00F2E7E2"/>
      </patternFill>
    </fill>
    <fill>
      <patternFill patternType="solid">
        <fgColor rgb="00F6F2EC"/>
      </patternFill>
    </fill>
    <fill>
      <patternFill patternType="solid">
        <fgColor rgb="00FAF7F2"/>
      </patternFill>
    </fill>
    <fill>
      <patternFill patternType="solid">
        <fgColor rgb="00D3E4D8"/>
      </patternFill>
    </fill>
    <fill>
      <patternFill patternType="solid">
        <fgColor rgb="00DDD3E4"/>
      </patternFill>
    </fill>
    <fill>
      <patternFill patternType="solid">
        <fgColor rgb="00E4E2D3"/>
      </patternFill>
    </fill>
    <fill>
      <patternFill patternType="solid">
        <fgColor rgb="00D3E1E4"/>
      </patternFill>
    </fill>
    <fill>
      <patternFill patternType="solid">
        <fgColor rgb="00E4D3DC"/>
      </patternFill>
    </fill>
    <fill>
      <patternFill patternType="solid">
        <fgColor rgb="00D7E4D3"/>
      </patternFill>
    </fill>
    <fill>
      <patternFill patternType="solid">
        <fgColor rgb="00D4D3E4"/>
      </patternFill>
    </fill>
    <fill>
      <patternFill patternType="solid">
        <fgColor rgb="00E4D9D3"/>
      </patternFill>
    </fill>
    <fill>
      <patternFill patternType="solid">
        <fgColor rgb="00D3E4DE"/>
      </patternFill>
    </fill>
    <fill>
      <patternFill patternType="solid">
        <fgColor rgb="00E3D3E4"/>
      </patternFill>
    </fill>
    <fill>
      <patternFill patternType="solid">
        <fgColor rgb="00E0E4D3"/>
      </patternFill>
    </fill>
    <fill>
      <patternFill patternType="solid">
        <fgColor rgb="00D3DBE4"/>
      </patternFill>
    </fill>
    <fill>
      <patternFill patternType="solid">
        <fgColor rgb="00E4D3D6"/>
      </patternFill>
    </fill>
    <fill>
      <patternFill patternType="solid">
        <fgColor rgb="00D3E4D5"/>
      </patternFill>
    </fill>
    <fill>
      <patternFill patternType="solid">
        <fgColor rgb="00DAD3E4"/>
      </patternFill>
    </fill>
    <fill>
      <patternFill patternType="solid">
        <fgColor rgb="00E4DFD3"/>
      </patternFill>
    </fill>
    <fill>
      <patternFill patternType="solid">
        <fgColor rgb="00D3E4E4"/>
      </patternFill>
    </fill>
    <fill>
      <patternFill patternType="solid">
        <fgColor rgb="00E4D3DF"/>
      </patternFill>
    </fill>
    <fill>
      <patternFill patternType="solid">
        <fgColor rgb="00DAE4D3"/>
      </patternFill>
    </fill>
    <fill>
      <patternFill patternType="solid">
        <fgColor rgb="00D3D5E4"/>
      </patternFill>
    </fill>
    <fill>
      <patternFill patternType="solid">
        <fgColor rgb="00E4D5D3"/>
      </patternFill>
    </fill>
    <fill>
      <patternFill patternType="solid">
        <fgColor rgb="00D3E4DA"/>
      </patternFill>
    </fill>
    <fill>
      <patternFill patternType="solid">
        <fgColor rgb="00DFD3E4"/>
      </patternFill>
    </fill>
    <fill>
      <patternFill patternType="solid">
        <fgColor rgb="00E3E4D3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E6DFD0"/>
      </left>
      <right style="thin">
        <color rgb="00E6DFD0"/>
      </right>
      <top style="thin">
        <color rgb="00E6DFD0"/>
      </top>
      <bottom style="thin">
        <color rgb="00E6DFD0"/>
      </bottom>
    </border>
    <border>
      <bottom style="thin">
        <color rgb="00E6DFD0"/>
      </bottom>
    </border>
    <border>
      <bottom style="thin">
        <color rgb="007FA98C"/>
      </bottom>
    </border>
    <border/>
    <border>
      <top style="thin">
        <color rgb="007FA98C"/>
      </top>
    </border>
  </borders>
  <cellStyleXfs count="1">
    <xf numFmtId="0" fontId="0" fillId="0" borderId="0"/>
  </cellStyleXfs>
  <cellXfs count="127">
    <xf numFmtId="0" fontId="0" fillId="0" borderId="0" pivotButton="0" quotePrefix="0" xfId="0"/>
    <xf numFmtId="0" fontId="0" fillId="2" borderId="0" pivotButton="0" quotePrefix="0" xfId="0"/>
    <xf numFmtId="0" fontId="6" fillId="2" borderId="0" applyAlignment="1" pivotButton="0" quotePrefix="0" xfId="0">
      <alignment vertical="center"/>
    </xf>
    <xf numFmtId="0" fontId="7" fillId="2" borderId="0" pivotButton="0" quotePrefix="0" xfId="0"/>
    <xf numFmtId="0" fontId="0" fillId="3" borderId="0" pivotButton="0" quotePrefix="0" xfId="0"/>
    <xf numFmtId="0" fontId="8" fillId="2" borderId="0" applyAlignment="1" pivotButton="0" quotePrefix="0" xfId="0">
      <alignment horizontal="center" vertical="center"/>
    </xf>
    <xf numFmtId="0" fontId="9" fillId="4" borderId="1" applyAlignment="1" applyProtection="1" pivotButton="0" quotePrefix="0" xfId="0">
      <alignment horizontal="center" vertical="center"/>
      <protection locked="0" hidden="0"/>
    </xf>
    <xf numFmtId="0" fontId="0" fillId="4" borderId="1" applyProtection="1" pivotButton="0" quotePrefix="0" xfId="0">
      <protection locked="0" hidden="0"/>
    </xf>
    <xf numFmtId="0" fontId="2" fillId="2" borderId="0" applyAlignment="1" pivotButton="0" quotePrefix="0" xfId="0">
      <alignment horizontal="center" vertical="center"/>
    </xf>
    <xf numFmtId="0" fontId="10" fillId="2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center" vertical="center"/>
    </xf>
    <xf numFmtId="0" fontId="0" fillId="5" borderId="0" pivotButton="0" quotePrefix="0" xfId="0"/>
    <xf numFmtId="0" fontId="4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4" fillId="7" borderId="0" applyAlignment="1" pivotButton="0" quotePrefix="0" xfId="0">
      <alignment horizontal="center" vertical="center"/>
    </xf>
    <xf numFmtId="0" fontId="0" fillId="7" borderId="0" pivotButton="0" quotePrefix="0" xfId="0"/>
    <xf numFmtId="166" fontId="11" fillId="5" borderId="2" applyAlignment="1" pivotButton="0" quotePrefix="0" xfId="0">
      <alignment horizontal="center" vertical="center"/>
    </xf>
    <xf numFmtId="0" fontId="0" fillId="5" borderId="2" pivotButton="0" quotePrefix="0" xfId="0"/>
    <xf numFmtId="166" fontId="12" fillId="6" borderId="2" applyAlignment="1" pivotButton="0" quotePrefix="0" xfId="0">
      <alignment horizontal="center" vertical="center"/>
    </xf>
    <xf numFmtId="0" fontId="0" fillId="6" borderId="2" pivotButton="0" quotePrefix="0" xfId="0"/>
    <xf numFmtId="166" fontId="13" fillId="7" borderId="2" applyAlignment="1" pivotButton="0" quotePrefix="0" xfId="0">
      <alignment horizontal="center" vertical="center"/>
    </xf>
    <xf numFmtId="0" fontId="0" fillId="7" borderId="2" pivotButton="0" quotePrefix="0" xfId="0"/>
    <xf numFmtId="0" fontId="9" fillId="2" borderId="0" pivotButton="0" quotePrefix="0" xfId="0"/>
    <xf numFmtId="0" fontId="5" fillId="8" borderId="1" applyAlignment="1" pivotButton="0" quotePrefix="0" xfId="0">
      <alignment horizontal="left" vertical="center" indent="1"/>
    </xf>
    <xf numFmtId="0" fontId="0" fillId="8" borderId="1" pivotButton="0" quotePrefix="0" xfId="0"/>
    <xf numFmtId="165" fontId="15" fillId="8" borderId="1" applyAlignment="1" pivotButton="0" quotePrefix="0" xfId="0">
      <alignment horizontal="right" vertical="center" indent="1"/>
    </xf>
    <xf numFmtId="0" fontId="16" fillId="2" borderId="0" applyAlignment="1" pivotButton="0" quotePrefix="0" xfId="0">
      <alignment horizontal="left" vertical="center" indent="1"/>
    </xf>
    <xf numFmtId="167" fontId="15" fillId="2" borderId="0" applyAlignment="1" pivotButton="0" quotePrefix="0" xfId="0">
      <alignment horizontal="right" vertical="center" indent="1"/>
    </xf>
    <xf numFmtId="0" fontId="17" fillId="2" borderId="0" applyAlignment="1" pivotButton="0" quotePrefix="0" xfId="0">
      <alignment horizontal="left" vertical="center"/>
    </xf>
    <xf numFmtId="0" fontId="0" fillId="9" borderId="0" pivotButton="0" quotePrefix="0" xfId="0"/>
    <xf numFmtId="0" fontId="5" fillId="2" borderId="0" applyAlignment="1" pivotButton="0" quotePrefix="0" xfId="0">
      <alignment horizontal="left" vertical="center"/>
    </xf>
    <xf numFmtId="0" fontId="0" fillId="21" borderId="0" pivotButton="0" quotePrefix="0" xfId="0"/>
    <xf numFmtId="0" fontId="0" fillId="10" borderId="0" pivotButton="0" quotePrefix="0" xfId="0"/>
    <xf numFmtId="0" fontId="0" fillId="22" borderId="0" pivotButton="0" quotePrefix="0" xfId="0"/>
    <xf numFmtId="0" fontId="0" fillId="11" borderId="0" pivotButton="0" quotePrefix="0" xfId="0"/>
    <xf numFmtId="0" fontId="0" fillId="23" borderId="0" pivotButton="0" quotePrefix="0" xfId="0"/>
    <xf numFmtId="0" fontId="0" fillId="12" borderId="0" pivotButton="0" quotePrefix="0" xfId="0"/>
    <xf numFmtId="0" fontId="0" fillId="24" borderId="0" pivotButton="0" quotePrefix="0" xfId="0"/>
    <xf numFmtId="0" fontId="0" fillId="13" borderId="0" pivotButton="0" quotePrefix="0" xfId="0"/>
    <xf numFmtId="0" fontId="0" fillId="25" borderId="0" pivotButton="0" quotePrefix="0" xfId="0"/>
    <xf numFmtId="0" fontId="0" fillId="14" borderId="0" pivotButton="0" quotePrefix="0" xfId="0"/>
    <xf numFmtId="0" fontId="0" fillId="26" borderId="0" pivotButton="0" quotePrefix="0" xfId="0"/>
    <xf numFmtId="0" fontId="0" fillId="15" borderId="0" pivotButton="0" quotePrefix="0" xfId="0"/>
    <xf numFmtId="0" fontId="0" fillId="27" borderId="0" pivotButton="0" quotePrefix="0" xfId="0"/>
    <xf numFmtId="0" fontId="0" fillId="16" borderId="0" pivotButton="0" quotePrefix="0" xfId="0"/>
    <xf numFmtId="0" fontId="0" fillId="28" borderId="0" pivotButton="0" quotePrefix="0" xfId="0"/>
    <xf numFmtId="0" fontId="0" fillId="17" borderId="0" pivotButton="0" quotePrefix="0" xfId="0"/>
    <xf numFmtId="0" fontId="0" fillId="29" borderId="0" pivotButton="0" quotePrefix="0" xfId="0"/>
    <xf numFmtId="0" fontId="0" fillId="18" borderId="0" pivotButton="0" quotePrefix="0" xfId="0"/>
    <xf numFmtId="0" fontId="0" fillId="30" borderId="0" pivotButton="0" quotePrefix="0" xfId="0"/>
    <xf numFmtId="0" fontId="0" fillId="19" borderId="0" pivotButton="0" quotePrefix="0" xfId="0"/>
    <xf numFmtId="0" fontId="0" fillId="31" borderId="0" pivotButton="0" quotePrefix="0" xfId="0"/>
    <xf numFmtId="0" fontId="0" fillId="20" borderId="0" pivotButton="0" quotePrefix="0" xfId="0"/>
    <xf numFmtId="0" fontId="0" fillId="32" borderId="0" pivotButton="0" quotePrefix="0" xfId="0"/>
    <xf numFmtId="0" fontId="8" fillId="0" borderId="0" applyAlignment="1" pivotButton="0" quotePrefix="0" xfId="0">
      <alignment horizontal="right" vertical="center"/>
    </xf>
    <xf numFmtId="0" fontId="17" fillId="4" borderId="1" applyAlignment="1" applyProtection="1" pivotButton="0" quotePrefix="0" xfId="0">
      <alignment horizontal="center" vertical="center"/>
      <protection locked="0" hidden="0"/>
    </xf>
    <xf numFmtId="0" fontId="14" fillId="2" borderId="0" applyAlignment="1" pivotButton="0" quotePrefix="0" xfId="0">
      <alignment vertical="center"/>
    </xf>
    <xf numFmtId="0" fontId="21" fillId="2" borderId="0" pivotButton="0" quotePrefix="0" xfId="0"/>
    <xf numFmtId="0" fontId="18" fillId="3" borderId="3" applyAlignment="1" pivotButton="0" quotePrefix="0" xfId="0">
      <alignment horizontal="left" vertical="center" indent="1"/>
    </xf>
    <xf numFmtId="0" fontId="8" fillId="8" borderId="2" pivotButton="0" quotePrefix="0" xfId="0"/>
    <xf numFmtId="0" fontId="8" fillId="8" borderId="2" applyAlignment="1" pivotButton="0" quotePrefix="0" xfId="0">
      <alignment horizontal="right"/>
    </xf>
    <xf numFmtId="0" fontId="0" fillId="8" borderId="2" pivotButton="0" quotePrefix="0" xfId="0"/>
    <xf numFmtId="164" fontId="19" fillId="4" borderId="1" applyProtection="1" pivotButton="0" quotePrefix="0" xfId="0">
      <protection locked="0" hidden="0"/>
    </xf>
    <xf numFmtId="0" fontId="19" fillId="4" borderId="1" applyProtection="1" pivotButton="0" quotePrefix="0" xfId="0">
      <protection locked="0" hidden="0"/>
    </xf>
    <xf numFmtId="0" fontId="20" fillId="8" borderId="1" applyAlignment="1" pivotButton="0" quotePrefix="0" xfId="0">
      <alignment horizontal="center"/>
    </xf>
    <xf numFmtId="165" fontId="19" fillId="4" borderId="1" applyProtection="1" pivotButton="0" quotePrefix="0" xfId="0">
      <protection locked="0" hidden="0"/>
    </xf>
    <xf numFmtId="0" fontId="19" fillId="8" borderId="0" applyAlignment="1" pivotButton="0" quotePrefix="0" xfId="0">
      <alignment indent="1"/>
    </xf>
    <xf numFmtId="0" fontId="22" fillId="8" borderId="0" pivotButton="0" quotePrefix="0" xfId="0"/>
    <xf numFmtId="0" fontId="22" fillId="8" borderId="0" applyAlignment="1" pivotButton="0" quotePrefix="0" xfId="0">
      <alignment horizontal="center"/>
    </xf>
    <xf numFmtId="168" fontId="23" fillId="8" borderId="0" applyAlignment="1" pivotButton="0" quotePrefix="0" xfId="0">
      <alignment horizontal="right"/>
    </xf>
    <xf numFmtId="0" fontId="0" fillId="8" borderId="0" pivotButton="0" quotePrefix="0" xfId="0"/>
    <xf numFmtId="0" fontId="24" fillId="0" borderId="0" pivotButton="0" quotePrefix="0" xfId="0"/>
    <xf numFmtId="164" fontId="0" fillId="0" borderId="0" pivotButton="0" quotePrefix="0" xfId="0"/>
    <xf numFmtId="0" fontId="26" fillId="2" borderId="0" pivotButton="0" quotePrefix="0" xfId="0"/>
    <xf numFmtId="0" fontId="9" fillId="4" borderId="1" applyAlignment="1" applyProtection="1" pivotButton="0" quotePrefix="0" xfId="0">
      <alignment horizontal="center"/>
      <protection locked="0" hidden="0"/>
    </xf>
    <xf numFmtId="0" fontId="14" fillId="2" borderId="0" pivotButton="0" quotePrefix="0" xfId="0"/>
    <xf numFmtId="0" fontId="18" fillId="2" borderId="4" applyAlignment="1" pivotButton="0" quotePrefix="0" xfId="0">
      <alignment horizontal="left" vertical="center" indent="1"/>
    </xf>
    <xf numFmtId="0" fontId="19" fillId="4" borderId="1" applyAlignment="1" applyProtection="1" pivotButton="0" quotePrefix="0" xfId="0">
      <alignment indent="1"/>
      <protection locked="0" hidden="0"/>
    </xf>
    <xf numFmtId="165" fontId="19" fillId="33" borderId="1" pivotButton="0" quotePrefix="0" xfId="0"/>
    <xf numFmtId="166" fontId="19" fillId="33" borderId="1" pivotButton="0" quotePrefix="0" xfId="0"/>
    <xf numFmtId="9" fontId="19" fillId="33" borderId="1" pivotButton="0" quotePrefix="0" xfId="0"/>
    <xf numFmtId="167" fontId="19" fillId="33" borderId="1" pivotButton="0" quotePrefix="0" xfId="0"/>
    <xf numFmtId="165" fontId="19" fillId="8" borderId="1" pivotButton="0" quotePrefix="0" xfId="0"/>
    <xf numFmtId="166" fontId="19" fillId="8" borderId="1" pivotButton="0" quotePrefix="0" xfId="0"/>
    <xf numFmtId="9" fontId="19" fillId="8" borderId="1" pivotButton="0" quotePrefix="0" xfId="0"/>
    <xf numFmtId="167" fontId="19" fillId="8" borderId="1" pivotButton="0" quotePrefix="0" xfId="0"/>
    <xf numFmtId="0" fontId="9" fillId="7" borderId="0" pivotButton="0" quotePrefix="0" xfId="0"/>
    <xf numFmtId="166" fontId="9" fillId="7" borderId="5" pivotButton="0" quotePrefix="0" xfId="0"/>
    <xf numFmtId="167" fontId="9" fillId="7" borderId="5" pivotButton="0" quotePrefix="0" xfId="0"/>
    <xf numFmtId="165" fontId="9" fillId="7" borderId="5" pivotButton="0" quotePrefix="0" xfId="0"/>
    <xf numFmtId="0" fontId="7" fillId="2" borderId="0" applyAlignment="1" pivotButton="0" quotePrefix="0" xfId="0">
      <alignment vertical="center" wrapText="1"/>
    </xf>
    <xf numFmtId="0" fontId="0" fillId="9" borderId="1" pivotButton="0" quotePrefix="0" xfId="0"/>
    <xf numFmtId="0" fontId="0" fillId="10" borderId="1" pivotButton="0" quotePrefix="0" xfId="0"/>
    <xf numFmtId="0" fontId="0" fillId="11" borderId="1" pivotButton="0" quotePrefix="0" xfId="0"/>
    <xf numFmtId="0" fontId="0" fillId="12" borderId="1" pivotButton="0" quotePrefix="0" xfId="0"/>
    <xf numFmtId="0" fontId="0" fillId="13" borderId="1" pivotButton="0" quotePrefix="0" xfId="0"/>
    <xf numFmtId="0" fontId="0" fillId="14" borderId="1" pivotButton="0" quotePrefix="0" xfId="0"/>
    <xf numFmtId="0" fontId="0" fillId="15" borderId="1" pivotButton="0" quotePrefix="0" xfId="0"/>
    <xf numFmtId="0" fontId="0" fillId="16" borderId="1" pivotButton="0" quotePrefix="0" xfId="0"/>
    <xf numFmtId="0" fontId="0" fillId="17" borderId="1" pivotButton="0" quotePrefix="0" xfId="0"/>
    <xf numFmtId="0" fontId="0" fillId="18" borderId="1" pivotButton="0" quotePrefix="0" xfId="0"/>
    <xf numFmtId="0" fontId="0" fillId="19" borderId="1" pivotButton="0" quotePrefix="0" xfId="0"/>
    <xf numFmtId="0" fontId="0" fillId="20" borderId="1" pivotButton="0" quotePrefix="0" xfId="0"/>
    <xf numFmtId="0" fontId="0" fillId="21" borderId="1" pivotButton="0" quotePrefix="0" xfId="0"/>
    <xf numFmtId="0" fontId="0" fillId="22" borderId="1" pivotButton="0" quotePrefix="0" xfId="0"/>
    <xf numFmtId="0" fontId="0" fillId="23" borderId="1" pivotButton="0" quotePrefix="0" xfId="0"/>
    <xf numFmtId="0" fontId="0" fillId="24" borderId="1" pivotButton="0" quotePrefix="0" xfId="0"/>
    <xf numFmtId="0" fontId="0" fillId="25" borderId="1" pivotButton="0" quotePrefix="0" xfId="0"/>
    <xf numFmtId="0" fontId="0" fillId="26" borderId="1" pivotButton="0" quotePrefix="0" xfId="0"/>
    <xf numFmtId="0" fontId="0" fillId="27" borderId="1" pivotButton="0" quotePrefix="0" xfId="0"/>
    <xf numFmtId="0" fontId="0" fillId="28" borderId="1" pivotButton="0" quotePrefix="0" xfId="0"/>
    <xf numFmtId="0" fontId="0" fillId="29" borderId="1" pivotButton="0" quotePrefix="0" xfId="0"/>
    <xf numFmtId="0" fontId="0" fillId="30" borderId="1" pivotButton="0" quotePrefix="0" xfId="0"/>
    <xf numFmtId="0" fontId="0" fillId="31" borderId="1" pivotButton="0" quotePrefix="0" xfId="0"/>
    <xf numFmtId="0" fontId="0" fillId="32" borderId="1" pivotButton="0" quotePrefix="0" xfId="0"/>
    <xf numFmtId="0" fontId="17" fillId="2" borderId="0" pivotButton="0" quotePrefix="0" xfId="0"/>
    <xf numFmtId="0" fontId="27" fillId="4" borderId="1" applyAlignment="1" applyProtection="1" pivotButton="0" quotePrefix="0" xfId="0">
      <alignment indent="1"/>
      <protection locked="0" hidden="0"/>
    </xf>
    <xf numFmtId="0" fontId="1" fillId="0" borderId="0" pivotButton="0" quotePrefix="0" xfId="0"/>
    <xf numFmtId="0" fontId="2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165" fontId="0" fillId="0" borderId="0" pivotButton="0" quotePrefix="0" xfId="0"/>
    <xf numFmtId="9" fontId="0" fillId="0" borderId="0" pivotButton="0" quotePrefix="0" xfId="0"/>
    <xf numFmtId="0" fontId="25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EFECE6"/>
          <bgColor rgb="00EFECE6"/>
        </patternFill>
      </fill>
    </dxf>
    <dxf>
      <font>
        <name val="Arial"/>
        <color rgb="00EFECE6"/>
        <sz val="10"/>
      </font>
    </dxf>
    <dxf>
      <font>
        <name val="Arial"/>
        <color rgb="00B4715F"/>
        <sz val="10"/>
      </font>
    </dxf>
    <dxf>
      <font>
        <name val="Arial"/>
        <color rgb="003F7D63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Income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'Config'!E16</f>
            </strRef>
          </tx>
          <spPr>
            <a:solidFill>
              <a:srgbClr val="9FCBAD"/>
            </a:solidFill>
            <a:ln>
              <a:prstDash val="solid"/>
            </a:ln>
          </spPr>
          <cat>
            <numRef>
              <f>'Config'!$D$17:$D$28</f>
            </numRef>
          </cat>
          <val>
            <numRef>
              <f>'Config'!$E$17:$E$28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'Config'!H16</f>
            </strRef>
          </tx>
          <spPr>
            <a:ln w="26000">
              <a:solidFill>
                <a:srgbClr val="5C7CA6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'Config'!$D$17:$D$28</f>
            </numRef>
          </cat>
          <val>
            <numRef>
              <f>'Config'!$H$17:$H$28</f>
            </numRef>
          </val>
          <smooth val="0"/>
        </ser>
        <ser>
          <idx val="2"/>
          <order val="2"/>
          <tx>
            <strRef>
              <f>'Config'!K16</f>
            </strRef>
          </tx>
          <spPr>
            <a:ln w="26000">
              <a:solidFill>
                <a:srgbClr val="B36699"/>
              </a:solidFill>
              <a:prstDash val="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'Config'!$D$17:$D$28</f>
            </numRef>
          </cat>
          <val>
            <numRef>
              <f>'Config'!$K$17:$K$28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Expenses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'Config'!F16</f>
            </strRef>
          </tx>
          <spPr>
            <a:solidFill>
              <a:srgbClr val="DBAA9F"/>
            </a:solidFill>
            <a:ln>
              <a:prstDash val="solid"/>
            </a:ln>
          </spPr>
          <cat>
            <numRef>
              <f>'Config'!$D$17:$D$28</f>
            </numRef>
          </cat>
          <val>
            <numRef>
              <f>'Config'!$F$17:$F$28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'Config'!I16</f>
            </strRef>
          </tx>
          <spPr>
            <a:ln w="26000">
              <a:solidFill>
                <a:srgbClr val="5C7CA6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'Config'!$D$17:$D$28</f>
            </numRef>
          </cat>
          <val>
            <numRef>
              <f>'Config'!$I$17:$I$28</f>
            </numRef>
          </val>
          <smooth val="0"/>
        </ser>
        <ser>
          <idx val="2"/>
          <order val="2"/>
          <tx>
            <strRef>
              <f>'Config'!L16</f>
            </strRef>
          </tx>
          <spPr>
            <a:ln w="26000">
              <a:solidFill>
                <a:srgbClr val="B36699"/>
              </a:solidFill>
              <a:prstDash val="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'Config'!$D$17:$D$28</f>
            </numRef>
          </cat>
          <val>
            <numRef>
              <f>'Config'!$L$17:$L$28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Savings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'Config'!G16</f>
            </strRef>
          </tx>
          <spPr>
            <a:solidFill>
              <a:srgbClr val="A6C3D6"/>
            </a:solidFill>
            <a:ln>
              <a:prstDash val="solid"/>
            </a:ln>
          </spPr>
          <cat>
            <numRef>
              <f>'Config'!$D$17:$D$28</f>
            </numRef>
          </cat>
          <val>
            <numRef>
              <f>'Config'!$G$17:$G$28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'Config'!J16</f>
            </strRef>
          </tx>
          <spPr>
            <a:ln w="26000">
              <a:solidFill>
                <a:srgbClr val="5C7CA6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'Config'!$D$17:$D$28</f>
            </numRef>
          </cat>
          <val>
            <numRef>
              <f>'Config'!$J$17:$J$28</f>
            </numRef>
          </val>
          <smooth val="0"/>
        </ser>
        <ser>
          <idx val="2"/>
          <order val="2"/>
          <tx>
            <strRef>
              <f>'Config'!M16</f>
            </strRef>
          </tx>
          <spPr>
            <a:ln w="26000">
              <a:solidFill>
                <a:srgbClr val="B36699"/>
              </a:solidFill>
              <a:prstDash val="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'Config'!$D$17:$D$28</f>
            </numRef>
          </cat>
          <val>
            <numRef>
              <f>'Config'!$M$17:$M$28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Total (share)</a:t>
            </a:r>
          </a:p>
        </rich>
      </tx>
    </title>
    <plotArea>
      <doughnutChart>
        <varyColors val="1"/>
        <ser>
          <idx val="0"/>
          <order val="0"/>
          <spPr>
            <a:ln>
              <a:prstDash val="solid"/>
            </a:ln>
          </spPr>
          <dPt>
            <idx val="0"/>
            <spPr>
              <a:solidFill>
                <a:srgbClr val="D3E4D8"/>
              </a:solidFill>
              <a:ln>
                <a:prstDash val="solid"/>
              </a:ln>
            </spPr>
          </dPt>
          <dPt>
            <idx val="1"/>
            <spPr>
              <a:solidFill>
                <a:srgbClr val="DDD3E4"/>
              </a:solidFill>
              <a:ln>
                <a:prstDash val="solid"/>
              </a:ln>
            </spPr>
          </dPt>
          <dPt>
            <idx val="2"/>
            <spPr>
              <a:solidFill>
                <a:srgbClr val="E4E2D3"/>
              </a:solidFill>
              <a:ln>
                <a:prstDash val="solid"/>
              </a:ln>
            </spPr>
          </dPt>
          <dPt>
            <idx val="3"/>
            <spPr>
              <a:solidFill>
                <a:srgbClr val="D3E1E4"/>
              </a:solidFill>
              <a:ln>
                <a:prstDash val="solid"/>
              </a:ln>
            </spPr>
          </dPt>
          <dPt>
            <idx val="4"/>
            <spPr>
              <a:solidFill>
                <a:srgbClr val="E4D3DC"/>
              </a:solidFill>
              <a:ln>
                <a:prstDash val="solid"/>
              </a:ln>
            </spPr>
          </dPt>
          <dPt>
            <idx val="5"/>
            <spPr>
              <a:solidFill>
                <a:srgbClr val="D7E4D3"/>
              </a:solidFill>
              <a:ln>
                <a:prstDash val="solid"/>
              </a:ln>
            </spPr>
          </dPt>
          <dPt>
            <idx val="6"/>
            <spPr>
              <a:solidFill>
                <a:srgbClr val="D4D3E4"/>
              </a:solidFill>
              <a:ln>
                <a:prstDash val="solid"/>
              </a:ln>
            </spPr>
          </dPt>
          <dPt>
            <idx val="7"/>
            <spPr>
              <a:solidFill>
                <a:srgbClr val="E4D9D3"/>
              </a:solidFill>
              <a:ln>
                <a:prstDash val="solid"/>
              </a:ln>
            </spPr>
          </dPt>
          <dPt>
            <idx val="8"/>
            <spPr>
              <a:solidFill>
                <a:srgbClr val="D3E4DE"/>
              </a:solidFill>
              <a:ln>
                <a:prstDash val="solid"/>
              </a:ln>
            </spPr>
          </dPt>
          <dPt>
            <idx val="9"/>
            <spPr>
              <a:solidFill>
                <a:srgbClr val="E3D3E4"/>
              </a:solidFill>
              <a:ln>
                <a:prstDash val="solid"/>
              </a:ln>
            </spPr>
          </dPt>
          <dPt>
            <idx val="10"/>
            <spPr>
              <a:solidFill>
                <a:srgbClr val="E0E4D3"/>
              </a:solidFill>
              <a:ln>
                <a:prstDash val="solid"/>
              </a:ln>
            </spPr>
          </dPt>
          <dPt>
            <idx val="11"/>
            <spPr>
              <a:solidFill>
                <a:srgbClr val="D3DBE4"/>
              </a:solidFill>
              <a:ln>
                <a:prstDash val="solid"/>
              </a:ln>
            </spPr>
          </dPt>
          <dPt>
            <idx val="12"/>
            <spPr>
              <a:solidFill>
                <a:srgbClr val="E4D3D6"/>
              </a:solidFill>
              <a:ln>
                <a:prstDash val="solid"/>
              </a:ln>
            </spPr>
          </dPt>
          <dPt>
            <idx val="13"/>
            <spPr>
              <a:solidFill>
                <a:srgbClr val="D3E4D5"/>
              </a:solidFill>
              <a:ln>
                <a:prstDash val="solid"/>
              </a:ln>
            </spPr>
          </dPt>
          <dPt>
            <idx val="14"/>
            <spPr>
              <a:solidFill>
                <a:srgbClr val="DAD3E4"/>
              </a:solidFill>
              <a:ln>
                <a:prstDash val="solid"/>
              </a:ln>
            </spPr>
          </dPt>
          <dPt>
            <idx val="15"/>
            <spPr>
              <a:solidFill>
                <a:srgbClr val="E4DFD3"/>
              </a:solidFill>
              <a:ln>
                <a:prstDash val="solid"/>
              </a:ln>
            </spPr>
          </dPt>
          <dPt>
            <idx val="16"/>
            <spPr>
              <a:solidFill>
                <a:srgbClr val="D3E4E4"/>
              </a:solidFill>
              <a:ln>
                <a:prstDash val="solid"/>
              </a:ln>
            </spPr>
          </dPt>
          <dPt>
            <idx val="17"/>
            <spPr>
              <a:solidFill>
                <a:srgbClr val="E4D3DF"/>
              </a:solidFill>
              <a:ln>
                <a:prstDash val="solid"/>
              </a:ln>
            </spPr>
          </dPt>
          <dPt>
            <idx val="18"/>
            <spPr>
              <a:solidFill>
                <a:srgbClr val="DAE4D3"/>
              </a:solidFill>
              <a:ln>
                <a:prstDash val="solid"/>
              </a:ln>
            </spPr>
          </dPt>
          <dPt>
            <idx val="19"/>
            <spPr>
              <a:solidFill>
                <a:srgbClr val="D3D5E4"/>
              </a:solidFill>
              <a:ln>
                <a:prstDash val="solid"/>
              </a:ln>
            </spPr>
          </dPt>
          <dPt>
            <idx val="20"/>
            <spPr>
              <a:solidFill>
                <a:srgbClr val="E4D5D3"/>
              </a:solidFill>
              <a:ln>
                <a:prstDash val="solid"/>
              </a:ln>
            </spPr>
          </dPt>
          <dPt>
            <idx val="21"/>
            <spPr>
              <a:solidFill>
                <a:srgbClr val="D3E4DA"/>
              </a:solidFill>
              <a:ln>
                <a:prstDash val="solid"/>
              </a:ln>
            </spPr>
          </dPt>
          <dPt>
            <idx val="22"/>
            <spPr>
              <a:solidFill>
                <a:srgbClr val="DFD3E4"/>
              </a:solidFill>
              <a:ln>
                <a:prstDash val="solid"/>
              </a:ln>
            </spPr>
          </dPt>
          <dPt>
            <idx val="23"/>
            <spPr>
              <a:solidFill>
                <a:srgbClr val="E3E4D3"/>
              </a:solidFill>
              <a:ln>
                <a:prstDash val="solid"/>
              </a:ln>
            </spPr>
          </dPt>
          <dLbls>
            <showLegendKey val="0"/>
            <showVal val="0"/>
            <showCatName val="1"/>
            <showSerName val="0"/>
            <showPercent val="0"/>
            <showBubbleSize val="0"/>
          </dLbls>
          <cat>
            <numRef>
              <f>'Config'!$W$30:$W$53</f>
            </numRef>
          </cat>
          <val>
            <numRef>
              <f>'Config'!$U$30:$U$53</f>
            </numRef>
          </val>
        </ser>
        <dLbls>
          <showLegendKey val="0"/>
          <showVal val="0"/>
          <showCatName val="1"/>
          <showSerName val="0"/>
          <showPercent val="0"/>
          <showBubbleSize val="0"/>
        </dLbls>
        <firstSliceAng val="0"/>
        <holeSize val="38"/>
      </doughnutChart>
    </plotArea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Monthly Average ($)</a:t>
            </a:r>
          </a:p>
        </rich>
      </tx>
    </title>
    <plotArea>
      <doughnutChart>
        <varyColors val="1"/>
        <ser>
          <idx val="0"/>
          <order val="0"/>
          <spPr>
            <a:ln>
              <a:prstDash val="solid"/>
            </a:ln>
          </spPr>
          <dPt>
            <idx val="0"/>
            <spPr>
              <a:solidFill>
                <a:srgbClr val="D3E4D8"/>
              </a:solidFill>
              <a:ln>
                <a:prstDash val="solid"/>
              </a:ln>
            </spPr>
          </dPt>
          <dPt>
            <idx val="1"/>
            <spPr>
              <a:solidFill>
                <a:srgbClr val="DDD3E4"/>
              </a:solidFill>
              <a:ln>
                <a:prstDash val="solid"/>
              </a:ln>
            </spPr>
          </dPt>
          <dPt>
            <idx val="2"/>
            <spPr>
              <a:solidFill>
                <a:srgbClr val="E4E2D3"/>
              </a:solidFill>
              <a:ln>
                <a:prstDash val="solid"/>
              </a:ln>
            </spPr>
          </dPt>
          <dPt>
            <idx val="3"/>
            <spPr>
              <a:solidFill>
                <a:srgbClr val="D3E1E4"/>
              </a:solidFill>
              <a:ln>
                <a:prstDash val="solid"/>
              </a:ln>
            </spPr>
          </dPt>
          <dPt>
            <idx val="4"/>
            <spPr>
              <a:solidFill>
                <a:srgbClr val="E4D3DC"/>
              </a:solidFill>
              <a:ln>
                <a:prstDash val="solid"/>
              </a:ln>
            </spPr>
          </dPt>
          <dPt>
            <idx val="5"/>
            <spPr>
              <a:solidFill>
                <a:srgbClr val="D7E4D3"/>
              </a:solidFill>
              <a:ln>
                <a:prstDash val="solid"/>
              </a:ln>
            </spPr>
          </dPt>
          <dPt>
            <idx val="6"/>
            <spPr>
              <a:solidFill>
                <a:srgbClr val="D4D3E4"/>
              </a:solidFill>
              <a:ln>
                <a:prstDash val="solid"/>
              </a:ln>
            </spPr>
          </dPt>
          <dPt>
            <idx val="7"/>
            <spPr>
              <a:solidFill>
                <a:srgbClr val="E4D9D3"/>
              </a:solidFill>
              <a:ln>
                <a:prstDash val="solid"/>
              </a:ln>
            </spPr>
          </dPt>
          <dPt>
            <idx val="8"/>
            <spPr>
              <a:solidFill>
                <a:srgbClr val="D3E4DE"/>
              </a:solidFill>
              <a:ln>
                <a:prstDash val="solid"/>
              </a:ln>
            </spPr>
          </dPt>
          <dPt>
            <idx val="9"/>
            <spPr>
              <a:solidFill>
                <a:srgbClr val="E3D3E4"/>
              </a:solidFill>
              <a:ln>
                <a:prstDash val="solid"/>
              </a:ln>
            </spPr>
          </dPt>
          <dPt>
            <idx val="10"/>
            <spPr>
              <a:solidFill>
                <a:srgbClr val="E0E4D3"/>
              </a:solidFill>
              <a:ln>
                <a:prstDash val="solid"/>
              </a:ln>
            </spPr>
          </dPt>
          <dPt>
            <idx val="11"/>
            <spPr>
              <a:solidFill>
                <a:srgbClr val="D3DBE4"/>
              </a:solidFill>
              <a:ln>
                <a:prstDash val="solid"/>
              </a:ln>
            </spPr>
          </dPt>
          <dPt>
            <idx val="12"/>
            <spPr>
              <a:solidFill>
                <a:srgbClr val="E4D3D6"/>
              </a:solidFill>
              <a:ln>
                <a:prstDash val="solid"/>
              </a:ln>
            </spPr>
          </dPt>
          <dPt>
            <idx val="13"/>
            <spPr>
              <a:solidFill>
                <a:srgbClr val="D3E4D5"/>
              </a:solidFill>
              <a:ln>
                <a:prstDash val="solid"/>
              </a:ln>
            </spPr>
          </dPt>
          <dPt>
            <idx val="14"/>
            <spPr>
              <a:solidFill>
                <a:srgbClr val="DAD3E4"/>
              </a:solidFill>
              <a:ln>
                <a:prstDash val="solid"/>
              </a:ln>
            </spPr>
          </dPt>
          <dPt>
            <idx val="15"/>
            <spPr>
              <a:solidFill>
                <a:srgbClr val="E4DFD3"/>
              </a:solidFill>
              <a:ln>
                <a:prstDash val="solid"/>
              </a:ln>
            </spPr>
          </dPt>
          <dPt>
            <idx val="16"/>
            <spPr>
              <a:solidFill>
                <a:srgbClr val="D3E4E4"/>
              </a:solidFill>
              <a:ln>
                <a:prstDash val="solid"/>
              </a:ln>
            </spPr>
          </dPt>
          <dPt>
            <idx val="17"/>
            <spPr>
              <a:solidFill>
                <a:srgbClr val="E4D3DF"/>
              </a:solidFill>
              <a:ln>
                <a:prstDash val="solid"/>
              </a:ln>
            </spPr>
          </dPt>
          <dPt>
            <idx val="18"/>
            <spPr>
              <a:solidFill>
                <a:srgbClr val="DAE4D3"/>
              </a:solidFill>
              <a:ln>
                <a:prstDash val="solid"/>
              </a:ln>
            </spPr>
          </dPt>
          <dPt>
            <idx val="19"/>
            <spPr>
              <a:solidFill>
                <a:srgbClr val="D3D5E4"/>
              </a:solidFill>
              <a:ln>
                <a:prstDash val="solid"/>
              </a:ln>
            </spPr>
          </dPt>
          <dPt>
            <idx val="20"/>
            <spPr>
              <a:solidFill>
                <a:srgbClr val="E4D5D3"/>
              </a:solidFill>
              <a:ln>
                <a:prstDash val="solid"/>
              </a:ln>
            </spPr>
          </dPt>
          <dPt>
            <idx val="21"/>
            <spPr>
              <a:solidFill>
                <a:srgbClr val="D3E4DA"/>
              </a:solidFill>
              <a:ln>
                <a:prstDash val="solid"/>
              </a:ln>
            </spPr>
          </dPt>
          <dPt>
            <idx val="22"/>
            <spPr>
              <a:solidFill>
                <a:srgbClr val="DFD3E4"/>
              </a:solidFill>
              <a:ln>
                <a:prstDash val="solid"/>
              </a:ln>
            </spPr>
          </dPt>
          <dPt>
            <idx val="23"/>
            <spPr>
              <a:solidFill>
                <a:srgbClr val="E3E4D3"/>
              </a:solidFill>
              <a:ln>
                <a:prstDash val="solid"/>
              </a:ln>
            </spPr>
          </dPt>
          <dLbls>
            <showLegendKey val="0"/>
            <showVal val="0"/>
            <showCatName val="1"/>
            <showSerName val="0"/>
            <showPercent val="0"/>
            <showBubbleSize val="0"/>
          </dLbls>
          <cat>
            <numRef>
              <f>'Config'!$V$30:$V$53</f>
            </numRef>
          </cat>
          <val>
            <numRef>
              <f>'Config'!$R$30:$R$53</f>
            </numRef>
          </val>
        </ser>
        <dLbls>
          <showLegendKey val="0"/>
          <showVal val="0"/>
          <showCatName val="1"/>
          <showSerName val="0"/>
          <showPercent val="0"/>
          <showBubbleSize val="0"/>
        </dLbls>
        <firstSliceAng val="0"/>
        <holeSize val="38"/>
      </doughnutChart>
    </plotArea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Total (share)</a:t>
            </a:r>
          </a:p>
        </rich>
      </tx>
    </title>
    <plotArea>
      <doughnutChart>
        <varyColors val="1"/>
        <ser>
          <idx val="0"/>
          <order val="0"/>
          <spPr>
            <a:ln>
              <a:prstDash val="solid"/>
            </a:ln>
          </spPr>
          <dPt>
            <idx val="0"/>
            <spPr>
              <a:solidFill>
                <a:srgbClr val="D3E4D8"/>
              </a:solidFill>
              <a:ln>
                <a:prstDash val="solid"/>
              </a:ln>
            </spPr>
          </dPt>
          <dPt>
            <idx val="1"/>
            <spPr>
              <a:solidFill>
                <a:srgbClr val="DDD3E4"/>
              </a:solidFill>
              <a:ln>
                <a:prstDash val="solid"/>
              </a:ln>
            </spPr>
          </dPt>
          <dPt>
            <idx val="2"/>
            <spPr>
              <a:solidFill>
                <a:srgbClr val="E4E2D3"/>
              </a:solidFill>
              <a:ln>
                <a:prstDash val="solid"/>
              </a:ln>
            </spPr>
          </dPt>
          <dPt>
            <idx val="3"/>
            <spPr>
              <a:solidFill>
                <a:srgbClr val="D3E1E4"/>
              </a:solidFill>
              <a:ln>
                <a:prstDash val="solid"/>
              </a:ln>
            </spPr>
          </dPt>
          <dPt>
            <idx val="4"/>
            <spPr>
              <a:solidFill>
                <a:srgbClr val="E4D3DC"/>
              </a:solidFill>
              <a:ln>
                <a:prstDash val="solid"/>
              </a:ln>
            </spPr>
          </dPt>
          <dPt>
            <idx val="5"/>
            <spPr>
              <a:solidFill>
                <a:srgbClr val="D7E4D3"/>
              </a:solidFill>
              <a:ln>
                <a:prstDash val="solid"/>
              </a:ln>
            </spPr>
          </dPt>
          <dPt>
            <idx val="6"/>
            <spPr>
              <a:solidFill>
                <a:srgbClr val="D4D3E4"/>
              </a:solidFill>
              <a:ln>
                <a:prstDash val="solid"/>
              </a:ln>
            </spPr>
          </dPt>
          <dPt>
            <idx val="7"/>
            <spPr>
              <a:solidFill>
                <a:srgbClr val="E4D9D3"/>
              </a:solidFill>
              <a:ln>
                <a:prstDash val="solid"/>
              </a:ln>
            </spPr>
          </dPt>
          <dPt>
            <idx val="8"/>
            <spPr>
              <a:solidFill>
                <a:srgbClr val="D3E4DE"/>
              </a:solidFill>
              <a:ln>
                <a:prstDash val="solid"/>
              </a:ln>
            </spPr>
          </dPt>
          <dPt>
            <idx val="9"/>
            <spPr>
              <a:solidFill>
                <a:srgbClr val="E3D3E4"/>
              </a:solidFill>
              <a:ln>
                <a:prstDash val="solid"/>
              </a:ln>
            </spPr>
          </dPt>
          <dPt>
            <idx val="10"/>
            <spPr>
              <a:solidFill>
                <a:srgbClr val="E0E4D3"/>
              </a:solidFill>
              <a:ln>
                <a:prstDash val="solid"/>
              </a:ln>
            </spPr>
          </dPt>
          <dPt>
            <idx val="11"/>
            <spPr>
              <a:solidFill>
                <a:srgbClr val="D3DBE4"/>
              </a:solidFill>
              <a:ln>
                <a:prstDash val="solid"/>
              </a:ln>
            </spPr>
          </dPt>
          <dPt>
            <idx val="12"/>
            <spPr>
              <a:solidFill>
                <a:srgbClr val="E4D3D6"/>
              </a:solidFill>
              <a:ln>
                <a:prstDash val="solid"/>
              </a:ln>
            </spPr>
          </dPt>
          <dPt>
            <idx val="13"/>
            <spPr>
              <a:solidFill>
                <a:srgbClr val="D3E4D5"/>
              </a:solidFill>
              <a:ln>
                <a:prstDash val="solid"/>
              </a:ln>
            </spPr>
          </dPt>
          <dPt>
            <idx val="14"/>
            <spPr>
              <a:solidFill>
                <a:srgbClr val="DAD3E4"/>
              </a:solidFill>
              <a:ln>
                <a:prstDash val="solid"/>
              </a:ln>
            </spPr>
          </dPt>
          <dPt>
            <idx val="15"/>
            <spPr>
              <a:solidFill>
                <a:srgbClr val="E4DFD3"/>
              </a:solidFill>
              <a:ln>
                <a:prstDash val="solid"/>
              </a:ln>
            </spPr>
          </dPt>
          <dPt>
            <idx val="16"/>
            <spPr>
              <a:solidFill>
                <a:srgbClr val="D3E4E4"/>
              </a:solidFill>
              <a:ln>
                <a:prstDash val="solid"/>
              </a:ln>
            </spPr>
          </dPt>
          <dPt>
            <idx val="17"/>
            <spPr>
              <a:solidFill>
                <a:srgbClr val="E4D3DF"/>
              </a:solidFill>
              <a:ln>
                <a:prstDash val="solid"/>
              </a:ln>
            </spPr>
          </dPt>
          <dPt>
            <idx val="18"/>
            <spPr>
              <a:solidFill>
                <a:srgbClr val="DAE4D3"/>
              </a:solidFill>
              <a:ln>
                <a:prstDash val="solid"/>
              </a:ln>
            </spPr>
          </dPt>
          <dPt>
            <idx val="19"/>
            <spPr>
              <a:solidFill>
                <a:srgbClr val="D3D5E4"/>
              </a:solidFill>
              <a:ln>
                <a:prstDash val="solid"/>
              </a:ln>
            </spPr>
          </dPt>
          <dPt>
            <idx val="20"/>
            <spPr>
              <a:solidFill>
                <a:srgbClr val="E4D5D3"/>
              </a:solidFill>
              <a:ln>
                <a:prstDash val="solid"/>
              </a:ln>
            </spPr>
          </dPt>
          <dPt>
            <idx val="21"/>
            <spPr>
              <a:solidFill>
                <a:srgbClr val="D3E4DA"/>
              </a:solidFill>
              <a:ln>
                <a:prstDash val="solid"/>
              </a:ln>
            </spPr>
          </dPt>
          <dPt>
            <idx val="22"/>
            <spPr>
              <a:solidFill>
                <a:srgbClr val="DFD3E4"/>
              </a:solidFill>
              <a:ln>
                <a:prstDash val="solid"/>
              </a:ln>
            </spPr>
          </dPt>
          <dPt>
            <idx val="23"/>
            <spPr>
              <a:solidFill>
                <a:srgbClr val="E3E4D3"/>
              </a:solidFill>
              <a:ln>
                <a:prstDash val="solid"/>
              </a:ln>
            </spPr>
          </dPt>
          <dLbls>
            <showLegendKey val="0"/>
            <showVal val="0"/>
            <showCatName val="1"/>
            <showSerName val="0"/>
            <showPercent val="0"/>
            <showBubbleSize val="0"/>
          </dLbls>
          <cat>
            <numRef>
              <f>'Config'!$W$55:$W$78</f>
            </numRef>
          </cat>
          <val>
            <numRef>
              <f>'Config'!$U$55:$U$78</f>
            </numRef>
          </val>
        </ser>
        <dLbls>
          <showLegendKey val="0"/>
          <showVal val="0"/>
          <showCatName val="1"/>
          <showSerName val="0"/>
          <showPercent val="0"/>
          <showBubbleSize val="0"/>
        </dLbls>
        <firstSliceAng val="0"/>
        <holeSize val="38"/>
      </doughnutChart>
    </plotArea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Monthly Average ($)</a:t>
            </a:r>
          </a:p>
        </rich>
      </tx>
    </title>
    <plotArea>
      <doughnutChart>
        <varyColors val="1"/>
        <ser>
          <idx val="0"/>
          <order val="0"/>
          <spPr>
            <a:ln>
              <a:prstDash val="solid"/>
            </a:ln>
          </spPr>
          <dPt>
            <idx val="0"/>
            <spPr>
              <a:solidFill>
                <a:srgbClr val="D3E4D8"/>
              </a:solidFill>
              <a:ln>
                <a:prstDash val="solid"/>
              </a:ln>
            </spPr>
          </dPt>
          <dPt>
            <idx val="1"/>
            <spPr>
              <a:solidFill>
                <a:srgbClr val="DDD3E4"/>
              </a:solidFill>
              <a:ln>
                <a:prstDash val="solid"/>
              </a:ln>
            </spPr>
          </dPt>
          <dPt>
            <idx val="2"/>
            <spPr>
              <a:solidFill>
                <a:srgbClr val="E4E2D3"/>
              </a:solidFill>
              <a:ln>
                <a:prstDash val="solid"/>
              </a:ln>
            </spPr>
          </dPt>
          <dPt>
            <idx val="3"/>
            <spPr>
              <a:solidFill>
                <a:srgbClr val="D3E1E4"/>
              </a:solidFill>
              <a:ln>
                <a:prstDash val="solid"/>
              </a:ln>
            </spPr>
          </dPt>
          <dPt>
            <idx val="4"/>
            <spPr>
              <a:solidFill>
                <a:srgbClr val="E4D3DC"/>
              </a:solidFill>
              <a:ln>
                <a:prstDash val="solid"/>
              </a:ln>
            </spPr>
          </dPt>
          <dPt>
            <idx val="5"/>
            <spPr>
              <a:solidFill>
                <a:srgbClr val="D7E4D3"/>
              </a:solidFill>
              <a:ln>
                <a:prstDash val="solid"/>
              </a:ln>
            </spPr>
          </dPt>
          <dPt>
            <idx val="6"/>
            <spPr>
              <a:solidFill>
                <a:srgbClr val="D4D3E4"/>
              </a:solidFill>
              <a:ln>
                <a:prstDash val="solid"/>
              </a:ln>
            </spPr>
          </dPt>
          <dPt>
            <idx val="7"/>
            <spPr>
              <a:solidFill>
                <a:srgbClr val="E4D9D3"/>
              </a:solidFill>
              <a:ln>
                <a:prstDash val="solid"/>
              </a:ln>
            </spPr>
          </dPt>
          <dPt>
            <idx val="8"/>
            <spPr>
              <a:solidFill>
                <a:srgbClr val="D3E4DE"/>
              </a:solidFill>
              <a:ln>
                <a:prstDash val="solid"/>
              </a:ln>
            </spPr>
          </dPt>
          <dPt>
            <idx val="9"/>
            <spPr>
              <a:solidFill>
                <a:srgbClr val="E3D3E4"/>
              </a:solidFill>
              <a:ln>
                <a:prstDash val="solid"/>
              </a:ln>
            </spPr>
          </dPt>
          <dPt>
            <idx val="10"/>
            <spPr>
              <a:solidFill>
                <a:srgbClr val="E0E4D3"/>
              </a:solidFill>
              <a:ln>
                <a:prstDash val="solid"/>
              </a:ln>
            </spPr>
          </dPt>
          <dPt>
            <idx val="11"/>
            <spPr>
              <a:solidFill>
                <a:srgbClr val="D3DBE4"/>
              </a:solidFill>
              <a:ln>
                <a:prstDash val="solid"/>
              </a:ln>
            </spPr>
          </dPt>
          <dPt>
            <idx val="12"/>
            <spPr>
              <a:solidFill>
                <a:srgbClr val="E4D3D6"/>
              </a:solidFill>
              <a:ln>
                <a:prstDash val="solid"/>
              </a:ln>
            </spPr>
          </dPt>
          <dPt>
            <idx val="13"/>
            <spPr>
              <a:solidFill>
                <a:srgbClr val="D3E4D5"/>
              </a:solidFill>
              <a:ln>
                <a:prstDash val="solid"/>
              </a:ln>
            </spPr>
          </dPt>
          <dPt>
            <idx val="14"/>
            <spPr>
              <a:solidFill>
                <a:srgbClr val="DAD3E4"/>
              </a:solidFill>
              <a:ln>
                <a:prstDash val="solid"/>
              </a:ln>
            </spPr>
          </dPt>
          <dPt>
            <idx val="15"/>
            <spPr>
              <a:solidFill>
                <a:srgbClr val="E4DFD3"/>
              </a:solidFill>
              <a:ln>
                <a:prstDash val="solid"/>
              </a:ln>
            </spPr>
          </dPt>
          <dPt>
            <idx val="16"/>
            <spPr>
              <a:solidFill>
                <a:srgbClr val="D3E4E4"/>
              </a:solidFill>
              <a:ln>
                <a:prstDash val="solid"/>
              </a:ln>
            </spPr>
          </dPt>
          <dPt>
            <idx val="17"/>
            <spPr>
              <a:solidFill>
                <a:srgbClr val="E4D3DF"/>
              </a:solidFill>
              <a:ln>
                <a:prstDash val="solid"/>
              </a:ln>
            </spPr>
          </dPt>
          <dPt>
            <idx val="18"/>
            <spPr>
              <a:solidFill>
                <a:srgbClr val="DAE4D3"/>
              </a:solidFill>
              <a:ln>
                <a:prstDash val="solid"/>
              </a:ln>
            </spPr>
          </dPt>
          <dPt>
            <idx val="19"/>
            <spPr>
              <a:solidFill>
                <a:srgbClr val="D3D5E4"/>
              </a:solidFill>
              <a:ln>
                <a:prstDash val="solid"/>
              </a:ln>
            </spPr>
          </dPt>
          <dPt>
            <idx val="20"/>
            <spPr>
              <a:solidFill>
                <a:srgbClr val="E4D5D3"/>
              </a:solidFill>
              <a:ln>
                <a:prstDash val="solid"/>
              </a:ln>
            </spPr>
          </dPt>
          <dPt>
            <idx val="21"/>
            <spPr>
              <a:solidFill>
                <a:srgbClr val="D3E4DA"/>
              </a:solidFill>
              <a:ln>
                <a:prstDash val="solid"/>
              </a:ln>
            </spPr>
          </dPt>
          <dPt>
            <idx val="22"/>
            <spPr>
              <a:solidFill>
                <a:srgbClr val="DFD3E4"/>
              </a:solidFill>
              <a:ln>
                <a:prstDash val="solid"/>
              </a:ln>
            </spPr>
          </dPt>
          <dPt>
            <idx val="23"/>
            <spPr>
              <a:solidFill>
                <a:srgbClr val="E3E4D3"/>
              </a:solidFill>
              <a:ln>
                <a:prstDash val="solid"/>
              </a:ln>
            </spPr>
          </dPt>
          <dLbls>
            <showLegendKey val="0"/>
            <showVal val="0"/>
            <showCatName val="1"/>
            <showSerName val="0"/>
            <showPercent val="0"/>
            <showBubbleSize val="0"/>
          </dLbls>
          <cat>
            <numRef>
              <f>'Config'!$V$55:$V$78</f>
            </numRef>
          </cat>
          <val>
            <numRef>
              <f>'Config'!$R$55:$R$78</f>
            </numRef>
          </val>
        </ser>
        <dLbls>
          <showLegendKey val="0"/>
          <showVal val="0"/>
          <showCatName val="1"/>
          <showSerName val="0"/>
          <showPercent val="0"/>
          <showBubbleSize val="0"/>
        </dLbls>
        <firstSliceAng val="0"/>
        <holeSize val="38"/>
      </doughnutChart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Relationship Type="http://schemas.openxmlformats.org/officeDocument/2006/relationships/chart" Target="/xl/charts/chart7.xml" Id="rId7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13</row>
      <rowOff>0</rowOff>
    </from>
    <ext cx="2736000" cy="21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8</col>
      <colOff>0</colOff>
      <row>13</row>
      <rowOff>0</rowOff>
    </from>
    <ext cx="2736000" cy="216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15</col>
      <colOff>0</colOff>
      <row>13</row>
      <rowOff>0</rowOff>
    </from>
    <ext cx="2736000" cy="216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9</col>
      <colOff>0</colOff>
      <row>32</row>
      <rowOff>0</rowOff>
    </from>
    <ext cx="2376000" cy="2376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15</col>
      <colOff>0</colOff>
      <row>32</row>
      <rowOff>0</rowOff>
    </from>
    <ext cx="2376000" cy="2376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9</col>
      <colOff>0</colOff>
      <row>48</row>
      <rowOff>0</rowOff>
    </from>
    <ext cx="2376000" cy="2376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  <oneCellAnchor>
    <from>
      <col>15</col>
      <colOff>0</colOff>
      <row>48</row>
      <rowOff>0</rowOff>
    </from>
    <ext cx="2376000" cy="2376000"/>
    <graphicFrame>
      <nvGraphicFramePr>
        <cNvPr id="7" name="Chart 7"/>
        <cNvGraphicFramePr/>
      </nvGraphicFramePr>
      <xfrm/>
      <a:graphic>
        <a:graphicData uri="http://schemas.openxmlformats.org/drawingml/2006/chart">
          <c:chart r:id="rId7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7FA98C"/>
    <outlinePr summaryBelow="1" summaryRight="1"/>
    <pageSetUpPr fitToPage="1"/>
  </sheetPr>
  <dimension ref="A1:V64"/>
  <sheetViews>
    <sheetView showGridLines="0" workbookViewId="0">
      <selection activeCell="A1" sqref="A1"/>
    </sheetView>
  </sheetViews>
  <sheetFormatPr baseColWidth="8" defaultRowHeight="15"/>
  <cols>
    <col width="3.5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3.5" customWidth="1" min="22" max="22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</row>
    <row r="2" ht="30" customHeight="1">
      <c r="A2" s="2" t="inlineStr">
        <is>
          <t>Overview</t>
        </is>
      </c>
    </row>
    <row r="3" ht="18" customHeight="1">
      <c r="A3" s="3" t="inlineStr">
        <is>
          <t>Pick a range at the top — every total and chart below updates from your transactions.</t>
        </is>
      </c>
    </row>
    <row r="4" ht="4" customHeight="1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</row>
    <row r="5" ht="6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</row>
    <row r="6" ht="16" customHeight="1">
      <c r="A6" s="1" t="n"/>
      <c r="B6" s="1" t="n"/>
      <c r="C6" s="1" t="n"/>
      <c r="D6" s="1" t="n"/>
      <c r="E6" s="5" t="inlineStr">
        <is>
          <t>1  ·  View range</t>
        </is>
      </c>
      <c r="H6" s="1" t="n"/>
      <c r="I6" s="5" t="inlineStr">
        <is>
          <t>2  ·  Single month</t>
        </is>
      </c>
      <c r="L6" s="1" t="n"/>
      <c r="M6" s="5" t="inlineStr">
        <is>
          <t>3  ·  Custom range</t>
        </is>
      </c>
      <c r="S6" s="1" t="n"/>
      <c r="T6" s="1" t="n"/>
      <c r="U6" s="1" t="n"/>
      <c r="V6" s="1" t="n"/>
    </row>
    <row r="7" ht="22" customHeight="1">
      <c r="A7" s="1" t="n"/>
      <c r="B7" s="1" t="n"/>
      <c r="C7" s="1" t="n"/>
      <c r="D7" s="1" t="n"/>
      <c r="E7" s="6" t="inlineStr">
        <is>
          <t>All</t>
        </is>
      </c>
      <c r="F7" s="7" t="n"/>
      <c r="G7" s="7" t="n"/>
      <c r="H7" s="1" t="n"/>
      <c r="I7" s="6" t="inlineStr">
        <is>
          <t>Jul 2026</t>
        </is>
      </c>
      <c r="J7" s="7" t="n"/>
      <c r="K7" s="7" t="n"/>
      <c r="L7" s="1" t="n"/>
      <c r="M7" s="6" t="inlineStr">
        <is>
          <t>Jul 2026</t>
        </is>
      </c>
      <c r="N7" s="7" t="n"/>
      <c r="O7" s="8" t="inlineStr">
        <is>
          <t>to</t>
        </is>
      </c>
      <c r="P7" s="6" t="inlineStr">
        <is>
          <t>Aug 2026</t>
        </is>
      </c>
      <c r="Q7" s="7" t="n"/>
      <c r="R7" s="7" t="n"/>
      <c r="S7" s="1" t="n"/>
      <c r="T7" s="1" t="n"/>
      <c r="U7" s="1" t="n"/>
      <c r="V7" s="1" t="n"/>
    </row>
    <row r="8" ht="14" customHeight="1">
      <c r="A8" s="1" t="n"/>
      <c r="B8" s="1" t="n"/>
      <c r="C8" s="1" t="n"/>
      <c r="D8" s="1" t="n"/>
      <c r="E8" s="9" t="inlineStr">
        <is>
          <t>Tip: (1) picks the range. (2) is used only when View = "Single month". (3) is used only when View = "Custom".</t>
        </is>
      </c>
      <c r="S8" s="1" t="n"/>
      <c r="T8" s="1" t="n"/>
      <c r="U8" s="1" t="n"/>
      <c r="V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</row>
    <row r="10" ht="18" customHeight="1">
      <c r="A10" s="1" t="n"/>
      <c r="B10" s="10" t="inlineStr">
        <is>
          <t>INCOME</t>
        </is>
      </c>
      <c r="C10" s="11" t="n"/>
      <c r="D10" s="11" t="n"/>
      <c r="E10" s="11" t="n"/>
      <c r="F10" s="11" t="n"/>
      <c r="G10" s="11" t="n"/>
      <c r="H10" s="1" t="n"/>
      <c r="I10" s="12" t="inlineStr">
        <is>
          <t>EXPENSES</t>
        </is>
      </c>
      <c r="J10" s="13" t="n"/>
      <c r="K10" s="13" t="n"/>
      <c r="L10" s="13" t="n"/>
      <c r="M10" s="13" t="n"/>
      <c r="N10" s="13" t="n"/>
      <c r="O10" s="1" t="n"/>
      <c r="P10" s="14" t="inlineStr">
        <is>
          <t>NET  ·  income − expenses</t>
        </is>
      </c>
      <c r="Q10" s="15" t="n"/>
      <c r="R10" s="15" t="n"/>
      <c r="S10" s="15" t="n"/>
      <c r="T10" s="15" t="n"/>
      <c r="U10" s="15" t="n"/>
      <c r="V10" s="1" t="n"/>
    </row>
    <row r="11" ht="36" customHeight="1">
      <c r="A11" s="1" t="n"/>
      <c r="B11" s="16">
        <f>Config!$B$10</f>
        <v/>
      </c>
      <c r="C11" s="17" t="n"/>
      <c r="D11" s="17" t="n"/>
      <c r="E11" s="17" t="n"/>
      <c r="F11" s="17" t="n"/>
      <c r="G11" s="17" t="n"/>
      <c r="H11" s="1" t="n"/>
      <c r="I11" s="18">
        <f>Config!$B$11</f>
        <v/>
      </c>
      <c r="J11" s="19" t="n"/>
      <c r="K11" s="19" t="n"/>
      <c r="L11" s="19" t="n"/>
      <c r="M11" s="19" t="n"/>
      <c r="N11" s="19" t="n"/>
      <c r="O11" s="1" t="n"/>
      <c r="P11" s="20">
        <f>B11-I11</f>
        <v/>
      </c>
      <c r="Q11" s="21" t="n"/>
      <c r="R11" s="21" t="n"/>
      <c r="S11" s="21" t="n"/>
      <c r="T11" s="21" t="n"/>
      <c r="U11" s="21" t="n"/>
      <c r="V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</row>
    <row r="13">
      <c r="A13" s="1" t="n"/>
      <c r="B13" s="22" t="inlineStr">
        <is>
          <t>Income, expenses &amp; savings, month by month</t>
        </is>
      </c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</row>
    <row r="27">
      <c r="A27" s="1" t="n"/>
      <c r="B27" s="23" t="inlineStr">
        <is>
          <t>Monthly Average Income</t>
        </is>
      </c>
      <c r="C27" s="24" t="n"/>
      <c r="D27" s="24" t="n"/>
      <c r="E27" s="25">
        <f>Config!$B$10/Config!$B$9</f>
        <v/>
      </c>
      <c r="F27" s="24" t="n"/>
      <c r="G27" s="24" t="n"/>
      <c r="H27" s="1" t="n"/>
      <c r="I27" s="23" t="inlineStr">
        <is>
          <t>Monthly Average Expenses</t>
        </is>
      </c>
      <c r="J27" s="24" t="n"/>
      <c r="K27" s="24" t="n"/>
      <c r="L27" s="25">
        <f>Config!$B$11/Config!$B$9</f>
        <v/>
      </c>
      <c r="M27" s="24" t="n"/>
      <c r="N27" s="24" t="n"/>
      <c r="O27" s="1" t="n"/>
      <c r="P27" s="23" t="inlineStr">
        <is>
          <t>Monthly Average Savings</t>
        </is>
      </c>
      <c r="Q27" s="24" t="n"/>
      <c r="R27" s="24" t="n"/>
      <c r="S27" s="25">
        <f>(Config!$B$10-Config!$B$11)/Config!$B$9</f>
        <v/>
      </c>
      <c r="T27" s="24" t="n"/>
      <c r="U27" s="24" t="n"/>
      <c r="V27" s="1" t="n"/>
    </row>
    <row r="28">
      <c r="A28" s="1" t="n"/>
      <c r="B28" s="23" t="inlineStr">
        <is>
          <t>Budget Target Income/mo</t>
        </is>
      </c>
      <c r="C28" s="24" t="n"/>
      <c r="D28" s="24" t="n"/>
      <c r="E28" s="25">
        <f>Config!$B$12</f>
        <v/>
      </c>
      <c r="F28" s="24" t="n"/>
      <c r="G28" s="24" t="n"/>
      <c r="H28" s="1" t="n"/>
      <c r="I28" s="23" t="inlineStr">
        <is>
          <t>Budget Target Expenses/mo</t>
        </is>
      </c>
      <c r="J28" s="24" t="n"/>
      <c r="K28" s="24" t="n"/>
      <c r="L28" s="25">
        <f>Config!$B$13</f>
        <v/>
      </c>
      <c r="M28" s="24" t="n"/>
      <c r="N28" s="24" t="n"/>
      <c r="O28" s="1" t="n"/>
      <c r="P28" s="23" t="inlineStr">
        <is>
          <t>Budget Target Savings/mo</t>
        </is>
      </c>
      <c r="Q28" s="24" t="n"/>
      <c r="R28" s="24" t="n"/>
      <c r="S28" s="25">
        <f>Config!$B$14</f>
        <v/>
      </c>
      <c r="T28" s="24" t="n"/>
      <c r="U28" s="24" t="n"/>
      <c r="V28" s="1" t="n"/>
    </row>
    <row r="29">
      <c r="A29" s="1" t="n"/>
      <c r="B29" s="26" t="inlineStr">
        <is>
          <t>Variance to budget</t>
        </is>
      </c>
      <c r="C29" s="1" t="n"/>
      <c r="D29" s="1" t="n"/>
      <c r="E29" s="27">
        <f>E27-E28</f>
        <v/>
      </c>
      <c r="F29" s="1" t="n"/>
      <c r="G29" s="1" t="n"/>
      <c r="H29" s="1" t="n"/>
      <c r="I29" s="26" t="inlineStr">
        <is>
          <t>Variance to budget</t>
        </is>
      </c>
      <c r="J29" s="1" t="n"/>
      <c r="K29" s="1" t="n"/>
      <c r="L29" s="27">
        <f>L27-L28</f>
        <v/>
      </c>
      <c r="M29" s="1" t="n"/>
      <c r="N29" s="1" t="n"/>
      <c r="O29" s="1" t="n"/>
      <c r="P29" s="26" t="inlineStr">
        <is>
          <t>Variance to budget</t>
        </is>
      </c>
      <c r="Q29" s="1" t="n"/>
      <c r="R29" s="1" t="n"/>
      <c r="S29" s="27">
        <f>S27-S28</f>
        <v/>
      </c>
      <c r="T29" s="1" t="n"/>
      <c r="U29" s="1" t="n"/>
      <c r="V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</row>
    <row r="31">
      <c r="A31" s="1" t="n"/>
      <c r="B31" s="22" t="inlineStr">
        <is>
          <t>Where the money goes, by category</t>
        </is>
      </c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</row>
    <row r="32">
      <c r="A32" s="1" t="n"/>
      <c r="B32" s="28" t="inlineStr">
        <is>
          <t>Expenses by Category</t>
        </is>
      </c>
      <c r="V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</row>
    <row r="34" ht="14" customHeight="1">
      <c r="A34" s="1" t="n"/>
      <c r="B34" s="29" t="n"/>
      <c r="C34" s="30">
        <f>IF(Categories!$B$8="","",Categories!$B$8)</f>
        <v/>
      </c>
      <c r="F34" s="31" t="n"/>
      <c r="G34" s="30">
        <f>IF(Categories!$B$20="","",Categories!$B$20)</f>
        <v/>
      </c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</row>
    <row r="35" ht="14" customHeight="1">
      <c r="A35" s="1" t="n"/>
      <c r="B35" s="32" t="n"/>
      <c r="C35" s="30">
        <f>IF(Categories!$B$9="","",Categories!$B$9)</f>
        <v/>
      </c>
      <c r="F35" s="33" t="n"/>
      <c r="G35" s="30">
        <f>IF(Categories!$B$21="","",Categories!$B$21)</f>
        <v/>
      </c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</row>
    <row r="36" ht="14" customHeight="1">
      <c r="A36" s="1" t="n"/>
      <c r="B36" s="34" t="n"/>
      <c r="C36" s="30">
        <f>IF(Categories!$B$10="","",Categories!$B$10)</f>
        <v/>
      </c>
      <c r="F36" s="35" t="n"/>
      <c r="G36" s="30">
        <f>IF(Categories!$B$22="","",Categories!$B$22)</f>
        <v/>
      </c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</row>
    <row r="37" ht="14" customHeight="1">
      <c r="A37" s="1" t="n"/>
      <c r="B37" s="36" t="n"/>
      <c r="C37" s="30">
        <f>IF(Categories!$B$11="","",Categories!$B$11)</f>
        <v/>
      </c>
      <c r="F37" s="37" t="n"/>
      <c r="G37" s="30">
        <f>IF(Categories!$B$23="","",Categories!$B$23)</f>
        <v/>
      </c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</row>
    <row r="38" ht="14" customHeight="1">
      <c r="A38" s="1" t="n"/>
      <c r="B38" s="38" t="n"/>
      <c r="C38" s="30">
        <f>IF(Categories!$B$12="","",Categories!$B$12)</f>
        <v/>
      </c>
      <c r="F38" s="39" t="n"/>
      <c r="G38" s="30">
        <f>IF(Categories!$B$24="","",Categories!$B$24)</f>
        <v/>
      </c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</row>
    <row r="39" ht="14" customHeight="1">
      <c r="A39" s="1" t="n"/>
      <c r="B39" s="40" t="n"/>
      <c r="C39" s="30">
        <f>IF(Categories!$B$13="","",Categories!$B$13)</f>
        <v/>
      </c>
      <c r="F39" s="41" t="n"/>
      <c r="G39" s="30">
        <f>IF(Categories!$B$25="","",Categories!$B$25)</f>
        <v/>
      </c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</row>
    <row r="40" ht="14" customHeight="1">
      <c r="A40" s="1" t="n"/>
      <c r="B40" s="42" t="n"/>
      <c r="C40" s="30">
        <f>IF(Categories!$B$14="","",Categories!$B$14)</f>
        <v/>
      </c>
      <c r="F40" s="43" t="n"/>
      <c r="G40" s="30">
        <f>IF(Categories!$B$26="","",Categories!$B$26)</f>
        <v/>
      </c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</row>
    <row r="41" ht="14" customHeight="1">
      <c r="A41" s="1" t="n"/>
      <c r="B41" s="44" t="n"/>
      <c r="C41" s="30">
        <f>IF(Categories!$B$15="","",Categories!$B$15)</f>
        <v/>
      </c>
      <c r="F41" s="45" t="n"/>
      <c r="G41" s="30">
        <f>IF(Categories!$B$27="","",Categories!$B$27)</f>
        <v/>
      </c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</row>
    <row r="42" ht="14" customHeight="1">
      <c r="A42" s="1" t="n"/>
      <c r="B42" s="46" t="n"/>
      <c r="C42" s="30">
        <f>IF(Categories!$B$16="","",Categories!$B$16)</f>
        <v/>
      </c>
      <c r="F42" s="47" t="n"/>
      <c r="G42" s="30">
        <f>IF(Categories!$B$28="","",Categories!$B$28)</f>
        <v/>
      </c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</row>
    <row r="43" ht="14" customHeight="1">
      <c r="A43" s="1" t="n"/>
      <c r="B43" s="48" t="n"/>
      <c r="C43" s="30">
        <f>IF(Categories!$B$17="","",Categories!$B$17)</f>
        <v/>
      </c>
      <c r="F43" s="49" t="n"/>
      <c r="G43" s="30">
        <f>IF(Categories!$B$29="","",Categories!$B$29)</f>
        <v/>
      </c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</row>
    <row r="44" ht="14" customHeight="1">
      <c r="A44" s="1" t="n"/>
      <c r="B44" s="50" t="n"/>
      <c r="C44" s="30">
        <f>IF(Categories!$B$18="","",Categories!$B$18)</f>
        <v/>
      </c>
      <c r="F44" s="51" t="n"/>
      <c r="G44" s="30">
        <f>IF(Categories!$B$30="","",Categories!$B$30)</f>
        <v/>
      </c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</row>
    <row r="45" ht="14" customHeight="1">
      <c r="A45" s="1" t="n"/>
      <c r="B45" s="52" t="n"/>
      <c r="C45" s="30">
        <f>IF(Categories!$B$19="","",Categories!$B$19)</f>
        <v/>
      </c>
      <c r="F45" s="53" t="n"/>
      <c r="G45" s="30">
        <f>IF(Categories!$B$31="","",Categories!$B$31)</f>
        <v/>
      </c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</row>
    <row r="48">
      <c r="A48" s="1" t="n"/>
      <c r="B48" s="28" t="inlineStr">
        <is>
          <t>Income by Category</t>
        </is>
      </c>
      <c r="V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</row>
    <row r="50" ht="14" customHeight="1">
      <c r="A50" s="1" t="n"/>
      <c r="B50" s="29" t="n"/>
      <c r="C50" s="30">
        <f>IF(Categories!$B$35="","",Categories!$B$35)</f>
        <v/>
      </c>
      <c r="F50" s="31" t="n"/>
      <c r="G50" s="30">
        <f>IF(Categories!$B$47="","",Categories!$B$47)</f>
        <v/>
      </c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</row>
    <row r="51" ht="14" customHeight="1">
      <c r="A51" s="1" t="n"/>
      <c r="B51" s="32" t="n"/>
      <c r="C51" s="30">
        <f>IF(Categories!$B$36="","",Categories!$B$36)</f>
        <v/>
      </c>
      <c r="F51" s="33" t="n"/>
      <c r="G51" s="30">
        <f>IF(Categories!$B$48="","",Categories!$B$48)</f>
        <v/>
      </c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</row>
    <row r="52" ht="14" customHeight="1">
      <c r="A52" s="1" t="n"/>
      <c r="B52" s="34" t="n"/>
      <c r="C52" s="30">
        <f>IF(Categories!$B$37="","",Categories!$B$37)</f>
        <v/>
      </c>
      <c r="F52" s="35" t="n"/>
      <c r="G52" s="30">
        <f>IF(Categories!$B$49="","",Categories!$B$49)</f>
        <v/>
      </c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</row>
    <row r="53" ht="14" customHeight="1">
      <c r="A53" s="1" t="n"/>
      <c r="B53" s="36" t="n"/>
      <c r="C53" s="30">
        <f>IF(Categories!$B$38="","",Categories!$B$38)</f>
        <v/>
      </c>
      <c r="F53" s="37" t="n"/>
      <c r="G53" s="30">
        <f>IF(Categories!$B$50="","",Categories!$B$50)</f>
        <v/>
      </c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</row>
    <row r="54" ht="14" customHeight="1">
      <c r="A54" s="1" t="n"/>
      <c r="B54" s="38" t="n"/>
      <c r="C54" s="30">
        <f>IF(Categories!$B$39="","",Categories!$B$39)</f>
        <v/>
      </c>
      <c r="F54" s="39" t="n"/>
      <c r="G54" s="30">
        <f>IF(Categories!$B$51="","",Categories!$B$51)</f>
        <v/>
      </c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</row>
    <row r="55" ht="14" customHeight="1">
      <c r="A55" s="1" t="n"/>
      <c r="B55" s="40" t="n"/>
      <c r="C55" s="30">
        <f>IF(Categories!$B$40="","",Categories!$B$40)</f>
        <v/>
      </c>
      <c r="F55" s="41" t="n"/>
      <c r="G55" s="30">
        <f>IF(Categories!$B$52="","",Categories!$B$52)</f>
        <v/>
      </c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</row>
    <row r="56" ht="14" customHeight="1">
      <c r="A56" s="1" t="n"/>
      <c r="B56" s="42" t="n"/>
      <c r="C56" s="30">
        <f>IF(Categories!$B$41="","",Categories!$B$41)</f>
        <v/>
      </c>
      <c r="F56" s="43" t="n"/>
      <c r="G56" s="30">
        <f>IF(Categories!$B$53="","",Categories!$B$53)</f>
        <v/>
      </c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</row>
    <row r="57" ht="14" customHeight="1">
      <c r="A57" s="1" t="n"/>
      <c r="B57" s="44" t="n"/>
      <c r="C57" s="30">
        <f>IF(Categories!$B$42="","",Categories!$B$42)</f>
        <v/>
      </c>
      <c r="F57" s="45" t="n"/>
      <c r="G57" s="30">
        <f>IF(Categories!$B$54="","",Categories!$B$54)</f>
        <v/>
      </c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</row>
    <row r="58" ht="14" customHeight="1">
      <c r="A58" s="1" t="n"/>
      <c r="B58" s="46" t="n"/>
      <c r="C58" s="30">
        <f>IF(Categories!$B$43="","",Categories!$B$43)</f>
        <v/>
      </c>
      <c r="F58" s="47" t="n"/>
      <c r="G58" s="30">
        <f>IF(Categories!$B$55="","",Categories!$B$55)</f>
        <v/>
      </c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</row>
    <row r="59" ht="14" customHeight="1">
      <c r="A59" s="1" t="n"/>
      <c r="B59" s="48" t="n"/>
      <c r="C59" s="30">
        <f>IF(Categories!$B$44="","",Categories!$B$44)</f>
        <v/>
      </c>
      <c r="F59" s="49" t="n"/>
      <c r="G59" s="30">
        <f>IF(Categories!$B$56="","",Categories!$B$56)</f>
        <v/>
      </c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</row>
    <row r="60" ht="14" customHeight="1">
      <c r="A60" s="1" t="n"/>
      <c r="B60" s="50" t="n"/>
      <c r="C60" s="30">
        <f>IF(Categories!$B$45="","",Categories!$B$45)</f>
        <v/>
      </c>
      <c r="F60" s="51" t="n"/>
      <c r="G60" s="30">
        <f>IF(Categories!$B$57="","",Categories!$B$57)</f>
        <v/>
      </c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</row>
    <row r="61" ht="14" customHeight="1">
      <c r="A61" s="1" t="n"/>
      <c r="B61" s="52" t="n"/>
      <c r="C61" s="30">
        <f>IF(Categories!$B$46="","",Categories!$B$46)</f>
        <v/>
      </c>
      <c r="F61" s="53" t="n"/>
      <c r="G61" s="30">
        <f>IF(Categories!$B$58="","",Categories!$B$58)</f>
        <v/>
      </c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85">
    <mergeCell ref="G38:I38"/>
    <mergeCell ref="C44:E44"/>
    <mergeCell ref="P27:R27"/>
    <mergeCell ref="C40:E40"/>
    <mergeCell ref="C51:E51"/>
    <mergeCell ref="M6:R6"/>
    <mergeCell ref="B28:D28"/>
    <mergeCell ref="C60:E60"/>
    <mergeCell ref="B10:G10"/>
    <mergeCell ref="P28:R28"/>
    <mergeCell ref="E7:G7"/>
    <mergeCell ref="G50:I50"/>
    <mergeCell ref="C57:E57"/>
    <mergeCell ref="G52:I52"/>
    <mergeCell ref="C34:E34"/>
    <mergeCell ref="C42:E42"/>
    <mergeCell ref="G36:I36"/>
    <mergeCell ref="G42:I42"/>
    <mergeCell ref="S27:U27"/>
    <mergeCell ref="A2:V2"/>
    <mergeCell ref="E28:G28"/>
    <mergeCell ref="I28:K28"/>
    <mergeCell ref="G37:I37"/>
    <mergeCell ref="S28:U28"/>
    <mergeCell ref="C59:E59"/>
    <mergeCell ref="E6:G6"/>
    <mergeCell ref="O7"/>
    <mergeCell ref="C52:E52"/>
    <mergeCell ref="C61:E61"/>
    <mergeCell ref="C39:E39"/>
    <mergeCell ref="G55:I55"/>
    <mergeCell ref="G51:I51"/>
    <mergeCell ref="C38:E38"/>
    <mergeCell ref="M7:N7"/>
    <mergeCell ref="G54:I54"/>
    <mergeCell ref="G41:I41"/>
    <mergeCell ref="G56:I56"/>
    <mergeCell ref="G43:I43"/>
    <mergeCell ref="P29:R29"/>
    <mergeCell ref="P10:U10"/>
    <mergeCell ref="I27:K27"/>
    <mergeCell ref="L28:N28"/>
    <mergeCell ref="C35:E35"/>
    <mergeCell ref="B11:G11"/>
    <mergeCell ref="C50:E50"/>
    <mergeCell ref="B32:U32"/>
    <mergeCell ref="C55:E55"/>
    <mergeCell ref="P11:U11"/>
    <mergeCell ref="G53:I53"/>
    <mergeCell ref="G34:I34"/>
    <mergeCell ref="E8:R8"/>
    <mergeCell ref="P7:R7"/>
    <mergeCell ref="C36:E36"/>
    <mergeCell ref="G58:I58"/>
    <mergeCell ref="G45:I45"/>
    <mergeCell ref="I29:K29"/>
    <mergeCell ref="S29:U29"/>
    <mergeCell ref="G44:I44"/>
    <mergeCell ref="C37:E37"/>
    <mergeCell ref="L27:N27"/>
    <mergeCell ref="G40:I40"/>
    <mergeCell ref="I11:N11"/>
    <mergeCell ref="I7:K7"/>
    <mergeCell ref="C54:E54"/>
    <mergeCell ref="C41:E41"/>
    <mergeCell ref="G57:I57"/>
    <mergeCell ref="C56:E56"/>
    <mergeCell ref="B29:D29"/>
    <mergeCell ref="C43:E43"/>
    <mergeCell ref="L29:N29"/>
    <mergeCell ref="E27:G27"/>
    <mergeCell ref="B48:U48"/>
    <mergeCell ref="G35:I35"/>
    <mergeCell ref="I10:N10"/>
    <mergeCell ref="G60:I60"/>
    <mergeCell ref="C53:E53"/>
    <mergeCell ref="G59:I59"/>
    <mergeCell ref="I6:K6"/>
    <mergeCell ref="C58:E58"/>
    <mergeCell ref="C45:E45"/>
    <mergeCell ref="G61:I61"/>
    <mergeCell ref="G39:I39"/>
    <mergeCell ref="B27:D27"/>
    <mergeCell ref="A3:V3"/>
    <mergeCell ref="E29:G29"/>
  </mergeCells>
  <conditionalFormatting sqref="B34:B45">
    <cfRule type="expression" priority="1" dxfId="0" stopIfTrue="1">
      <formula>$C34=""</formula>
    </cfRule>
  </conditionalFormatting>
  <conditionalFormatting sqref="F34:F45">
    <cfRule type="expression" priority="2" dxfId="0" stopIfTrue="1">
      <formula>$G34=""</formula>
    </cfRule>
  </conditionalFormatting>
  <conditionalFormatting sqref="B50:B61">
    <cfRule type="expression" priority="3" dxfId="0" stopIfTrue="1">
      <formula>$C50=""</formula>
    </cfRule>
  </conditionalFormatting>
  <conditionalFormatting sqref="F50:F61">
    <cfRule type="expression" priority="4" dxfId="0" stopIfTrue="1">
      <formula>$G50=""</formula>
    </cfRule>
  </conditionalFormatting>
  <dataValidations count="4">
    <dataValidation sqref="E7" showDropDown="0" showInputMessage="0" showErrorMessage="0" allowBlank="0" type="list">
      <formula1>"Single month,Last month,Last 3 months,Last 6 months,Last 12 months,Year to date,All,Custom"</formula1>
    </dataValidation>
    <dataValidation sqref="I7" showDropDown="0" showInputMessage="0" showErrorMessage="0" allowBlank="0" type="list">
      <formula1>Config!$A$20:$A$79</formula1>
    </dataValidation>
    <dataValidation sqref="M7" showDropDown="0" showInputMessage="0" showErrorMessage="0" allowBlank="0" type="list">
      <formula1>Config!$A$20:$A$79</formula1>
    </dataValidation>
    <dataValidation sqref="P7" showDropDown="0" showInputMessage="0" showErrorMessage="0" allowBlank="0" type="list">
      <formula1>Config!$A$20:$A$79</formula1>
    </dataValidation>
  </dataValidation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6FC0A3"/>
    <outlinePr summaryBelow="1" summaryRight="1"/>
    <pageSetUpPr/>
  </sheetPr>
  <dimension ref="A1:P50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7" customWidth="1" min="3" max="3"/>
    <col width="14" customWidth="1" min="4" max="4"/>
    <col width="11" customWidth="1" min="5" max="5"/>
    <col width="13" customWidth="1" min="6" max="6"/>
    <col width="12" customWidth="1" min="7" max="7"/>
    <col width="3" customWidth="1" min="8" max="8"/>
    <col width="26" customWidth="1" min="9" max="9"/>
    <col width="18" customWidth="1" min="10" max="10"/>
    <col width="11" customWidth="1" min="11" max="11"/>
    <col width="14" customWidth="1" min="12" max="12"/>
    <col width="15" customWidth="1" min="13" max="13"/>
    <col width="13" customWidth="1" min="14" max="14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I1" s="1" t="n"/>
      <c r="J1" s="1" t="n"/>
      <c r="K1" s="1" t="n"/>
      <c r="L1" s="1" t="n"/>
      <c r="M1" s="1" t="n"/>
      <c r="N1" s="1" t="n"/>
      <c r="O1" s="1" t="n"/>
      <c r="P1" s="1" t="n"/>
    </row>
    <row r="2" ht="30" customHeight="1">
      <c r="A2" s="2" t="inlineStr">
        <is>
          <t>Transactions</t>
        </is>
      </c>
      <c r="E2" s="54" t="inlineStr">
        <is>
          <t>Recurring month</t>
        </is>
      </c>
      <c r="G2" s="55" t="inlineStr">
        <is>
          <t>Jul 2026</t>
        </is>
      </c>
      <c r="I2" s="56" t="inlineStr">
        <is>
          <t>Recurring this month</t>
        </is>
      </c>
      <c r="L2" s="1" t="n"/>
      <c r="M2" s="1" t="n"/>
      <c r="N2" s="1" t="n"/>
      <c r="O2" s="1" t="n"/>
      <c r="P2" s="1" t="n"/>
    </row>
    <row r="3" ht="18" customHeight="1">
      <c r="A3" s="3" t="inlineStr">
        <is>
          <t>Log every transaction here. This is the only sheet you enter data into regularly.</t>
        </is>
      </c>
      <c r="I3" s="57">
        <f>COUNTIFS(Config!$S$82:$S$2481,"&gt;0",Config!$R$82:$R$2481,$G$2)&amp;" recurring item(s) totalling "&amp;TEXT(SUMIFS(Config!$S$82:$S$2481,Config!$R$82:$R$2481,$G$2),"$#,##0")&amp;" are pulled automatically from the Recurring Transactions tab for "&amp;$G$2&amp;" — you don't need to enter them below."</f>
        <v/>
      </c>
    </row>
    <row r="4" ht="4" customHeight="1">
      <c r="A4" s="4" t="n"/>
      <c r="B4" s="4" t="n"/>
      <c r="C4" s="4" t="n"/>
      <c r="D4" s="4" t="n"/>
      <c r="E4" s="4" t="n"/>
      <c r="F4" s="4" t="n"/>
      <c r="G4" s="4" t="n"/>
      <c r="I4" s="1" t="n"/>
      <c r="J4" s="1" t="n"/>
      <c r="K4" s="1" t="n"/>
      <c r="L4" s="1" t="n"/>
      <c r="M4" s="1" t="n"/>
      <c r="N4" s="1" t="n"/>
      <c r="O4" s="1" t="n"/>
      <c r="P4" s="1" t="n"/>
    </row>
    <row r="5" ht="6" customHeight="1">
      <c r="A5" s="1" t="n"/>
      <c r="B5" s="1" t="n"/>
      <c r="C5" s="1" t="n"/>
      <c r="D5" s="1" t="n"/>
      <c r="E5" s="1" t="n"/>
      <c r="F5" s="1" t="n"/>
      <c r="G5" s="1" t="n"/>
      <c r="I5" s="1" t="n"/>
      <c r="J5" s="1" t="n"/>
      <c r="K5" s="1" t="n"/>
      <c r="L5" s="1" t="n"/>
      <c r="M5" s="1" t="n"/>
      <c r="N5" s="1" t="n"/>
      <c r="O5" s="1" t="n"/>
      <c r="P5" s="1" t="n"/>
    </row>
    <row r="6" ht="24" customHeight="1">
      <c r="A6" s="58" t="inlineStr">
        <is>
          <t>Date</t>
        </is>
      </c>
      <c r="B6" s="58" t="inlineStr">
        <is>
          <t>Description</t>
        </is>
      </c>
      <c r="C6" s="58" t="inlineStr">
        <is>
          <t>Category</t>
        </is>
      </c>
      <c r="D6" s="58" t="inlineStr">
        <is>
          <t>Person</t>
        </is>
      </c>
      <c r="E6" s="58" t="inlineStr">
        <is>
          <t>Type</t>
        </is>
      </c>
      <c r="F6" s="58" t="inlineStr">
        <is>
          <t>Amount</t>
        </is>
      </c>
      <c r="G6" s="58" t="inlineStr">
        <is>
          <t>Month</t>
        </is>
      </c>
      <c r="I6" s="59" t="inlineStr">
        <is>
          <t>Item</t>
        </is>
      </c>
      <c r="J6" s="59" t="inlineStr">
        <is>
          <t>Category</t>
        </is>
      </c>
      <c r="K6" s="59" t="inlineStr">
        <is>
          <t>Type</t>
        </is>
      </c>
      <c r="L6" s="59" t="inlineStr">
        <is>
          <t>Person</t>
        </is>
      </c>
      <c r="M6" s="59" t="inlineStr">
        <is>
          <t>Frequency</t>
        </is>
      </c>
      <c r="N6" s="60" t="inlineStr">
        <is>
          <t>This month</t>
        </is>
      </c>
      <c r="O6" s="61" t="n"/>
      <c r="P6" s="61" t="n"/>
    </row>
    <row r="7">
      <c r="A7" s="62" t="n">
        <v>46205</v>
      </c>
      <c r="B7" s="63" t="inlineStr">
        <is>
          <t>Etsy shop payout</t>
        </is>
      </c>
      <c r="C7" s="63" t="inlineStr">
        <is>
          <t>Other Income</t>
        </is>
      </c>
      <c r="D7" s="63" t="inlineStr">
        <is>
          <t>Person 2</t>
        </is>
      </c>
      <c r="E7" s="64">
        <f>IF(C7="","",IF(COUNTIF(Categories!$B$35:$B$58,C7)&gt;0,"Income",IF(COUNTIF(Categories!$B$8:$B$31,C7)&gt;0,"Expense","")))</f>
        <v/>
      </c>
      <c r="F7" s="65" t="n">
        <v>320</v>
      </c>
      <c r="G7" s="64">
        <f>IF(A7="","",TEXT(A7,"mmm yyyy"))</f>
        <v/>
      </c>
      <c r="I7" s="66">
        <f>IF('Recurring Transactions'!$A$7="","",'Recurring Transactions'!$A$7)</f>
        <v/>
      </c>
      <c r="J7" s="67">
        <f>IF('Recurring Transactions'!$A$7="","",'Recurring Transactions'!$B$7)</f>
        <v/>
      </c>
      <c r="K7" s="68">
        <f>IF('Recurring Transactions'!$A$7="","",'Recurring Transactions'!$E$7)</f>
        <v/>
      </c>
      <c r="L7" s="67">
        <f>IF('Recurring Transactions'!$A$7="","",'Recurring Transactions'!$C$7)</f>
        <v/>
      </c>
      <c r="M7" s="67">
        <f>IF('Recurring Transactions'!$A$7="","",'Recurring Transactions'!$F$7)</f>
        <v/>
      </c>
      <c r="N7" s="69">
        <f>IF('Recurring Transactions'!$A$7="",0,SUMIFS(Config!$S$82:$S$141,Config!$R$82:$R$141,$G$2))</f>
        <v/>
      </c>
      <c r="O7" s="70" t="n"/>
      <c r="P7" s="70" t="n"/>
    </row>
    <row r="8">
      <c r="A8" s="62" t="n">
        <v>46208</v>
      </c>
      <c r="B8" s="63" t="inlineStr">
        <is>
          <t>Hydro One</t>
        </is>
      </c>
      <c r="C8" s="63" t="inlineStr">
        <is>
          <t>Utilities</t>
        </is>
      </c>
      <c r="D8" s="63" t="inlineStr">
        <is>
          <t>Person 1</t>
        </is>
      </c>
      <c r="E8" s="64">
        <f>IF(C8="","",IF(COUNTIF(Categories!$B$35:$B$58,C8)&gt;0,"Income",IF(COUNTIF(Categories!$B$8:$B$31,C8)&gt;0,"Expense","")))</f>
        <v/>
      </c>
      <c r="F8" s="65" t="n">
        <v>142.5</v>
      </c>
      <c r="G8" s="64">
        <f>IF(A8="","",TEXT(A8,"mmm yyyy"))</f>
        <v/>
      </c>
      <c r="I8" s="66">
        <f>IF('Recurring Transactions'!$A$8="","",'Recurring Transactions'!$A$8)</f>
        <v/>
      </c>
      <c r="J8" s="67">
        <f>IF('Recurring Transactions'!$A$8="","",'Recurring Transactions'!$B$8)</f>
        <v/>
      </c>
      <c r="K8" s="68">
        <f>IF('Recurring Transactions'!$A$8="","",'Recurring Transactions'!$E$8)</f>
        <v/>
      </c>
      <c r="L8" s="67">
        <f>IF('Recurring Transactions'!$A$8="","",'Recurring Transactions'!$C$8)</f>
        <v/>
      </c>
      <c r="M8" s="67">
        <f>IF('Recurring Transactions'!$A$8="","",'Recurring Transactions'!$F$8)</f>
        <v/>
      </c>
      <c r="N8" s="69">
        <f>IF('Recurring Transactions'!$A$8="",0,SUMIFS(Config!$S$142:$S$201,Config!$R$142:$R$201,$G$2))</f>
        <v/>
      </c>
      <c r="O8" s="70" t="n"/>
      <c r="P8" s="70" t="n"/>
    </row>
    <row r="9">
      <c r="A9" s="62" t="n">
        <v>46209</v>
      </c>
      <c r="B9" s="63" t="inlineStr">
        <is>
          <t>Walmart</t>
        </is>
      </c>
      <c r="C9" s="63" t="inlineStr">
        <is>
          <t>Groceries</t>
        </is>
      </c>
      <c r="D9" s="63" t="inlineStr">
        <is>
          <t>Person 2</t>
        </is>
      </c>
      <c r="E9" s="64">
        <f>IF(C9="","",IF(COUNTIF(Categories!$B$35:$B$58,C9)&gt;0,"Income",IF(COUNTIF(Categories!$B$8:$B$31,C9)&gt;0,"Expense","")))</f>
        <v/>
      </c>
      <c r="F9" s="65" t="n">
        <v>187.4</v>
      </c>
      <c r="G9" s="64">
        <f>IF(A9="","",TEXT(A9,"mmm yyyy"))</f>
        <v/>
      </c>
      <c r="I9" s="66">
        <f>IF('Recurring Transactions'!$A$9="","",'Recurring Transactions'!$A$9)</f>
        <v/>
      </c>
      <c r="J9" s="67">
        <f>IF('Recurring Transactions'!$A$9="","",'Recurring Transactions'!$B$9)</f>
        <v/>
      </c>
      <c r="K9" s="68">
        <f>IF('Recurring Transactions'!$A$9="","",'Recurring Transactions'!$E$9)</f>
        <v/>
      </c>
      <c r="L9" s="67">
        <f>IF('Recurring Transactions'!$A$9="","",'Recurring Transactions'!$C$9)</f>
        <v/>
      </c>
      <c r="M9" s="67">
        <f>IF('Recurring Transactions'!$A$9="","",'Recurring Transactions'!$F$9)</f>
        <v/>
      </c>
      <c r="N9" s="69">
        <f>IF('Recurring Transactions'!$A$9="",0,SUMIFS(Config!$S$202:$S$261,Config!$R$202:$R$261,$G$2))</f>
        <v/>
      </c>
      <c r="O9" s="70" t="n"/>
      <c r="P9" s="70" t="n"/>
    </row>
    <row r="10">
      <c r="A10" s="62" t="n">
        <v>46211</v>
      </c>
      <c r="B10" s="63" t="inlineStr">
        <is>
          <t>Cheesecake Factory</t>
        </is>
      </c>
      <c r="C10" s="63" t="inlineStr">
        <is>
          <t>Dining Out</t>
        </is>
      </c>
      <c r="D10" s="63" t="inlineStr">
        <is>
          <t>Person 2</t>
        </is>
      </c>
      <c r="E10" s="64">
        <f>IF(C10="","",IF(COUNTIF(Categories!$B$35:$B$58,C10)&gt;0,"Income",IF(COUNTIF(Categories!$B$8:$B$31,C10)&gt;0,"Expense","")))</f>
        <v/>
      </c>
      <c r="F10" s="65" t="n">
        <v>84.2</v>
      </c>
      <c r="G10" s="64">
        <f>IF(A10="","",TEXT(A10,"mmm yyyy"))</f>
        <v/>
      </c>
      <c r="I10" s="66">
        <f>IF('Recurring Transactions'!$A$10="","",'Recurring Transactions'!$A$10)</f>
        <v/>
      </c>
      <c r="J10" s="67">
        <f>IF('Recurring Transactions'!$A$10="","",'Recurring Transactions'!$B$10)</f>
        <v/>
      </c>
      <c r="K10" s="68">
        <f>IF('Recurring Transactions'!$A$10="","",'Recurring Transactions'!$E$10)</f>
        <v/>
      </c>
      <c r="L10" s="67">
        <f>IF('Recurring Transactions'!$A$10="","",'Recurring Transactions'!$C$10)</f>
        <v/>
      </c>
      <c r="M10" s="67">
        <f>IF('Recurring Transactions'!$A$10="","",'Recurring Transactions'!$F$10)</f>
        <v/>
      </c>
      <c r="N10" s="69">
        <f>IF('Recurring Transactions'!$A$10="",0,SUMIFS(Config!$S$262:$S$321,Config!$R$262:$R$321,$G$2))</f>
        <v/>
      </c>
      <c r="O10" s="70" t="n"/>
      <c r="P10" s="70" t="n"/>
    </row>
    <row r="11">
      <c r="A11" s="62" t="n">
        <v>46212</v>
      </c>
      <c r="B11" s="63" t="inlineStr">
        <is>
          <t>Gas</t>
        </is>
      </c>
      <c r="C11" s="63" t="inlineStr">
        <is>
          <t>Transportation</t>
        </is>
      </c>
      <c r="D11" s="63" t="inlineStr">
        <is>
          <t>Person 1</t>
        </is>
      </c>
      <c r="E11" s="64">
        <f>IF(C11="","",IF(COUNTIF(Categories!$B$35:$B$58,C11)&gt;0,"Income",IF(COUNTIF(Categories!$B$8:$B$31,C11)&gt;0,"Expense","")))</f>
        <v/>
      </c>
      <c r="F11" s="65" t="n">
        <v>68</v>
      </c>
      <c r="G11" s="64">
        <f>IF(A11="","",TEXT(A11,"mmm yyyy"))</f>
        <v/>
      </c>
      <c r="I11" s="66">
        <f>IF('Recurring Transactions'!$A$11="","",'Recurring Transactions'!$A$11)</f>
        <v/>
      </c>
      <c r="J11" s="67">
        <f>IF('Recurring Transactions'!$A$11="","",'Recurring Transactions'!$B$11)</f>
        <v/>
      </c>
      <c r="K11" s="68">
        <f>IF('Recurring Transactions'!$A$11="","",'Recurring Transactions'!$E$11)</f>
        <v/>
      </c>
      <c r="L11" s="67">
        <f>IF('Recurring Transactions'!$A$11="","",'Recurring Transactions'!$C$11)</f>
        <v/>
      </c>
      <c r="M11" s="67">
        <f>IF('Recurring Transactions'!$A$11="","",'Recurring Transactions'!$F$11)</f>
        <v/>
      </c>
      <c r="N11" s="69">
        <f>IF('Recurring Transactions'!$A$11="",0,SUMIFS(Config!$S$322:$S$381,Config!$R$322:$R$381,$G$2))</f>
        <v/>
      </c>
      <c r="O11" s="70" t="n"/>
      <c r="P11" s="70" t="n"/>
    </row>
    <row r="12">
      <c r="A12" s="62" t="n">
        <v>46215</v>
      </c>
      <c r="B12" s="63" t="inlineStr">
        <is>
          <t>Shampoo &amp; conditioner</t>
        </is>
      </c>
      <c r="C12" s="63" t="inlineStr">
        <is>
          <t>Health</t>
        </is>
      </c>
      <c r="D12" s="63" t="inlineStr">
        <is>
          <t>Person 2</t>
        </is>
      </c>
      <c r="E12" s="64">
        <f>IF(C12="","",IF(COUNTIF(Categories!$B$35:$B$58,C12)&gt;0,"Income",IF(COUNTIF(Categories!$B$8:$B$31,C12)&gt;0,"Expense","")))</f>
        <v/>
      </c>
      <c r="F12" s="65" t="n">
        <v>24.6</v>
      </c>
      <c r="G12" s="64">
        <f>IF(A12="","",TEXT(A12,"mmm yyyy"))</f>
        <v/>
      </c>
      <c r="I12" s="66">
        <f>IF('Recurring Transactions'!$A$12="","",'Recurring Transactions'!$A$12)</f>
        <v/>
      </c>
      <c r="J12" s="67">
        <f>IF('Recurring Transactions'!$A$12="","",'Recurring Transactions'!$B$12)</f>
        <v/>
      </c>
      <c r="K12" s="68">
        <f>IF('Recurring Transactions'!$A$12="","",'Recurring Transactions'!$E$12)</f>
        <v/>
      </c>
      <c r="L12" s="67">
        <f>IF('Recurring Transactions'!$A$12="","",'Recurring Transactions'!$C$12)</f>
        <v/>
      </c>
      <c r="M12" s="67">
        <f>IF('Recurring Transactions'!$A$12="","",'Recurring Transactions'!$F$12)</f>
        <v/>
      </c>
      <c r="N12" s="69">
        <f>IF('Recurring Transactions'!$A$12="",0,SUMIFS(Config!$S$382:$S$441,Config!$R$382:$R$441,$G$2))</f>
        <v/>
      </c>
      <c r="O12" s="70" t="n"/>
      <c r="P12" s="70" t="n"/>
    </row>
    <row r="13">
      <c r="A13" s="62" t="n">
        <v>46219</v>
      </c>
      <c r="B13" s="63" t="inlineStr">
        <is>
          <t>Nike running shoes</t>
        </is>
      </c>
      <c r="C13" s="63" t="inlineStr">
        <is>
          <t>Shopping</t>
        </is>
      </c>
      <c r="D13" s="63" t="inlineStr">
        <is>
          <t>Person 1</t>
        </is>
      </c>
      <c r="E13" s="64">
        <f>IF(C13="","",IF(COUNTIF(Categories!$B$35:$B$58,C13)&gt;0,"Income",IF(COUNTIF(Categories!$B$8:$B$31,C13)&gt;0,"Expense","")))</f>
        <v/>
      </c>
      <c r="F13" s="65" t="n">
        <v>132.75</v>
      </c>
      <c r="G13" s="64">
        <f>IF(A13="","",TEXT(A13,"mmm yyyy"))</f>
        <v/>
      </c>
      <c r="I13" s="66">
        <f>IF('Recurring Transactions'!$A$13="","",'Recurring Transactions'!$A$13)</f>
        <v/>
      </c>
      <c r="J13" s="67">
        <f>IF('Recurring Transactions'!$A$13="","",'Recurring Transactions'!$B$13)</f>
        <v/>
      </c>
      <c r="K13" s="68">
        <f>IF('Recurring Transactions'!$A$13="","",'Recurring Transactions'!$E$13)</f>
        <v/>
      </c>
      <c r="L13" s="67">
        <f>IF('Recurring Transactions'!$A$13="","",'Recurring Transactions'!$C$13)</f>
        <v/>
      </c>
      <c r="M13" s="67">
        <f>IF('Recurring Transactions'!$A$13="","",'Recurring Transactions'!$F$13)</f>
        <v/>
      </c>
      <c r="N13" s="69">
        <f>IF('Recurring Transactions'!$A$13="",0,SUMIFS(Config!$S$442:$S$501,Config!$R$442:$R$501,$G$2))</f>
        <v/>
      </c>
      <c r="O13" s="70" t="n"/>
      <c r="P13" s="70" t="n"/>
    </row>
    <row r="14">
      <c r="A14" s="62" t="n">
        <v>46221</v>
      </c>
      <c r="B14" s="63" t="inlineStr">
        <is>
          <t>Movie tickets</t>
        </is>
      </c>
      <c r="C14" s="63" t="inlineStr">
        <is>
          <t>Entertainment</t>
        </is>
      </c>
      <c r="D14" s="63" t="inlineStr">
        <is>
          <t>Person 2</t>
        </is>
      </c>
      <c r="E14" s="64">
        <f>IF(C14="","",IF(COUNTIF(Categories!$B$35:$B$58,C14)&gt;0,"Income",IF(COUNTIF(Categories!$B$8:$B$31,C14)&gt;0,"Expense","")))</f>
        <v/>
      </c>
      <c r="F14" s="65" t="n">
        <v>42</v>
      </c>
      <c r="G14" s="64">
        <f>IF(A14="","",TEXT(A14,"mmm yyyy"))</f>
        <v/>
      </c>
      <c r="I14" s="66">
        <f>IF('Recurring Transactions'!$A$14="","",'Recurring Transactions'!$A$14)</f>
        <v/>
      </c>
      <c r="J14" s="67">
        <f>IF('Recurring Transactions'!$A$14="","",'Recurring Transactions'!$B$14)</f>
        <v/>
      </c>
      <c r="K14" s="68">
        <f>IF('Recurring Transactions'!$A$14="","",'Recurring Transactions'!$E$14)</f>
        <v/>
      </c>
      <c r="L14" s="67">
        <f>IF('Recurring Transactions'!$A$14="","",'Recurring Transactions'!$C$14)</f>
        <v/>
      </c>
      <c r="M14" s="67">
        <f>IF('Recurring Transactions'!$A$14="","",'Recurring Transactions'!$F$14)</f>
        <v/>
      </c>
      <c r="N14" s="69">
        <f>IF('Recurring Transactions'!$A$14="",0,SUMIFS(Config!$S$502:$S$561,Config!$R$502:$R$561,$G$2))</f>
        <v/>
      </c>
      <c r="O14" s="70" t="n"/>
      <c r="P14" s="70" t="n"/>
    </row>
    <row r="15">
      <c r="A15" s="62" t="n">
        <v>46227</v>
      </c>
      <c r="B15" s="63" t="inlineStr">
        <is>
          <t>Printer paper &amp; ink</t>
        </is>
      </c>
      <c r="C15" s="63" t="inlineStr">
        <is>
          <t>Miscellaneous</t>
        </is>
      </c>
      <c r="D15" s="63" t="inlineStr">
        <is>
          <t>Person 2</t>
        </is>
      </c>
      <c r="E15" s="64">
        <f>IF(C15="","",IF(COUNTIF(Categories!$B$35:$B$58,C15)&gt;0,"Income",IF(COUNTIF(Categories!$B$8:$B$31,C15)&gt;0,"Expense","")))</f>
        <v/>
      </c>
      <c r="F15" s="65" t="n">
        <v>54.3</v>
      </c>
      <c r="G15" s="64">
        <f>IF(A15="","",TEXT(A15,"mmm yyyy"))</f>
        <v/>
      </c>
      <c r="I15" s="66">
        <f>IF('Recurring Transactions'!$A$15="","",'Recurring Transactions'!$A$15)</f>
        <v/>
      </c>
      <c r="J15" s="67">
        <f>IF('Recurring Transactions'!$A$15="","",'Recurring Transactions'!$B$15)</f>
        <v/>
      </c>
      <c r="K15" s="68">
        <f>IF('Recurring Transactions'!$A$15="","",'Recurring Transactions'!$E$15)</f>
        <v/>
      </c>
      <c r="L15" s="67">
        <f>IF('Recurring Transactions'!$A$15="","",'Recurring Transactions'!$C$15)</f>
        <v/>
      </c>
      <c r="M15" s="67">
        <f>IF('Recurring Transactions'!$A$15="","",'Recurring Transactions'!$F$15)</f>
        <v/>
      </c>
      <c r="N15" s="69">
        <f>IF('Recurring Transactions'!$A$15="",0,SUMIFS(Config!$S$562:$S$621,Config!$R$562:$R$621,$G$2))</f>
        <v/>
      </c>
      <c r="O15" s="70" t="n"/>
      <c r="P15" s="70" t="n"/>
    </row>
    <row r="16">
      <c r="A16" s="62" t="n">
        <v>46237</v>
      </c>
      <c r="B16" s="63" t="inlineStr">
        <is>
          <t>Freelance design gig</t>
        </is>
      </c>
      <c r="C16" s="63" t="inlineStr">
        <is>
          <t>Other Income</t>
        </is>
      </c>
      <c r="D16" s="63" t="inlineStr">
        <is>
          <t>Person 1</t>
        </is>
      </c>
      <c r="E16" s="64">
        <f>IF(C16="","",IF(COUNTIF(Categories!$B$35:$B$58,C16)&gt;0,"Income",IF(COUNTIF(Categories!$B$8:$B$31,C16)&gt;0,"Expense","")))</f>
        <v/>
      </c>
      <c r="F16" s="65" t="n">
        <v>450</v>
      </c>
      <c r="G16" s="64">
        <f>IF(A16="","",TEXT(A16,"mmm yyyy"))</f>
        <v/>
      </c>
      <c r="I16" s="66">
        <f>IF('Recurring Transactions'!$A$16="","",'Recurring Transactions'!$A$16)</f>
        <v/>
      </c>
      <c r="J16" s="67">
        <f>IF('Recurring Transactions'!$A$16="","",'Recurring Transactions'!$B$16)</f>
        <v/>
      </c>
      <c r="K16" s="68">
        <f>IF('Recurring Transactions'!$A$16="","",'Recurring Transactions'!$E$16)</f>
        <v/>
      </c>
      <c r="L16" s="67">
        <f>IF('Recurring Transactions'!$A$16="","",'Recurring Transactions'!$C$16)</f>
        <v/>
      </c>
      <c r="M16" s="67">
        <f>IF('Recurring Transactions'!$A$16="","",'Recurring Transactions'!$F$16)</f>
        <v/>
      </c>
      <c r="N16" s="69">
        <f>IF('Recurring Transactions'!$A$16="",0,SUMIFS(Config!$S$622:$S$681,Config!$R$622:$R$681,$G$2))</f>
        <v/>
      </c>
      <c r="O16" s="70" t="n"/>
      <c r="P16" s="70" t="n"/>
    </row>
    <row r="17">
      <c r="A17" s="62" t="n">
        <v>46238</v>
      </c>
      <c r="B17" s="63" t="inlineStr">
        <is>
          <t>Enbridge Gas</t>
        </is>
      </c>
      <c r="C17" s="63" t="inlineStr">
        <is>
          <t>Utilities</t>
        </is>
      </c>
      <c r="D17" s="63" t="inlineStr">
        <is>
          <t>Person 2</t>
        </is>
      </c>
      <c r="E17" s="64">
        <f>IF(C17="","",IF(COUNTIF(Categories!$B$35:$B$58,C17)&gt;0,"Income",IF(COUNTIF(Categories!$B$8:$B$31,C17)&gt;0,"Expense","")))</f>
        <v/>
      </c>
      <c r="F17" s="65" t="n">
        <v>96.3</v>
      </c>
      <c r="G17" s="64">
        <f>IF(A17="","",TEXT(A17,"mmm yyyy"))</f>
        <v/>
      </c>
      <c r="I17" s="66">
        <f>IF('Recurring Transactions'!$A$17="","",'Recurring Transactions'!$A$17)</f>
        <v/>
      </c>
      <c r="J17" s="67">
        <f>IF('Recurring Transactions'!$A$17="","",'Recurring Transactions'!$B$17)</f>
        <v/>
      </c>
      <c r="K17" s="68">
        <f>IF('Recurring Transactions'!$A$17="","",'Recurring Transactions'!$E$17)</f>
        <v/>
      </c>
      <c r="L17" s="67">
        <f>IF('Recurring Transactions'!$A$17="","",'Recurring Transactions'!$C$17)</f>
        <v/>
      </c>
      <c r="M17" s="67">
        <f>IF('Recurring Transactions'!$A$17="","",'Recurring Transactions'!$F$17)</f>
        <v/>
      </c>
      <c r="N17" s="69">
        <f>IF('Recurring Transactions'!$A$17="",0,SUMIFS(Config!$S$682:$S$741,Config!$R$682:$R$741,$G$2))</f>
        <v/>
      </c>
      <c r="O17" s="70" t="n"/>
      <c r="P17" s="70" t="n"/>
    </row>
    <row r="18">
      <c r="A18" s="62" t="n">
        <v>46241</v>
      </c>
      <c r="B18" s="63" t="inlineStr">
        <is>
          <t>Costco run</t>
        </is>
      </c>
      <c r="C18" s="63" t="inlineStr">
        <is>
          <t>Groceries</t>
        </is>
      </c>
      <c r="D18" s="63" t="inlineStr">
        <is>
          <t>Person 1</t>
        </is>
      </c>
      <c r="E18" s="64">
        <f>IF(C18="","",IF(COUNTIF(Categories!$B$35:$B$58,C18)&gt;0,"Income",IF(COUNTIF(Categories!$B$8:$B$31,C18)&gt;0,"Expense","")))</f>
        <v/>
      </c>
      <c r="F18" s="65" t="n">
        <v>243.15</v>
      </c>
      <c r="G18" s="64">
        <f>IF(A18="","",TEXT(A18,"mmm yyyy"))</f>
        <v/>
      </c>
      <c r="I18" s="66">
        <f>IF('Recurring Transactions'!$A$18="","",'Recurring Transactions'!$A$18)</f>
        <v/>
      </c>
      <c r="J18" s="67">
        <f>IF('Recurring Transactions'!$A$18="","",'Recurring Transactions'!$B$18)</f>
        <v/>
      </c>
      <c r="K18" s="68">
        <f>IF('Recurring Transactions'!$A$18="","",'Recurring Transactions'!$E$18)</f>
        <v/>
      </c>
      <c r="L18" s="67">
        <f>IF('Recurring Transactions'!$A$18="","",'Recurring Transactions'!$C$18)</f>
        <v/>
      </c>
      <c r="M18" s="67">
        <f>IF('Recurring Transactions'!$A$18="","",'Recurring Transactions'!$F$18)</f>
        <v/>
      </c>
      <c r="N18" s="69">
        <f>IF('Recurring Transactions'!$A$18="",0,SUMIFS(Config!$S$742:$S$801,Config!$R$742:$R$801,$G$2))</f>
        <v/>
      </c>
      <c r="O18" s="70" t="n"/>
      <c r="P18" s="70" t="n"/>
    </row>
    <row r="19">
      <c r="A19" s="62" t="n">
        <v>46245</v>
      </c>
      <c r="B19" s="63" t="inlineStr">
        <is>
          <t>Sushi night out</t>
        </is>
      </c>
      <c r="C19" s="63" t="inlineStr">
        <is>
          <t>Dining Out</t>
        </is>
      </c>
      <c r="D19" s="63" t="inlineStr">
        <is>
          <t>Person 1</t>
        </is>
      </c>
      <c r="E19" s="64">
        <f>IF(C19="","",IF(COUNTIF(Categories!$B$35:$B$58,C19)&gt;0,"Income",IF(COUNTIF(Categories!$B$8:$B$31,C19)&gt;0,"Expense","")))</f>
        <v/>
      </c>
      <c r="F19" s="65" t="n">
        <v>71.8</v>
      </c>
      <c r="G19" s="64">
        <f>IF(A19="","",TEXT(A19,"mmm yyyy"))</f>
        <v/>
      </c>
      <c r="I19" s="66">
        <f>IF('Recurring Transactions'!$A$19="","",'Recurring Transactions'!$A$19)</f>
        <v/>
      </c>
      <c r="J19" s="67">
        <f>IF('Recurring Transactions'!$A$19="","",'Recurring Transactions'!$B$19)</f>
        <v/>
      </c>
      <c r="K19" s="68">
        <f>IF('Recurring Transactions'!$A$19="","",'Recurring Transactions'!$E$19)</f>
        <v/>
      </c>
      <c r="L19" s="67">
        <f>IF('Recurring Transactions'!$A$19="","",'Recurring Transactions'!$C$19)</f>
        <v/>
      </c>
      <c r="M19" s="67">
        <f>IF('Recurring Transactions'!$A$19="","",'Recurring Transactions'!$F$19)</f>
        <v/>
      </c>
      <c r="N19" s="69">
        <f>IF('Recurring Transactions'!$A$19="",0,SUMIFS(Config!$S$802:$S$861,Config!$R$802:$R$861,$G$2))</f>
        <v/>
      </c>
      <c r="O19" s="70" t="n"/>
      <c r="P19" s="70" t="n"/>
    </row>
    <row r="20">
      <c r="A20" s="62" t="n">
        <v>46248</v>
      </c>
      <c r="B20" s="63" t="inlineStr">
        <is>
          <t>Uber rides</t>
        </is>
      </c>
      <c r="C20" s="63" t="inlineStr">
        <is>
          <t>Transportation</t>
        </is>
      </c>
      <c r="D20" s="63" t="inlineStr">
        <is>
          <t>Person 2</t>
        </is>
      </c>
      <c r="E20" s="64">
        <f>IF(C20="","",IF(COUNTIF(Categories!$B$35:$B$58,C20)&gt;0,"Income",IF(COUNTIF(Categories!$B$8:$B$31,C20)&gt;0,"Expense","")))</f>
        <v/>
      </c>
      <c r="F20" s="65" t="n">
        <v>38.5</v>
      </c>
      <c r="G20" s="64">
        <f>IF(A20="","",TEXT(A20,"mmm yyyy"))</f>
        <v/>
      </c>
      <c r="I20" s="66">
        <f>IF('Recurring Transactions'!$A$20="","",'Recurring Transactions'!$A$20)</f>
        <v/>
      </c>
      <c r="J20" s="67">
        <f>IF('Recurring Transactions'!$A$20="","",'Recurring Transactions'!$B$20)</f>
        <v/>
      </c>
      <c r="K20" s="68">
        <f>IF('Recurring Transactions'!$A$20="","",'Recurring Transactions'!$E$20)</f>
        <v/>
      </c>
      <c r="L20" s="67">
        <f>IF('Recurring Transactions'!$A$20="","",'Recurring Transactions'!$C$20)</f>
        <v/>
      </c>
      <c r="M20" s="67">
        <f>IF('Recurring Transactions'!$A$20="","",'Recurring Transactions'!$F$20)</f>
        <v/>
      </c>
      <c r="N20" s="69">
        <f>IF('Recurring Transactions'!$A$20="",0,SUMIFS(Config!$S$862:$S$921,Config!$R$862:$R$921,$G$2))</f>
        <v/>
      </c>
      <c r="O20" s="70" t="n"/>
      <c r="P20" s="70" t="n"/>
    </row>
    <row r="21">
      <c r="A21" s="62" t="n">
        <v>46251</v>
      </c>
      <c r="B21" s="63" t="inlineStr">
        <is>
          <t>Dentist copay</t>
        </is>
      </c>
      <c r="C21" s="63" t="inlineStr">
        <is>
          <t>Health</t>
        </is>
      </c>
      <c r="D21" s="63" t="inlineStr">
        <is>
          <t>Person 1</t>
        </is>
      </c>
      <c r="E21" s="64">
        <f>IF(C21="","",IF(COUNTIF(Categories!$B$35:$B$58,C21)&gt;0,"Income",IF(COUNTIF(Categories!$B$8:$B$31,C21)&gt;0,"Expense","")))</f>
        <v/>
      </c>
      <c r="F21" s="65" t="n">
        <v>110</v>
      </c>
      <c r="G21" s="64">
        <f>IF(A21="","",TEXT(A21,"mmm yyyy"))</f>
        <v/>
      </c>
      <c r="I21" s="66">
        <f>IF('Recurring Transactions'!$A$21="","",'Recurring Transactions'!$A$21)</f>
        <v/>
      </c>
      <c r="J21" s="67">
        <f>IF('Recurring Transactions'!$A$21="","",'Recurring Transactions'!$B$21)</f>
        <v/>
      </c>
      <c r="K21" s="68">
        <f>IF('Recurring Transactions'!$A$21="","",'Recurring Transactions'!$E$21)</f>
        <v/>
      </c>
      <c r="L21" s="67">
        <f>IF('Recurring Transactions'!$A$21="","",'Recurring Transactions'!$C$21)</f>
        <v/>
      </c>
      <c r="M21" s="67">
        <f>IF('Recurring Transactions'!$A$21="","",'Recurring Transactions'!$F$21)</f>
        <v/>
      </c>
      <c r="N21" s="69">
        <f>IF('Recurring Transactions'!$A$21="",0,SUMIFS(Config!$S$922:$S$981,Config!$R$922:$R$981,$G$2))</f>
        <v/>
      </c>
      <c r="O21" s="70" t="n"/>
      <c r="P21" s="70" t="n"/>
    </row>
    <row r="22">
      <c r="A22" s="62" t="n">
        <v>46254</v>
      </c>
      <c r="B22" s="63" t="inlineStr">
        <is>
          <t>Rain jacket</t>
        </is>
      </c>
      <c r="C22" s="63" t="inlineStr">
        <is>
          <t>Shopping</t>
        </is>
      </c>
      <c r="D22" s="63" t="inlineStr">
        <is>
          <t>Person 2</t>
        </is>
      </c>
      <c r="E22" s="64">
        <f>IF(C22="","",IF(COUNTIF(Categories!$B$35:$B$58,C22)&gt;0,"Income",IF(COUNTIF(Categories!$B$8:$B$31,C22)&gt;0,"Expense","")))</f>
        <v/>
      </c>
      <c r="F22" s="65" t="n">
        <v>168.9</v>
      </c>
      <c r="G22" s="64">
        <f>IF(A22="","",TEXT(A22,"mmm yyyy"))</f>
        <v/>
      </c>
      <c r="I22" s="66">
        <f>IF('Recurring Transactions'!$A$22="","",'Recurring Transactions'!$A$22)</f>
        <v/>
      </c>
      <c r="J22" s="67">
        <f>IF('Recurring Transactions'!$A$22="","",'Recurring Transactions'!$B$22)</f>
        <v/>
      </c>
      <c r="K22" s="68">
        <f>IF('Recurring Transactions'!$A$22="","",'Recurring Transactions'!$E$22)</f>
        <v/>
      </c>
      <c r="L22" s="67">
        <f>IF('Recurring Transactions'!$A$22="","",'Recurring Transactions'!$C$22)</f>
        <v/>
      </c>
      <c r="M22" s="67">
        <f>IF('Recurring Transactions'!$A$22="","",'Recurring Transactions'!$F$22)</f>
        <v/>
      </c>
      <c r="N22" s="69">
        <f>IF('Recurring Transactions'!$A$22="",0,SUMIFS(Config!$S$982:$S$1041,Config!$R$982:$R$1041,$G$2))</f>
        <v/>
      </c>
      <c r="O22" s="70" t="n"/>
      <c r="P22" s="70" t="n"/>
    </row>
    <row r="23">
      <c r="A23" s="62" t="n">
        <v>46257</v>
      </c>
      <c r="B23" s="63" t="inlineStr">
        <is>
          <t>Concert tickets</t>
        </is>
      </c>
      <c r="C23" s="63" t="inlineStr">
        <is>
          <t>Entertainment</t>
        </is>
      </c>
      <c r="D23" s="63" t="inlineStr">
        <is>
          <t>Person 1</t>
        </is>
      </c>
      <c r="E23" s="64">
        <f>IF(C23="","",IF(COUNTIF(Categories!$B$35:$B$58,C23)&gt;0,"Income",IF(COUNTIF(Categories!$B$8:$B$31,C23)&gt;0,"Expense","")))</f>
        <v/>
      </c>
      <c r="F23" s="65" t="n">
        <v>96</v>
      </c>
      <c r="G23" s="64">
        <f>IF(A23="","",TEXT(A23,"mmm yyyy"))</f>
        <v/>
      </c>
      <c r="I23" s="66">
        <f>IF('Recurring Transactions'!$A$23="","",'Recurring Transactions'!$A$23)</f>
        <v/>
      </c>
      <c r="J23" s="67">
        <f>IF('Recurring Transactions'!$A$23="","",'Recurring Transactions'!$B$23)</f>
        <v/>
      </c>
      <c r="K23" s="68">
        <f>IF('Recurring Transactions'!$A$23="","",'Recurring Transactions'!$E$23)</f>
        <v/>
      </c>
      <c r="L23" s="67">
        <f>IF('Recurring Transactions'!$A$23="","",'Recurring Transactions'!$C$23)</f>
        <v/>
      </c>
      <c r="M23" s="67">
        <f>IF('Recurring Transactions'!$A$23="","",'Recurring Transactions'!$F$23)</f>
        <v/>
      </c>
      <c r="N23" s="69">
        <f>IF('Recurring Transactions'!$A$23="",0,SUMIFS(Config!$S$1042:$S$1101,Config!$R$1042:$R$1101,$G$2))</f>
        <v/>
      </c>
      <c r="O23" s="70" t="n"/>
      <c r="P23" s="70" t="n"/>
    </row>
    <row r="24">
      <c r="A24" s="62" t="n">
        <v>46262</v>
      </c>
      <c r="B24" s="63" t="inlineStr">
        <is>
          <t>Label maker &amp; tape</t>
        </is>
      </c>
      <c r="C24" s="63" t="inlineStr">
        <is>
          <t>Miscellaneous</t>
        </is>
      </c>
      <c r="D24" s="63" t="inlineStr">
        <is>
          <t>Person 1</t>
        </is>
      </c>
      <c r="E24" s="64">
        <f>IF(C24="","",IF(COUNTIF(Categories!$B$35:$B$58,C24)&gt;0,"Income",IF(COUNTIF(Categories!$B$8:$B$31,C24)&gt;0,"Expense","")))</f>
        <v/>
      </c>
      <c r="F24" s="65" t="n">
        <v>33.45</v>
      </c>
      <c r="G24" s="64">
        <f>IF(A24="","",TEXT(A24,"mmm yyyy"))</f>
        <v/>
      </c>
      <c r="I24" s="66">
        <f>IF('Recurring Transactions'!$A$24="","",'Recurring Transactions'!$A$24)</f>
        <v/>
      </c>
      <c r="J24" s="67">
        <f>IF('Recurring Transactions'!$A$24="","",'Recurring Transactions'!$B$24)</f>
        <v/>
      </c>
      <c r="K24" s="68">
        <f>IF('Recurring Transactions'!$A$24="","",'Recurring Transactions'!$E$24)</f>
        <v/>
      </c>
      <c r="L24" s="67">
        <f>IF('Recurring Transactions'!$A$24="","",'Recurring Transactions'!$C$24)</f>
        <v/>
      </c>
      <c r="M24" s="67">
        <f>IF('Recurring Transactions'!$A$24="","",'Recurring Transactions'!$F$24)</f>
        <v/>
      </c>
      <c r="N24" s="69">
        <f>IF('Recurring Transactions'!$A$24="",0,SUMIFS(Config!$S$1102:$S$1161,Config!$R$1102:$R$1161,$G$2))</f>
        <v/>
      </c>
      <c r="O24" s="70" t="n"/>
      <c r="P24" s="70" t="n"/>
    </row>
    <row r="25">
      <c r="A25" s="62" t="n"/>
      <c r="B25" s="63" t="n"/>
      <c r="C25" s="63" t="n"/>
      <c r="D25" s="63" t="n"/>
      <c r="E25" s="64">
        <f>IF(C25="","",IF(COUNTIF(Categories!$B$35:$B$58,C25)&gt;0,"Income",IF(COUNTIF(Categories!$B$8:$B$31,C25)&gt;0,"Expense","")))</f>
        <v/>
      </c>
      <c r="F25" s="65" t="n"/>
      <c r="G25" s="64">
        <f>IF(A25="","",TEXT(A25,"mmm yyyy"))</f>
        <v/>
      </c>
      <c r="I25" s="66">
        <f>IF('Recurring Transactions'!$A$25="","",'Recurring Transactions'!$A$25)</f>
        <v/>
      </c>
      <c r="J25" s="67">
        <f>IF('Recurring Transactions'!$A$25="","",'Recurring Transactions'!$B$25)</f>
        <v/>
      </c>
      <c r="K25" s="68">
        <f>IF('Recurring Transactions'!$A$25="","",'Recurring Transactions'!$E$25)</f>
        <v/>
      </c>
      <c r="L25" s="67">
        <f>IF('Recurring Transactions'!$A$25="","",'Recurring Transactions'!$C$25)</f>
        <v/>
      </c>
      <c r="M25" s="67">
        <f>IF('Recurring Transactions'!$A$25="","",'Recurring Transactions'!$F$25)</f>
        <v/>
      </c>
      <c r="N25" s="69">
        <f>IF('Recurring Transactions'!$A$25="",0,SUMIFS(Config!$S$1162:$S$1221,Config!$R$1162:$R$1221,$G$2))</f>
        <v/>
      </c>
      <c r="O25" s="70" t="n"/>
      <c r="P25" s="70" t="n"/>
    </row>
    <row r="26">
      <c r="A26" s="62" t="n"/>
      <c r="B26" s="63" t="n"/>
      <c r="C26" s="63" t="n"/>
      <c r="D26" s="63" t="n"/>
      <c r="E26" s="64">
        <f>IF(C26="","",IF(COUNTIF(Categories!$B$35:$B$58,C26)&gt;0,"Income",IF(COUNTIF(Categories!$B$8:$B$31,C26)&gt;0,"Expense","")))</f>
        <v/>
      </c>
      <c r="F26" s="65" t="n"/>
      <c r="G26" s="64">
        <f>IF(A26="","",TEXT(A26,"mmm yyyy"))</f>
        <v/>
      </c>
      <c r="I26" s="66">
        <f>IF('Recurring Transactions'!$A$26="","",'Recurring Transactions'!$A$26)</f>
        <v/>
      </c>
      <c r="J26" s="67">
        <f>IF('Recurring Transactions'!$A$26="","",'Recurring Transactions'!$B$26)</f>
        <v/>
      </c>
      <c r="K26" s="68">
        <f>IF('Recurring Transactions'!$A$26="","",'Recurring Transactions'!$E$26)</f>
        <v/>
      </c>
      <c r="L26" s="67">
        <f>IF('Recurring Transactions'!$A$26="","",'Recurring Transactions'!$C$26)</f>
        <v/>
      </c>
      <c r="M26" s="67">
        <f>IF('Recurring Transactions'!$A$26="","",'Recurring Transactions'!$F$26)</f>
        <v/>
      </c>
      <c r="N26" s="69">
        <f>IF('Recurring Transactions'!$A$26="",0,SUMIFS(Config!$S$1222:$S$1281,Config!$R$1222:$R$1281,$G$2))</f>
        <v/>
      </c>
      <c r="O26" s="70" t="n"/>
      <c r="P26" s="70" t="n"/>
    </row>
    <row r="27">
      <c r="A27" s="62" t="n"/>
      <c r="B27" s="63" t="n"/>
      <c r="C27" s="63" t="n"/>
      <c r="D27" s="63" t="n"/>
      <c r="E27" s="64">
        <f>IF(C27="","",IF(COUNTIF(Categories!$B$35:$B$58,C27)&gt;0,"Income",IF(COUNTIF(Categories!$B$8:$B$31,C27)&gt;0,"Expense","")))</f>
        <v/>
      </c>
      <c r="F27" s="65" t="n"/>
      <c r="G27" s="64">
        <f>IF(A27="","",TEXT(A27,"mmm yyyy"))</f>
        <v/>
      </c>
      <c r="I27" s="66">
        <f>IF('Recurring Transactions'!$A$27="","",'Recurring Transactions'!$A$27)</f>
        <v/>
      </c>
      <c r="J27" s="67">
        <f>IF('Recurring Transactions'!$A$27="","",'Recurring Transactions'!$B$27)</f>
        <v/>
      </c>
      <c r="K27" s="68">
        <f>IF('Recurring Transactions'!$A$27="","",'Recurring Transactions'!$E$27)</f>
        <v/>
      </c>
      <c r="L27" s="67">
        <f>IF('Recurring Transactions'!$A$27="","",'Recurring Transactions'!$C$27)</f>
        <v/>
      </c>
      <c r="M27" s="67">
        <f>IF('Recurring Transactions'!$A$27="","",'Recurring Transactions'!$F$27)</f>
        <v/>
      </c>
      <c r="N27" s="69">
        <f>IF('Recurring Transactions'!$A$27="",0,SUMIFS(Config!$S$1282:$S$1341,Config!$R$1282:$R$1341,$G$2))</f>
        <v/>
      </c>
      <c r="O27" s="70" t="n"/>
      <c r="P27" s="70" t="n"/>
    </row>
    <row r="28">
      <c r="A28" s="62" t="n"/>
      <c r="B28" s="63" t="n"/>
      <c r="C28" s="63" t="n"/>
      <c r="D28" s="63" t="n"/>
      <c r="E28" s="64">
        <f>IF(C28="","",IF(COUNTIF(Categories!$B$35:$B$58,C28)&gt;0,"Income",IF(COUNTIF(Categories!$B$8:$B$31,C28)&gt;0,"Expense","")))</f>
        <v/>
      </c>
      <c r="F28" s="65" t="n"/>
      <c r="G28" s="64">
        <f>IF(A28="","",TEXT(A28,"mmm yyyy"))</f>
        <v/>
      </c>
      <c r="I28" s="66">
        <f>IF('Recurring Transactions'!$A$28="","",'Recurring Transactions'!$A$28)</f>
        <v/>
      </c>
      <c r="J28" s="67">
        <f>IF('Recurring Transactions'!$A$28="","",'Recurring Transactions'!$B$28)</f>
        <v/>
      </c>
      <c r="K28" s="68">
        <f>IF('Recurring Transactions'!$A$28="","",'Recurring Transactions'!$E$28)</f>
        <v/>
      </c>
      <c r="L28" s="67">
        <f>IF('Recurring Transactions'!$A$28="","",'Recurring Transactions'!$C$28)</f>
        <v/>
      </c>
      <c r="M28" s="67">
        <f>IF('Recurring Transactions'!$A$28="","",'Recurring Transactions'!$F$28)</f>
        <v/>
      </c>
      <c r="N28" s="69">
        <f>IF('Recurring Transactions'!$A$28="",0,SUMIFS(Config!$S$1342:$S$1401,Config!$R$1342:$R$1401,$G$2))</f>
        <v/>
      </c>
      <c r="O28" s="70" t="n"/>
      <c r="P28" s="70" t="n"/>
    </row>
    <row r="29">
      <c r="A29" s="62" t="n"/>
      <c r="B29" s="63" t="n"/>
      <c r="C29" s="63" t="n"/>
      <c r="D29" s="63" t="n"/>
      <c r="E29" s="64">
        <f>IF(C29="","",IF(COUNTIF(Categories!$B$35:$B$58,C29)&gt;0,"Income",IF(COUNTIF(Categories!$B$8:$B$31,C29)&gt;0,"Expense","")))</f>
        <v/>
      </c>
      <c r="F29" s="65" t="n"/>
      <c r="G29" s="64">
        <f>IF(A29="","",TEXT(A29,"mmm yyyy"))</f>
        <v/>
      </c>
      <c r="I29" s="66">
        <f>IF('Recurring Transactions'!$A$29="","",'Recurring Transactions'!$A$29)</f>
        <v/>
      </c>
      <c r="J29" s="67">
        <f>IF('Recurring Transactions'!$A$29="","",'Recurring Transactions'!$B$29)</f>
        <v/>
      </c>
      <c r="K29" s="68">
        <f>IF('Recurring Transactions'!$A$29="","",'Recurring Transactions'!$E$29)</f>
        <v/>
      </c>
      <c r="L29" s="67">
        <f>IF('Recurring Transactions'!$A$29="","",'Recurring Transactions'!$C$29)</f>
        <v/>
      </c>
      <c r="M29" s="67">
        <f>IF('Recurring Transactions'!$A$29="","",'Recurring Transactions'!$F$29)</f>
        <v/>
      </c>
      <c r="N29" s="69">
        <f>IF('Recurring Transactions'!$A$29="",0,SUMIFS(Config!$S$1402:$S$1461,Config!$R$1402:$R$1461,$G$2))</f>
        <v/>
      </c>
      <c r="O29" s="70" t="n"/>
      <c r="P29" s="70" t="n"/>
    </row>
    <row r="30">
      <c r="A30" s="62" t="n"/>
      <c r="B30" s="63" t="n"/>
      <c r="C30" s="63" t="n"/>
      <c r="D30" s="63" t="n"/>
      <c r="E30" s="64">
        <f>IF(C30="","",IF(COUNTIF(Categories!$B$35:$B$58,C30)&gt;0,"Income",IF(COUNTIF(Categories!$B$8:$B$31,C30)&gt;0,"Expense","")))</f>
        <v/>
      </c>
      <c r="F30" s="65" t="n"/>
      <c r="G30" s="64">
        <f>IF(A30="","",TEXT(A30,"mmm yyyy"))</f>
        <v/>
      </c>
      <c r="I30" s="66">
        <f>IF('Recurring Transactions'!$A$30="","",'Recurring Transactions'!$A$30)</f>
        <v/>
      </c>
      <c r="J30" s="67">
        <f>IF('Recurring Transactions'!$A$30="","",'Recurring Transactions'!$B$30)</f>
        <v/>
      </c>
      <c r="K30" s="68">
        <f>IF('Recurring Transactions'!$A$30="","",'Recurring Transactions'!$E$30)</f>
        <v/>
      </c>
      <c r="L30" s="67">
        <f>IF('Recurring Transactions'!$A$30="","",'Recurring Transactions'!$C$30)</f>
        <v/>
      </c>
      <c r="M30" s="67">
        <f>IF('Recurring Transactions'!$A$30="","",'Recurring Transactions'!$F$30)</f>
        <v/>
      </c>
      <c r="N30" s="69">
        <f>IF('Recurring Transactions'!$A$30="",0,SUMIFS(Config!$S$1462:$S$1521,Config!$R$1462:$R$1521,$G$2))</f>
        <v/>
      </c>
      <c r="O30" s="70" t="n"/>
      <c r="P30" s="70" t="n"/>
    </row>
    <row r="31">
      <c r="A31" s="62" t="n"/>
      <c r="B31" s="63" t="n"/>
      <c r="C31" s="63" t="n"/>
      <c r="D31" s="63" t="n"/>
      <c r="E31" s="64">
        <f>IF(C31="","",IF(COUNTIF(Categories!$B$35:$B$58,C31)&gt;0,"Income",IF(COUNTIF(Categories!$B$8:$B$31,C31)&gt;0,"Expense","")))</f>
        <v/>
      </c>
      <c r="F31" s="65" t="n"/>
      <c r="G31" s="64">
        <f>IF(A31="","",TEXT(A31,"mmm yyyy"))</f>
        <v/>
      </c>
      <c r="I31" s="66">
        <f>IF('Recurring Transactions'!$A$31="","",'Recurring Transactions'!$A$31)</f>
        <v/>
      </c>
      <c r="J31" s="67">
        <f>IF('Recurring Transactions'!$A$31="","",'Recurring Transactions'!$B$31)</f>
        <v/>
      </c>
      <c r="K31" s="68">
        <f>IF('Recurring Transactions'!$A$31="","",'Recurring Transactions'!$E$31)</f>
        <v/>
      </c>
      <c r="L31" s="67">
        <f>IF('Recurring Transactions'!$A$31="","",'Recurring Transactions'!$C$31)</f>
        <v/>
      </c>
      <c r="M31" s="67">
        <f>IF('Recurring Transactions'!$A$31="","",'Recurring Transactions'!$F$31)</f>
        <v/>
      </c>
      <c r="N31" s="69">
        <f>IF('Recurring Transactions'!$A$31="",0,SUMIFS(Config!$S$1522:$S$1581,Config!$R$1522:$R$1581,$G$2))</f>
        <v/>
      </c>
      <c r="O31" s="70" t="n"/>
      <c r="P31" s="70" t="n"/>
    </row>
    <row r="32">
      <c r="A32" s="62" t="n"/>
      <c r="B32" s="63" t="n"/>
      <c r="C32" s="63" t="n"/>
      <c r="D32" s="63" t="n"/>
      <c r="E32" s="64">
        <f>IF(C32="","",IF(COUNTIF(Categories!$B$35:$B$58,C32)&gt;0,"Income",IF(COUNTIF(Categories!$B$8:$B$31,C32)&gt;0,"Expense","")))</f>
        <v/>
      </c>
      <c r="F32" s="65" t="n"/>
      <c r="G32" s="64">
        <f>IF(A32="","",TEXT(A32,"mmm yyyy"))</f>
        <v/>
      </c>
      <c r="I32" s="66">
        <f>IF('Recurring Transactions'!$A$32="","",'Recurring Transactions'!$A$32)</f>
        <v/>
      </c>
      <c r="J32" s="67">
        <f>IF('Recurring Transactions'!$A$32="","",'Recurring Transactions'!$B$32)</f>
        <v/>
      </c>
      <c r="K32" s="68">
        <f>IF('Recurring Transactions'!$A$32="","",'Recurring Transactions'!$E$32)</f>
        <v/>
      </c>
      <c r="L32" s="67">
        <f>IF('Recurring Transactions'!$A$32="","",'Recurring Transactions'!$C$32)</f>
        <v/>
      </c>
      <c r="M32" s="67">
        <f>IF('Recurring Transactions'!$A$32="","",'Recurring Transactions'!$F$32)</f>
        <v/>
      </c>
      <c r="N32" s="69">
        <f>IF('Recurring Transactions'!$A$32="",0,SUMIFS(Config!$S$1582:$S$1641,Config!$R$1582:$R$1641,$G$2))</f>
        <v/>
      </c>
      <c r="O32" s="70" t="n"/>
      <c r="P32" s="70" t="n"/>
    </row>
    <row r="33">
      <c r="A33" s="62" t="n"/>
      <c r="B33" s="63" t="n"/>
      <c r="C33" s="63" t="n"/>
      <c r="D33" s="63" t="n"/>
      <c r="E33" s="64">
        <f>IF(C33="","",IF(COUNTIF(Categories!$B$35:$B$58,C33)&gt;0,"Income",IF(COUNTIF(Categories!$B$8:$B$31,C33)&gt;0,"Expense","")))</f>
        <v/>
      </c>
      <c r="F33" s="65" t="n"/>
      <c r="G33" s="64">
        <f>IF(A33="","",TEXT(A33,"mmm yyyy"))</f>
        <v/>
      </c>
      <c r="I33" s="66">
        <f>IF('Recurring Transactions'!$A$33="","",'Recurring Transactions'!$A$33)</f>
        <v/>
      </c>
      <c r="J33" s="67">
        <f>IF('Recurring Transactions'!$A$33="","",'Recurring Transactions'!$B$33)</f>
        <v/>
      </c>
      <c r="K33" s="68">
        <f>IF('Recurring Transactions'!$A$33="","",'Recurring Transactions'!$E$33)</f>
        <v/>
      </c>
      <c r="L33" s="67">
        <f>IF('Recurring Transactions'!$A$33="","",'Recurring Transactions'!$C$33)</f>
        <v/>
      </c>
      <c r="M33" s="67">
        <f>IF('Recurring Transactions'!$A$33="","",'Recurring Transactions'!$F$33)</f>
        <v/>
      </c>
      <c r="N33" s="69">
        <f>IF('Recurring Transactions'!$A$33="",0,SUMIFS(Config!$S$1642:$S$1701,Config!$R$1642:$R$1701,$G$2))</f>
        <v/>
      </c>
      <c r="O33" s="70" t="n"/>
      <c r="P33" s="70" t="n"/>
    </row>
    <row r="34">
      <c r="A34" s="62" t="n"/>
      <c r="B34" s="63" t="n"/>
      <c r="C34" s="63" t="n"/>
      <c r="D34" s="63" t="n"/>
      <c r="E34" s="64">
        <f>IF(C34="","",IF(COUNTIF(Categories!$B$35:$B$58,C34)&gt;0,"Income",IF(COUNTIF(Categories!$B$8:$B$31,C34)&gt;0,"Expense","")))</f>
        <v/>
      </c>
      <c r="F34" s="65" t="n"/>
      <c r="G34" s="64">
        <f>IF(A34="","",TEXT(A34,"mmm yyyy"))</f>
        <v/>
      </c>
      <c r="I34" s="66">
        <f>IF('Recurring Transactions'!$A$34="","",'Recurring Transactions'!$A$34)</f>
        <v/>
      </c>
      <c r="J34" s="67">
        <f>IF('Recurring Transactions'!$A$34="","",'Recurring Transactions'!$B$34)</f>
        <v/>
      </c>
      <c r="K34" s="68">
        <f>IF('Recurring Transactions'!$A$34="","",'Recurring Transactions'!$E$34)</f>
        <v/>
      </c>
      <c r="L34" s="67">
        <f>IF('Recurring Transactions'!$A$34="","",'Recurring Transactions'!$C$34)</f>
        <v/>
      </c>
      <c r="M34" s="67">
        <f>IF('Recurring Transactions'!$A$34="","",'Recurring Transactions'!$F$34)</f>
        <v/>
      </c>
      <c r="N34" s="69">
        <f>IF('Recurring Transactions'!$A$34="",0,SUMIFS(Config!$S$1702:$S$1761,Config!$R$1702:$R$1761,$G$2))</f>
        <v/>
      </c>
      <c r="O34" s="70" t="n"/>
      <c r="P34" s="70" t="n"/>
    </row>
    <row r="35">
      <c r="A35" s="62" t="n"/>
      <c r="B35" s="63" t="n"/>
      <c r="C35" s="63" t="n"/>
      <c r="D35" s="63" t="n"/>
      <c r="E35" s="64">
        <f>IF(C35="","",IF(COUNTIF(Categories!$B$35:$B$58,C35)&gt;0,"Income",IF(COUNTIF(Categories!$B$8:$B$31,C35)&gt;0,"Expense","")))</f>
        <v/>
      </c>
      <c r="F35" s="65" t="n"/>
      <c r="G35" s="64">
        <f>IF(A35="","",TEXT(A35,"mmm yyyy"))</f>
        <v/>
      </c>
      <c r="I35" s="66">
        <f>IF('Recurring Transactions'!$A$35="","",'Recurring Transactions'!$A$35)</f>
        <v/>
      </c>
      <c r="J35" s="67">
        <f>IF('Recurring Transactions'!$A$35="","",'Recurring Transactions'!$B$35)</f>
        <v/>
      </c>
      <c r="K35" s="68">
        <f>IF('Recurring Transactions'!$A$35="","",'Recurring Transactions'!$E$35)</f>
        <v/>
      </c>
      <c r="L35" s="67">
        <f>IF('Recurring Transactions'!$A$35="","",'Recurring Transactions'!$C$35)</f>
        <v/>
      </c>
      <c r="M35" s="67">
        <f>IF('Recurring Transactions'!$A$35="","",'Recurring Transactions'!$F$35)</f>
        <v/>
      </c>
      <c r="N35" s="69">
        <f>IF('Recurring Transactions'!$A$35="",0,SUMIFS(Config!$S$1762:$S$1821,Config!$R$1762:$R$1821,$G$2))</f>
        <v/>
      </c>
      <c r="O35" s="70" t="n"/>
      <c r="P35" s="70" t="n"/>
    </row>
    <row r="36">
      <c r="A36" s="62" t="n"/>
      <c r="B36" s="63" t="n"/>
      <c r="C36" s="63" t="n"/>
      <c r="D36" s="63" t="n"/>
      <c r="E36" s="64">
        <f>IF(C36="","",IF(COUNTIF(Categories!$B$35:$B$58,C36)&gt;0,"Income",IF(COUNTIF(Categories!$B$8:$B$31,C36)&gt;0,"Expense","")))</f>
        <v/>
      </c>
      <c r="F36" s="65" t="n"/>
      <c r="G36" s="64">
        <f>IF(A36="","",TEXT(A36,"mmm yyyy"))</f>
        <v/>
      </c>
      <c r="I36" s="66">
        <f>IF('Recurring Transactions'!$A$36="","",'Recurring Transactions'!$A$36)</f>
        <v/>
      </c>
      <c r="J36" s="67">
        <f>IF('Recurring Transactions'!$A$36="","",'Recurring Transactions'!$B$36)</f>
        <v/>
      </c>
      <c r="K36" s="68">
        <f>IF('Recurring Transactions'!$A$36="","",'Recurring Transactions'!$E$36)</f>
        <v/>
      </c>
      <c r="L36" s="67">
        <f>IF('Recurring Transactions'!$A$36="","",'Recurring Transactions'!$C$36)</f>
        <v/>
      </c>
      <c r="M36" s="67">
        <f>IF('Recurring Transactions'!$A$36="","",'Recurring Transactions'!$F$36)</f>
        <v/>
      </c>
      <c r="N36" s="69">
        <f>IF('Recurring Transactions'!$A$36="",0,SUMIFS(Config!$S$1822:$S$1881,Config!$R$1822:$R$1881,$G$2))</f>
        <v/>
      </c>
      <c r="O36" s="70" t="n"/>
      <c r="P36" s="70" t="n"/>
    </row>
    <row r="37">
      <c r="A37" s="62" t="n"/>
      <c r="B37" s="63" t="n"/>
      <c r="C37" s="63" t="n"/>
      <c r="D37" s="63" t="n"/>
      <c r="E37" s="64">
        <f>IF(C37="","",IF(COUNTIF(Categories!$B$35:$B$58,C37)&gt;0,"Income",IF(COUNTIF(Categories!$B$8:$B$31,C37)&gt;0,"Expense","")))</f>
        <v/>
      </c>
      <c r="F37" s="65" t="n"/>
      <c r="G37" s="64">
        <f>IF(A37="","",TEXT(A37,"mmm yyyy"))</f>
        <v/>
      </c>
      <c r="I37" s="66">
        <f>IF('Recurring Transactions'!$A$37="","",'Recurring Transactions'!$A$37)</f>
        <v/>
      </c>
      <c r="J37" s="67">
        <f>IF('Recurring Transactions'!$A$37="","",'Recurring Transactions'!$B$37)</f>
        <v/>
      </c>
      <c r="K37" s="68">
        <f>IF('Recurring Transactions'!$A$37="","",'Recurring Transactions'!$E$37)</f>
        <v/>
      </c>
      <c r="L37" s="67">
        <f>IF('Recurring Transactions'!$A$37="","",'Recurring Transactions'!$C$37)</f>
        <v/>
      </c>
      <c r="M37" s="67">
        <f>IF('Recurring Transactions'!$A$37="","",'Recurring Transactions'!$F$37)</f>
        <v/>
      </c>
      <c r="N37" s="69">
        <f>IF('Recurring Transactions'!$A$37="",0,SUMIFS(Config!$S$1882:$S$1941,Config!$R$1882:$R$1941,$G$2))</f>
        <v/>
      </c>
      <c r="O37" s="70" t="n"/>
      <c r="P37" s="70" t="n"/>
    </row>
    <row r="38">
      <c r="A38" s="62" t="n"/>
      <c r="B38" s="63" t="n"/>
      <c r="C38" s="63" t="n"/>
      <c r="D38" s="63" t="n"/>
      <c r="E38" s="64">
        <f>IF(C38="","",IF(COUNTIF(Categories!$B$35:$B$58,C38)&gt;0,"Income",IF(COUNTIF(Categories!$B$8:$B$31,C38)&gt;0,"Expense","")))</f>
        <v/>
      </c>
      <c r="F38" s="65" t="n"/>
      <c r="G38" s="64">
        <f>IF(A38="","",TEXT(A38,"mmm yyyy"))</f>
        <v/>
      </c>
      <c r="I38" s="66">
        <f>IF('Recurring Transactions'!$A$38="","",'Recurring Transactions'!$A$38)</f>
        <v/>
      </c>
      <c r="J38" s="67">
        <f>IF('Recurring Transactions'!$A$38="","",'Recurring Transactions'!$B$38)</f>
        <v/>
      </c>
      <c r="K38" s="68">
        <f>IF('Recurring Transactions'!$A$38="","",'Recurring Transactions'!$E$38)</f>
        <v/>
      </c>
      <c r="L38" s="67">
        <f>IF('Recurring Transactions'!$A$38="","",'Recurring Transactions'!$C$38)</f>
        <v/>
      </c>
      <c r="M38" s="67">
        <f>IF('Recurring Transactions'!$A$38="","",'Recurring Transactions'!$F$38)</f>
        <v/>
      </c>
      <c r="N38" s="69">
        <f>IF('Recurring Transactions'!$A$38="",0,SUMIFS(Config!$S$1942:$S$2001,Config!$R$1942:$R$2001,$G$2))</f>
        <v/>
      </c>
      <c r="O38" s="70" t="n"/>
      <c r="P38" s="70" t="n"/>
    </row>
    <row r="39">
      <c r="A39" s="62" t="n"/>
      <c r="B39" s="63" t="n"/>
      <c r="C39" s="63" t="n"/>
      <c r="D39" s="63" t="n"/>
      <c r="E39" s="64">
        <f>IF(C39="","",IF(COUNTIF(Categories!$B$35:$B$58,C39)&gt;0,"Income",IF(COUNTIF(Categories!$B$8:$B$31,C39)&gt;0,"Expense","")))</f>
        <v/>
      </c>
      <c r="F39" s="65" t="n"/>
      <c r="G39" s="64">
        <f>IF(A39="","",TEXT(A39,"mmm yyyy"))</f>
        <v/>
      </c>
      <c r="I39" s="66">
        <f>IF('Recurring Transactions'!$A$39="","",'Recurring Transactions'!$A$39)</f>
        <v/>
      </c>
      <c r="J39" s="67">
        <f>IF('Recurring Transactions'!$A$39="","",'Recurring Transactions'!$B$39)</f>
        <v/>
      </c>
      <c r="K39" s="68">
        <f>IF('Recurring Transactions'!$A$39="","",'Recurring Transactions'!$E$39)</f>
        <v/>
      </c>
      <c r="L39" s="67">
        <f>IF('Recurring Transactions'!$A$39="","",'Recurring Transactions'!$C$39)</f>
        <v/>
      </c>
      <c r="M39" s="67">
        <f>IF('Recurring Transactions'!$A$39="","",'Recurring Transactions'!$F$39)</f>
        <v/>
      </c>
      <c r="N39" s="69">
        <f>IF('Recurring Transactions'!$A$39="",0,SUMIFS(Config!$S$2002:$S$2061,Config!$R$2002:$R$2061,$G$2))</f>
        <v/>
      </c>
      <c r="O39" s="70" t="n"/>
      <c r="P39" s="70" t="n"/>
    </row>
    <row r="40">
      <c r="A40" s="62" t="n"/>
      <c r="B40" s="63" t="n"/>
      <c r="C40" s="63" t="n"/>
      <c r="D40" s="63" t="n"/>
      <c r="E40" s="64">
        <f>IF(C40="","",IF(COUNTIF(Categories!$B$35:$B$58,C40)&gt;0,"Income",IF(COUNTIF(Categories!$B$8:$B$31,C40)&gt;0,"Expense","")))</f>
        <v/>
      </c>
      <c r="F40" s="65" t="n"/>
      <c r="G40" s="64">
        <f>IF(A40="","",TEXT(A40,"mmm yyyy"))</f>
        <v/>
      </c>
      <c r="I40" s="66">
        <f>IF('Recurring Transactions'!$A$40="","",'Recurring Transactions'!$A$40)</f>
        <v/>
      </c>
      <c r="J40" s="67">
        <f>IF('Recurring Transactions'!$A$40="","",'Recurring Transactions'!$B$40)</f>
        <v/>
      </c>
      <c r="K40" s="68">
        <f>IF('Recurring Transactions'!$A$40="","",'Recurring Transactions'!$E$40)</f>
        <v/>
      </c>
      <c r="L40" s="67">
        <f>IF('Recurring Transactions'!$A$40="","",'Recurring Transactions'!$C$40)</f>
        <v/>
      </c>
      <c r="M40" s="67">
        <f>IF('Recurring Transactions'!$A$40="","",'Recurring Transactions'!$F$40)</f>
        <v/>
      </c>
      <c r="N40" s="69">
        <f>IF('Recurring Transactions'!$A$40="",0,SUMIFS(Config!$S$2062:$S$2121,Config!$R$2062:$R$2121,$G$2))</f>
        <v/>
      </c>
      <c r="O40" s="70" t="n"/>
      <c r="P40" s="70" t="n"/>
    </row>
    <row r="41">
      <c r="A41" s="62" t="n"/>
      <c r="B41" s="63" t="n"/>
      <c r="C41" s="63" t="n"/>
      <c r="D41" s="63" t="n"/>
      <c r="E41" s="64">
        <f>IF(C41="","",IF(COUNTIF(Categories!$B$35:$B$58,C41)&gt;0,"Income",IF(COUNTIF(Categories!$B$8:$B$31,C41)&gt;0,"Expense","")))</f>
        <v/>
      </c>
      <c r="F41" s="65" t="n"/>
      <c r="G41" s="64">
        <f>IF(A41="","",TEXT(A41,"mmm yyyy"))</f>
        <v/>
      </c>
      <c r="I41" s="66">
        <f>IF('Recurring Transactions'!$A$41="","",'Recurring Transactions'!$A$41)</f>
        <v/>
      </c>
      <c r="J41" s="67">
        <f>IF('Recurring Transactions'!$A$41="","",'Recurring Transactions'!$B$41)</f>
        <v/>
      </c>
      <c r="K41" s="68">
        <f>IF('Recurring Transactions'!$A$41="","",'Recurring Transactions'!$E$41)</f>
        <v/>
      </c>
      <c r="L41" s="67">
        <f>IF('Recurring Transactions'!$A$41="","",'Recurring Transactions'!$C$41)</f>
        <v/>
      </c>
      <c r="M41" s="67">
        <f>IF('Recurring Transactions'!$A$41="","",'Recurring Transactions'!$F$41)</f>
        <v/>
      </c>
      <c r="N41" s="69">
        <f>IF('Recurring Transactions'!$A$41="",0,SUMIFS(Config!$S$2122:$S$2181,Config!$R$2122:$R$2181,$G$2))</f>
        <v/>
      </c>
      <c r="O41" s="70" t="n"/>
      <c r="P41" s="70" t="n"/>
    </row>
    <row r="42">
      <c r="A42" s="62" t="n"/>
      <c r="B42" s="63" t="n"/>
      <c r="C42" s="63" t="n"/>
      <c r="D42" s="63" t="n"/>
      <c r="E42" s="64">
        <f>IF(C42="","",IF(COUNTIF(Categories!$B$35:$B$58,C42)&gt;0,"Income",IF(COUNTIF(Categories!$B$8:$B$31,C42)&gt;0,"Expense","")))</f>
        <v/>
      </c>
      <c r="F42" s="65" t="n"/>
      <c r="G42" s="64">
        <f>IF(A42="","",TEXT(A42,"mmm yyyy"))</f>
        <v/>
      </c>
      <c r="I42" s="66">
        <f>IF('Recurring Transactions'!$A$42="","",'Recurring Transactions'!$A$42)</f>
        <v/>
      </c>
      <c r="J42" s="67">
        <f>IF('Recurring Transactions'!$A$42="","",'Recurring Transactions'!$B$42)</f>
        <v/>
      </c>
      <c r="K42" s="68">
        <f>IF('Recurring Transactions'!$A$42="","",'Recurring Transactions'!$E$42)</f>
        <v/>
      </c>
      <c r="L42" s="67">
        <f>IF('Recurring Transactions'!$A$42="","",'Recurring Transactions'!$C$42)</f>
        <v/>
      </c>
      <c r="M42" s="67">
        <f>IF('Recurring Transactions'!$A$42="","",'Recurring Transactions'!$F$42)</f>
        <v/>
      </c>
      <c r="N42" s="69">
        <f>IF('Recurring Transactions'!$A$42="",0,SUMIFS(Config!$S$2182:$S$2241,Config!$R$2182:$R$2241,$G$2))</f>
        <v/>
      </c>
      <c r="O42" s="70" t="n"/>
      <c r="P42" s="70" t="n"/>
    </row>
    <row r="43">
      <c r="A43" s="62" t="n"/>
      <c r="B43" s="63" t="n"/>
      <c r="C43" s="63" t="n"/>
      <c r="D43" s="63" t="n"/>
      <c r="E43" s="64">
        <f>IF(C43="","",IF(COUNTIF(Categories!$B$35:$B$58,C43)&gt;0,"Income",IF(COUNTIF(Categories!$B$8:$B$31,C43)&gt;0,"Expense","")))</f>
        <v/>
      </c>
      <c r="F43" s="65" t="n"/>
      <c r="G43" s="64">
        <f>IF(A43="","",TEXT(A43,"mmm yyyy"))</f>
        <v/>
      </c>
      <c r="I43" s="66">
        <f>IF('Recurring Transactions'!$A$43="","",'Recurring Transactions'!$A$43)</f>
        <v/>
      </c>
      <c r="J43" s="67">
        <f>IF('Recurring Transactions'!$A$43="","",'Recurring Transactions'!$B$43)</f>
        <v/>
      </c>
      <c r="K43" s="68">
        <f>IF('Recurring Transactions'!$A$43="","",'Recurring Transactions'!$E$43)</f>
        <v/>
      </c>
      <c r="L43" s="67">
        <f>IF('Recurring Transactions'!$A$43="","",'Recurring Transactions'!$C$43)</f>
        <v/>
      </c>
      <c r="M43" s="67">
        <f>IF('Recurring Transactions'!$A$43="","",'Recurring Transactions'!$F$43)</f>
        <v/>
      </c>
      <c r="N43" s="69">
        <f>IF('Recurring Transactions'!$A$43="",0,SUMIFS(Config!$S$2242:$S$2301,Config!$R$2242:$R$2301,$G$2))</f>
        <v/>
      </c>
      <c r="O43" s="70" t="n"/>
      <c r="P43" s="70" t="n"/>
    </row>
    <row r="44">
      <c r="A44" s="62" t="n"/>
      <c r="B44" s="63" t="n"/>
      <c r="C44" s="63" t="n"/>
      <c r="D44" s="63" t="n"/>
      <c r="E44" s="64">
        <f>IF(C44="","",IF(COUNTIF(Categories!$B$35:$B$58,C44)&gt;0,"Income",IF(COUNTIF(Categories!$B$8:$B$31,C44)&gt;0,"Expense","")))</f>
        <v/>
      </c>
      <c r="F44" s="65" t="n"/>
      <c r="G44" s="64">
        <f>IF(A44="","",TEXT(A44,"mmm yyyy"))</f>
        <v/>
      </c>
      <c r="I44" s="66">
        <f>IF('Recurring Transactions'!$A$44="","",'Recurring Transactions'!$A$44)</f>
        <v/>
      </c>
      <c r="J44" s="67">
        <f>IF('Recurring Transactions'!$A$44="","",'Recurring Transactions'!$B$44)</f>
        <v/>
      </c>
      <c r="K44" s="68">
        <f>IF('Recurring Transactions'!$A$44="","",'Recurring Transactions'!$E$44)</f>
        <v/>
      </c>
      <c r="L44" s="67">
        <f>IF('Recurring Transactions'!$A$44="","",'Recurring Transactions'!$C$44)</f>
        <v/>
      </c>
      <c r="M44" s="67">
        <f>IF('Recurring Transactions'!$A$44="","",'Recurring Transactions'!$F$44)</f>
        <v/>
      </c>
      <c r="N44" s="69">
        <f>IF('Recurring Transactions'!$A$44="",0,SUMIFS(Config!$S$2302:$S$2361,Config!$R$2302:$R$2361,$G$2))</f>
        <v/>
      </c>
      <c r="O44" s="70" t="n"/>
      <c r="P44" s="70" t="n"/>
    </row>
    <row r="45">
      <c r="A45" s="62" t="n"/>
      <c r="B45" s="63" t="n"/>
      <c r="C45" s="63" t="n"/>
      <c r="D45" s="63" t="n"/>
      <c r="E45" s="64">
        <f>IF(C45="","",IF(COUNTIF(Categories!$B$35:$B$58,C45)&gt;0,"Income",IF(COUNTIF(Categories!$B$8:$B$31,C45)&gt;0,"Expense","")))</f>
        <v/>
      </c>
      <c r="F45" s="65" t="n"/>
      <c r="G45" s="64">
        <f>IF(A45="","",TEXT(A45,"mmm yyyy"))</f>
        <v/>
      </c>
      <c r="I45" s="66">
        <f>IF('Recurring Transactions'!$A$45="","",'Recurring Transactions'!$A$45)</f>
        <v/>
      </c>
      <c r="J45" s="67">
        <f>IF('Recurring Transactions'!$A$45="","",'Recurring Transactions'!$B$45)</f>
        <v/>
      </c>
      <c r="K45" s="68">
        <f>IF('Recurring Transactions'!$A$45="","",'Recurring Transactions'!$E$45)</f>
        <v/>
      </c>
      <c r="L45" s="67">
        <f>IF('Recurring Transactions'!$A$45="","",'Recurring Transactions'!$C$45)</f>
        <v/>
      </c>
      <c r="M45" s="67">
        <f>IF('Recurring Transactions'!$A$45="","",'Recurring Transactions'!$F$45)</f>
        <v/>
      </c>
      <c r="N45" s="69">
        <f>IF('Recurring Transactions'!$A$45="",0,SUMIFS(Config!$S$2362:$S$2421,Config!$R$2362:$R$2421,$G$2))</f>
        <v/>
      </c>
      <c r="O45" s="70" t="n"/>
      <c r="P45" s="70" t="n"/>
    </row>
    <row r="46">
      <c r="A46" s="62" t="n"/>
      <c r="B46" s="63" t="n"/>
      <c r="C46" s="63" t="n"/>
      <c r="D46" s="63" t="n"/>
      <c r="E46" s="64">
        <f>IF(C46="","",IF(COUNTIF(Categories!$B$35:$B$58,C46)&gt;0,"Income",IF(COUNTIF(Categories!$B$8:$B$31,C46)&gt;0,"Expense","")))</f>
        <v/>
      </c>
      <c r="F46" s="65" t="n"/>
      <c r="G46" s="64">
        <f>IF(A46="","",TEXT(A46,"mmm yyyy"))</f>
        <v/>
      </c>
      <c r="I46" s="66">
        <f>IF('Recurring Transactions'!$A$46="","",'Recurring Transactions'!$A$46)</f>
        <v/>
      </c>
      <c r="J46" s="67">
        <f>IF('Recurring Transactions'!$A$46="","",'Recurring Transactions'!$B$46)</f>
        <v/>
      </c>
      <c r="K46" s="68">
        <f>IF('Recurring Transactions'!$A$46="","",'Recurring Transactions'!$E$46)</f>
        <v/>
      </c>
      <c r="L46" s="67">
        <f>IF('Recurring Transactions'!$A$46="","",'Recurring Transactions'!$C$46)</f>
        <v/>
      </c>
      <c r="M46" s="67">
        <f>IF('Recurring Transactions'!$A$46="","",'Recurring Transactions'!$F$46)</f>
        <v/>
      </c>
      <c r="N46" s="69">
        <f>IF('Recurring Transactions'!$A$46="",0,SUMIFS(Config!$S$2422:$S$2481,Config!$R$2422:$R$2481,$G$2))</f>
        <v/>
      </c>
      <c r="O46" s="70" t="n"/>
      <c r="P46" s="70" t="n"/>
    </row>
    <row r="47">
      <c r="A47" s="62" t="n"/>
      <c r="B47" s="63" t="n"/>
      <c r="C47" s="63" t="n"/>
      <c r="D47" s="63" t="n"/>
      <c r="E47" s="64">
        <f>IF(C47="","",IF(COUNTIF(Categories!$B$35:$B$58,C47)&gt;0,"Income",IF(COUNTIF(Categories!$B$8:$B$31,C47)&gt;0,"Expense","")))</f>
        <v/>
      </c>
      <c r="F47" s="65" t="n"/>
      <c r="G47" s="64">
        <f>IF(A47="","",TEXT(A47,"mmm yyyy"))</f>
        <v/>
      </c>
    </row>
    <row r="48">
      <c r="A48" s="62" t="n"/>
      <c r="B48" s="63" t="n"/>
      <c r="C48" s="63" t="n"/>
      <c r="D48" s="63" t="n"/>
      <c r="E48" s="64">
        <f>IF(C48="","",IF(COUNTIF(Categories!$B$35:$B$58,C48)&gt;0,"Income",IF(COUNTIF(Categories!$B$8:$B$31,C48)&gt;0,"Expense","")))</f>
        <v/>
      </c>
      <c r="F48" s="65" t="n"/>
      <c r="G48" s="64">
        <f>IF(A48="","",TEXT(A48,"mmm yyyy"))</f>
        <v/>
      </c>
    </row>
    <row r="49">
      <c r="A49" s="62" t="n"/>
      <c r="B49" s="63" t="n"/>
      <c r="C49" s="63" t="n"/>
      <c r="D49" s="63" t="n"/>
      <c r="E49" s="64">
        <f>IF(C49="","",IF(COUNTIF(Categories!$B$35:$B$58,C49)&gt;0,"Income",IF(COUNTIF(Categories!$B$8:$B$31,C49)&gt;0,"Expense","")))</f>
        <v/>
      </c>
      <c r="F49" s="65" t="n"/>
      <c r="G49" s="64">
        <f>IF(A49="","",TEXT(A49,"mmm yyyy"))</f>
        <v/>
      </c>
    </row>
    <row r="50">
      <c r="A50" s="62" t="n"/>
      <c r="B50" s="63" t="n"/>
      <c r="C50" s="63" t="n"/>
      <c r="D50" s="63" t="n"/>
      <c r="E50" s="64">
        <f>IF(C50="","",IF(COUNTIF(Categories!$B$35:$B$58,C50)&gt;0,"Income",IF(COUNTIF(Categories!$B$8:$B$31,C50)&gt;0,"Expense","")))</f>
        <v/>
      </c>
      <c r="F50" s="65" t="n"/>
      <c r="G50" s="64">
        <f>IF(A50="","",TEXT(A50,"mmm yyyy"))</f>
        <v/>
      </c>
    </row>
    <row r="51">
      <c r="A51" s="62" t="n"/>
      <c r="B51" s="63" t="n"/>
      <c r="C51" s="63" t="n"/>
      <c r="D51" s="63" t="n"/>
      <c r="E51" s="64">
        <f>IF(C51="","",IF(COUNTIF(Categories!$B$35:$B$58,C51)&gt;0,"Income",IF(COUNTIF(Categories!$B$8:$B$31,C51)&gt;0,"Expense","")))</f>
        <v/>
      </c>
      <c r="F51" s="65" t="n"/>
      <c r="G51" s="64">
        <f>IF(A51="","",TEXT(A51,"mmm yyyy"))</f>
        <v/>
      </c>
    </row>
    <row r="52">
      <c r="A52" s="62" t="n"/>
      <c r="B52" s="63" t="n"/>
      <c r="C52" s="63" t="n"/>
      <c r="D52" s="63" t="n"/>
      <c r="E52" s="64">
        <f>IF(C52="","",IF(COUNTIF(Categories!$B$35:$B$58,C52)&gt;0,"Income",IF(COUNTIF(Categories!$B$8:$B$31,C52)&gt;0,"Expense","")))</f>
        <v/>
      </c>
      <c r="F52" s="65" t="n"/>
      <c r="G52" s="64">
        <f>IF(A52="","",TEXT(A52,"mmm yyyy"))</f>
        <v/>
      </c>
    </row>
    <row r="53">
      <c r="A53" s="62" t="n"/>
      <c r="B53" s="63" t="n"/>
      <c r="C53" s="63" t="n"/>
      <c r="D53" s="63" t="n"/>
      <c r="E53" s="64">
        <f>IF(C53="","",IF(COUNTIF(Categories!$B$35:$B$58,C53)&gt;0,"Income",IF(COUNTIF(Categories!$B$8:$B$31,C53)&gt;0,"Expense","")))</f>
        <v/>
      </c>
      <c r="F53" s="65" t="n"/>
      <c r="G53" s="64">
        <f>IF(A53="","",TEXT(A53,"mmm yyyy"))</f>
        <v/>
      </c>
    </row>
    <row r="54">
      <c r="A54" s="62" t="n"/>
      <c r="B54" s="63" t="n"/>
      <c r="C54" s="63" t="n"/>
      <c r="D54" s="63" t="n"/>
      <c r="E54" s="64">
        <f>IF(C54="","",IF(COUNTIF(Categories!$B$35:$B$58,C54)&gt;0,"Income",IF(COUNTIF(Categories!$B$8:$B$31,C54)&gt;0,"Expense","")))</f>
        <v/>
      </c>
      <c r="F54" s="65" t="n"/>
      <c r="G54" s="64">
        <f>IF(A54="","",TEXT(A54,"mmm yyyy"))</f>
        <v/>
      </c>
    </row>
    <row r="55">
      <c r="A55" s="62" t="n"/>
      <c r="B55" s="63" t="n"/>
      <c r="C55" s="63" t="n"/>
      <c r="D55" s="63" t="n"/>
      <c r="E55" s="64">
        <f>IF(C55="","",IF(COUNTIF(Categories!$B$35:$B$58,C55)&gt;0,"Income",IF(COUNTIF(Categories!$B$8:$B$31,C55)&gt;0,"Expense","")))</f>
        <v/>
      </c>
      <c r="F55" s="65" t="n"/>
      <c r="G55" s="64">
        <f>IF(A55="","",TEXT(A55,"mmm yyyy"))</f>
        <v/>
      </c>
    </row>
    <row r="56">
      <c r="A56" s="62" t="n"/>
      <c r="B56" s="63" t="n"/>
      <c r="C56" s="63" t="n"/>
      <c r="D56" s="63" t="n"/>
      <c r="E56" s="64">
        <f>IF(C56="","",IF(COUNTIF(Categories!$B$35:$B$58,C56)&gt;0,"Income",IF(COUNTIF(Categories!$B$8:$B$31,C56)&gt;0,"Expense","")))</f>
        <v/>
      </c>
      <c r="F56" s="65" t="n"/>
      <c r="G56" s="64">
        <f>IF(A56="","",TEXT(A56,"mmm yyyy"))</f>
        <v/>
      </c>
    </row>
    <row r="57">
      <c r="A57" s="62" t="n"/>
      <c r="B57" s="63" t="n"/>
      <c r="C57" s="63" t="n"/>
      <c r="D57" s="63" t="n"/>
      <c r="E57" s="64">
        <f>IF(C57="","",IF(COUNTIF(Categories!$B$35:$B$58,C57)&gt;0,"Income",IF(COUNTIF(Categories!$B$8:$B$31,C57)&gt;0,"Expense","")))</f>
        <v/>
      </c>
      <c r="F57" s="65" t="n"/>
      <c r="G57" s="64">
        <f>IF(A57="","",TEXT(A57,"mmm yyyy"))</f>
        <v/>
      </c>
    </row>
    <row r="58">
      <c r="A58" s="62" t="n"/>
      <c r="B58" s="63" t="n"/>
      <c r="C58" s="63" t="n"/>
      <c r="D58" s="63" t="n"/>
      <c r="E58" s="64">
        <f>IF(C58="","",IF(COUNTIF(Categories!$B$35:$B$58,C58)&gt;0,"Income",IF(COUNTIF(Categories!$B$8:$B$31,C58)&gt;0,"Expense","")))</f>
        <v/>
      </c>
      <c r="F58" s="65" t="n"/>
      <c r="G58" s="64">
        <f>IF(A58="","",TEXT(A58,"mmm yyyy"))</f>
        <v/>
      </c>
    </row>
    <row r="59">
      <c r="A59" s="62" t="n"/>
      <c r="B59" s="63" t="n"/>
      <c r="C59" s="63" t="n"/>
      <c r="D59" s="63" t="n"/>
      <c r="E59" s="64">
        <f>IF(C59="","",IF(COUNTIF(Categories!$B$35:$B$58,C59)&gt;0,"Income",IF(COUNTIF(Categories!$B$8:$B$31,C59)&gt;0,"Expense","")))</f>
        <v/>
      </c>
      <c r="F59" s="65" t="n"/>
      <c r="G59" s="64">
        <f>IF(A59="","",TEXT(A59,"mmm yyyy"))</f>
        <v/>
      </c>
    </row>
    <row r="60">
      <c r="A60" s="62" t="n"/>
      <c r="B60" s="63" t="n"/>
      <c r="C60" s="63" t="n"/>
      <c r="D60" s="63" t="n"/>
      <c r="E60" s="64">
        <f>IF(C60="","",IF(COUNTIF(Categories!$B$35:$B$58,C60)&gt;0,"Income",IF(COUNTIF(Categories!$B$8:$B$31,C60)&gt;0,"Expense","")))</f>
        <v/>
      </c>
      <c r="F60" s="65" t="n"/>
      <c r="G60" s="64">
        <f>IF(A60="","",TEXT(A60,"mmm yyyy"))</f>
        <v/>
      </c>
    </row>
    <row r="61">
      <c r="A61" s="62" t="n"/>
      <c r="B61" s="63" t="n"/>
      <c r="C61" s="63" t="n"/>
      <c r="D61" s="63" t="n"/>
      <c r="E61" s="64">
        <f>IF(C61="","",IF(COUNTIF(Categories!$B$35:$B$58,C61)&gt;0,"Income",IF(COUNTIF(Categories!$B$8:$B$31,C61)&gt;0,"Expense","")))</f>
        <v/>
      </c>
      <c r="F61" s="65" t="n"/>
      <c r="G61" s="64">
        <f>IF(A61="","",TEXT(A61,"mmm yyyy"))</f>
        <v/>
      </c>
    </row>
    <row r="62">
      <c r="A62" s="62" t="n"/>
      <c r="B62" s="63" t="n"/>
      <c r="C62" s="63" t="n"/>
      <c r="D62" s="63" t="n"/>
      <c r="E62" s="64">
        <f>IF(C62="","",IF(COUNTIF(Categories!$B$35:$B$58,C62)&gt;0,"Income",IF(COUNTIF(Categories!$B$8:$B$31,C62)&gt;0,"Expense","")))</f>
        <v/>
      </c>
      <c r="F62" s="65" t="n"/>
      <c r="G62" s="64">
        <f>IF(A62="","",TEXT(A62,"mmm yyyy"))</f>
        <v/>
      </c>
    </row>
    <row r="63">
      <c r="A63" s="62" t="n"/>
      <c r="B63" s="63" t="n"/>
      <c r="C63" s="63" t="n"/>
      <c r="D63" s="63" t="n"/>
      <c r="E63" s="64">
        <f>IF(C63="","",IF(COUNTIF(Categories!$B$35:$B$58,C63)&gt;0,"Income",IF(COUNTIF(Categories!$B$8:$B$31,C63)&gt;0,"Expense","")))</f>
        <v/>
      </c>
      <c r="F63" s="65" t="n"/>
      <c r="G63" s="64">
        <f>IF(A63="","",TEXT(A63,"mmm yyyy"))</f>
        <v/>
      </c>
    </row>
    <row r="64">
      <c r="A64" s="62" t="n"/>
      <c r="B64" s="63" t="n"/>
      <c r="C64" s="63" t="n"/>
      <c r="D64" s="63" t="n"/>
      <c r="E64" s="64">
        <f>IF(C64="","",IF(COUNTIF(Categories!$B$35:$B$58,C64)&gt;0,"Income",IF(COUNTIF(Categories!$B$8:$B$31,C64)&gt;0,"Expense","")))</f>
        <v/>
      </c>
      <c r="F64" s="65" t="n"/>
      <c r="G64" s="64">
        <f>IF(A64="","",TEXT(A64,"mmm yyyy"))</f>
        <v/>
      </c>
    </row>
    <row r="65">
      <c r="A65" s="62" t="n"/>
      <c r="B65" s="63" t="n"/>
      <c r="C65" s="63" t="n"/>
      <c r="D65" s="63" t="n"/>
      <c r="E65" s="64">
        <f>IF(C65="","",IF(COUNTIF(Categories!$B$35:$B$58,C65)&gt;0,"Income",IF(COUNTIF(Categories!$B$8:$B$31,C65)&gt;0,"Expense","")))</f>
        <v/>
      </c>
      <c r="F65" s="65" t="n"/>
      <c r="G65" s="64">
        <f>IF(A65="","",TEXT(A65,"mmm yyyy"))</f>
        <v/>
      </c>
    </row>
    <row r="66">
      <c r="A66" s="62" t="n"/>
      <c r="B66" s="63" t="n"/>
      <c r="C66" s="63" t="n"/>
      <c r="D66" s="63" t="n"/>
      <c r="E66" s="64">
        <f>IF(C66="","",IF(COUNTIF(Categories!$B$35:$B$58,C66)&gt;0,"Income",IF(COUNTIF(Categories!$B$8:$B$31,C66)&gt;0,"Expense","")))</f>
        <v/>
      </c>
      <c r="F66" s="65" t="n"/>
      <c r="G66" s="64">
        <f>IF(A66="","",TEXT(A66,"mmm yyyy"))</f>
        <v/>
      </c>
    </row>
    <row r="67">
      <c r="A67" s="62" t="n"/>
      <c r="B67" s="63" t="n"/>
      <c r="C67" s="63" t="n"/>
      <c r="D67" s="63" t="n"/>
      <c r="E67" s="64">
        <f>IF(C67="","",IF(COUNTIF(Categories!$B$35:$B$58,C67)&gt;0,"Income",IF(COUNTIF(Categories!$B$8:$B$31,C67)&gt;0,"Expense","")))</f>
        <v/>
      </c>
      <c r="F67" s="65" t="n"/>
      <c r="G67" s="64">
        <f>IF(A67="","",TEXT(A67,"mmm yyyy"))</f>
        <v/>
      </c>
    </row>
    <row r="68">
      <c r="A68" s="62" t="n"/>
      <c r="B68" s="63" t="n"/>
      <c r="C68" s="63" t="n"/>
      <c r="D68" s="63" t="n"/>
      <c r="E68" s="64">
        <f>IF(C68="","",IF(COUNTIF(Categories!$B$35:$B$58,C68)&gt;0,"Income",IF(COUNTIF(Categories!$B$8:$B$31,C68)&gt;0,"Expense","")))</f>
        <v/>
      </c>
      <c r="F68" s="65" t="n"/>
      <c r="G68" s="64">
        <f>IF(A68="","",TEXT(A68,"mmm yyyy"))</f>
        <v/>
      </c>
    </row>
    <row r="69">
      <c r="A69" s="62" t="n"/>
      <c r="B69" s="63" t="n"/>
      <c r="C69" s="63" t="n"/>
      <c r="D69" s="63" t="n"/>
      <c r="E69" s="64">
        <f>IF(C69="","",IF(COUNTIF(Categories!$B$35:$B$58,C69)&gt;0,"Income",IF(COUNTIF(Categories!$B$8:$B$31,C69)&gt;0,"Expense","")))</f>
        <v/>
      </c>
      <c r="F69" s="65" t="n"/>
      <c r="G69" s="64">
        <f>IF(A69="","",TEXT(A69,"mmm yyyy"))</f>
        <v/>
      </c>
    </row>
    <row r="70">
      <c r="A70" s="62" t="n"/>
      <c r="B70" s="63" t="n"/>
      <c r="C70" s="63" t="n"/>
      <c r="D70" s="63" t="n"/>
      <c r="E70" s="64">
        <f>IF(C70="","",IF(COUNTIF(Categories!$B$35:$B$58,C70)&gt;0,"Income",IF(COUNTIF(Categories!$B$8:$B$31,C70)&gt;0,"Expense","")))</f>
        <v/>
      </c>
      <c r="F70" s="65" t="n"/>
      <c r="G70" s="64">
        <f>IF(A70="","",TEXT(A70,"mmm yyyy"))</f>
        <v/>
      </c>
    </row>
    <row r="71">
      <c r="A71" s="62" t="n"/>
      <c r="B71" s="63" t="n"/>
      <c r="C71" s="63" t="n"/>
      <c r="D71" s="63" t="n"/>
      <c r="E71" s="64">
        <f>IF(C71="","",IF(COUNTIF(Categories!$B$35:$B$58,C71)&gt;0,"Income",IF(COUNTIF(Categories!$B$8:$B$31,C71)&gt;0,"Expense","")))</f>
        <v/>
      </c>
      <c r="F71" s="65" t="n"/>
      <c r="G71" s="64">
        <f>IF(A71="","",TEXT(A71,"mmm yyyy"))</f>
        <v/>
      </c>
    </row>
    <row r="72">
      <c r="A72" s="62" t="n"/>
      <c r="B72" s="63" t="n"/>
      <c r="C72" s="63" t="n"/>
      <c r="D72" s="63" t="n"/>
      <c r="E72" s="64">
        <f>IF(C72="","",IF(COUNTIF(Categories!$B$35:$B$58,C72)&gt;0,"Income",IF(COUNTIF(Categories!$B$8:$B$31,C72)&gt;0,"Expense","")))</f>
        <v/>
      </c>
      <c r="F72" s="65" t="n"/>
      <c r="G72" s="64">
        <f>IF(A72="","",TEXT(A72,"mmm yyyy"))</f>
        <v/>
      </c>
    </row>
    <row r="73">
      <c r="A73" s="62" t="n"/>
      <c r="B73" s="63" t="n"/>
      <c r="C73" s="63" t="n"/>
      <c r="D73" s="63" t="n"/>
      <c r="E73" s="64">
        <f>IF(C73="","",IF(COUNTIF(Categories!$B$35:$B$58,C73)&gt;0,"Income",IF(COUNTIF(Categories!$B$8:$B$31,C73)&gt;0,"Expense","")))</f>
        <v/>
      </c>
      <c r="F73" s="65" t="n"/>
      <c r="G73" s="64">
        <f>IF(A73="","",TEXT(A73,"mmm yyyy"))</f>
        <v/>
      </c>
    </row>
    <row r="74">
      <c r="A74" s="62" t="n"/>
      <c r="B74" s="63" t="n"/>
      <c r="C74" s="63" t="n"/>
      <c r="D74" s="63" t="n"/>
      <c r="E74" s="64">
        <f>IF(C74="","",IF(COUNTIF(Categories!$B$35:$B$58,C74)&gt;0,"Income",IF(COUNTIF(Categories!$B$8:$B$31,C74)&gt;0,"Expense","")))</f>
        <v/>
      </c>
      <c r="F74" s="65" t="n"/>
      <c r="G74" s="64">
        <f>IF(A74="","",TEXT(A74,"mmm yyyy"))</f>
        <v/>
      </c>
    </row>
    <row r="75">
      <c r="A75" s="62" t="n"/>
      <c r="B75" s="63" t="n"/>
      <c r="C75" s="63" t="n"/>
      <c r="D75" s="63" t="n"/>
      <c r="E75" s="64">
        <f>IF(C75="","",IF(COUNTIF(Categories!$B$35:$B$58,C75)&gt;0,"Income",IF(COUNTIF(Categories!$B$8:$B$31,C75)&gt;0,"Expense","")))</f>
        <v/>
      </c>
      <c r="F75" s="65" t="n"/>
      <c r="G75" s="64">
        <f>IF(A75="","",TEXT(A75,"mmm yyyy"))</f>
        <v/>
      </c>
    </row>
    <row r="76">
      <c r="A76" s="62" t="n"/>
      <c r="B76" s="63" t="n"/>
      <c r="C76" s="63" t="n"/>
      <c r="D76" s="63" t="n"/>
      <c r="E76" s="64">
        <f>IF(C76="","",IF(COUNTIF(Categories!$B$35:$B$58,C76)&gt;0,"Income",IF(COUNTIF(Categories!$B$8:$B$31,C76)&gt;0,"Expense","")))</f>
        <v/>
      </c>
      <c r="F76" s="65" t="n"/>
      <c r="G76" s="64">
        <f>IF(A76="","",TEXT(A76,"mmm yyyy"))</f>
        <v/>
      </c>
    </row>
    <row r="77">
      <c r="A77" s="62" t="n"/>
      <c r="B77" s="63" t="n"/>
      <c r="C77" s="63" t="n"/>
      <c r="D77" s="63" t="n"/>
      <c r="E77" s="64">
        <f>IF(C77="","",IF(COUNTIF(Categories!$B$35:$B$58,C77)&gt;0,"Income",IF(COUNTIF(Categories!$B$8:$B$31,C77)&gt;0,"Expense","")))</f>
        <v/>
      </c>
      <c r="F77" s="65" t="n"/>
      <c r="G77" s="64">
        <f>IF(A77="","",TEXT(A77,"mmm yyyy"))</f>
        <v/>
      </c>
    </row>
    <row r="78">
      <c r="A78" s="62" t="n"/>
      <c r="B78" s="63" t="n"/>
      <c r="C78" s="63" t="n"/>
      <c r="D78" s="63" t="n"/>
      <c r="E78" s="64">
        <f>IF(C78="","",IF(COUNTIF(Categories!$B$35:$B$58,C78)&gt;0,"Income",IF(COUNTIF(Categories!$B$8:$B$31,C78)&gt;0,"Expense","")))</f>
        <v/>
      </c>
      <c r="F78" s="65" t="n"/>
      <c r="G78" s="64">
        <f>IF(A78="","",TEXT(A78,"mmm yyyy"))</f>
        <v/>
      </c>
    </row>
    <row r="79">
      <c r="A79" s="62" t="n"/>
      <c r="B79" s="63" t="n"/>
      <c r="C79" s="63" t="n"/>
      <c r="D79" s="63" t="n"/>
      <c r="E79" s="64">
        <f>IF(C79="","",IF(COUNTIF(Categories!$B$35:$B$58,C79)&gt;0,"Income",IF(COUNTIF(Categories!$B$8:$B$31,C79)&gt;0,"Expense","")))</f>
        <v/>
      </c>
      <c r="F79" s="65" t="n"/>
      <c r="G79" s="64">
        <f>IF(A79="","",TEXT(A79,"mmm yyyy"))</f>
        <v/>
      </c>
    </row>
    <row r="80">
      <c r="A80" s="62" t="n"/>
      <c r="B80" s="63" t="n"/>
      <c r="C80" s="63" t="n"/>
      <c r="D80" s="63" t="n"/>
      <c r="E80" s="64">
        <f>IF(C80="","",IF(COUNTIF(Categories!$B$35:$B$58,C80)&gt;0,"Income",IF(COUNTIF(Categories!$B$8:$B$31,C80)&gt;0,"Expense","")))</f>
        <v/>
      </c>
      <c r="F80" s="65" t="n"/>
      <c r="G80" s="64">
        <f>IF(A80="","",TEXT(A80,"mmm yyyy"))</f>
        <v/>
      </c>
    </row>
    <row r="81">
      <c r="A81" s="62" t="n"/>
      <c r="B81" s="63" t="n"/>
      <c r="C81" s="63" t="n"/>
      <c r="D81" s="63" t="n"/>
      <c r="E81" s="64">
        <f>IF(C81="","",IF(COUNTIF(Categories!$B$35:$B$58,C81)&gt;0,"Income",IF(COUNTIF(Categories!$B$8:$B$31,C81)&gt;0,"Expense","")))</f>
        <v/>
      </c>
      <c r="F81" s="65" t="n"/>
      <c r="G81" s="64">
        <f>IF(A81="","",TEXT(A81,"mmm yyyy"))</f>
        <v/>
      </c>
    </row>
    <row r="82">
      <c r="A82" s="62" t="n"/>
      <c r="B82" s="63" t="n"/>
      <c r="C82" s="63" t="n"/>
      <c r="D82" s="63" t="n"/>
      <c r="E82" s="64">
        <f>IF(C82="","",IF(COUNTIF(Categories!$B$35:$B$58,C82)&gt;0,"Income",IF(COUNTIF(Categories!$B$8:$B$31,C82)&gt;0,"Expense","")))</f>
        <v/>
      </c>
      <c r="F82" s="65" t="n"/>
      <c r="G82" s="64">
        <f>IF(A82="","",TEXT(A82,"mmm yyyy"))</f>
        <v/>
      </c>
    </row>
    <row r="83">
      <c r="A83" s="62" t="n"/>
      <c r="B83" s="63" t="n"/>
      <c r="C83" s="63" t="n"/>
      <c r="D83" s="63" t="n"/>
      <c r="E83" s="64">
        <f>IF(C83="","",IF(COUNTIF(Categories!$B$35:$B$58,C83)&gt;0,"Income",IF(COUNTIF(Categories!$B$8:$B$31,C83)&gt;0,"Expense","")))</f>
        <v/>
      </c>
      <c r="F83" s="65" t="n"/>
      <c r="G83" s="64">
        <f>IF(A83="","",TEXT(A83,"mmm yyyy"))</f>
        <v/>
      </c>
    </row>
    <row r="84">
      <c r="A84" s="62" t="n"/>
      <c r="B84" s="63" t="n"/>
      <c r="C84" s="63" t="n"/>
      <c r="D84" s="63" t="n"/>
      <c r="E84" s="64">
        <f>IF(C84="","",IF(COUNTIF(Categories!$B$35:$B$58,C84)&gt;0,"Income",IF(COUNTIF(Categories!$B$8:$B$31,C84)&gt;0,"Expense","")))</f>
        <v/>
      </c>
      <c r="F84" s="65" t="n"/>
      <c r="G84" s="64">
        <f>IF(A84="","",TEXT(A84,"mmm yyyy"))</f>
        <v/>
      </c>
    </row>
    <row r="85">
      <c r="A85" s="62" t="n"/>
      <c r="B85" s="63" t="n"/>
      <c r="C85" s="63" t="n"/>
      <c r="D85" s="63" t="n"/>
      <c r="E85" s="64">
        <f>IF(C85="","",IF(COUNTIF(Categories!$B$35:$B$58,C85)&gt;0,"Income",IF(COUNTIF(Categories!$B$8:$B$31,C85)&gt;0,"Expense","")))</f>
        <v/>
      </c>
      <c r="F85" s="65" t="n"/>
      <c r="G85" s="64">
        <f>IF(A85="","",TEXT(A85,"mmm yyyy"))</f>
        <v/>
      </c>
    </row>
    <row r="86">
      <c r="A86" s="62" t="n"/>
      <c r="B86" s="63" t="n"/>
      <c r="C86" s="63" t="n"/>
      <c r="D86" s="63" t="n"/>
      <c r="E86" s="64">
        <f>IF(C86="","",IF(COUNTIF(Categories!$B$35:$B$58,C86)&gt;0,"Income",IF(COUNTIF(Categories!$B$8:$B$31,C86)&gt;0,"Expense","")))</f>
        <v/>
      </c>
      <c r="F86" s="65" t="n"/>
      <c r="G86" s="64">
        <f>IF(A86="","",TEXT(A86,"mmm yyyy"))</f>
        <v/>
      </c>
    </row>
    <row r="87">
      <c r="A87" s="62" t="n"/>
      <c r="B87" s="63" t="n"/>
      <c r="C87" s="63" t="n"/>
      <c r="D87" s="63" t="n"/>
      <c r="E87" s="64">
        <f>IF(C87="","",IF(COUNTIF(Categories!$B$35:$B$58,C87)&gt;0,"Income",IF(COUNTIF(Categories!$B$8:$B$31,C87)&gt;0,"Expense","")))</f>
        <v/>
      </c>
      <c r="F87" s="65" t="n"/>
      <c r="G87" s="64">
        <f>IF(A87="","",TEXT(A87,"mmm yyyy"))</f>
        <v/>
      </c>
    </row>
    <row r="88">
      <c r="A88" s="62" t="n"/>
      <c r="B88" s="63" t="n"/>
      <c r="C88" s="63" t="n"/>
      <c r="D88" s="63" t="n"/>
      <c r="E88" s="64">
        <f>IF(C88="","",IF(COUNTIF(Categories!$B$35:$B$58,C88)&gt;0,"Income",IF(COUNTIF(Categories!$B$8:$B$31,C88)&gt;0,"Expense","")))</f>
        <v/>
      </c>
      <c r="F88" s="65" t="n"/>
      <c r="G88" s="64">
        <f>IF(A88="","",TEXT(A88,"mmm yyyy"))</f>
        <v/>
      </c>
    </row>
    <row r="89">
      <c r="A89" s="62" t="n"/>
      <c r="B89" s="63" t="n"/>
      <c r="C89" s="63" t="n"/>
      <c r="D89" s="63" t="n"/>
      <c r="E89" s="64">
        <f>IF(C89="","",IF(COUNTIF(Categories!$B$35:$B$58,C89)&gt;0,"Income",IF(COUNTIF(Categories!$B$8:$B$31,C89)&gt;0,"Expense","")))</f>
        <v/>
      </c>
      <c r="F89" s="65" t="n"/>
      <c r="G89" s="64">
        <f>IF(A89="","",TEXT(A89,"mmm yyyy"))</f>
        <v/>
      </c>
    </row>
    <row r="90">
      <c r="A90" s="62" t="n"/>
      <c r="B90" s="63" t="n"/>
      <c r="C90" s="63" t="n"/>
      <c r="D90" s="63" t="n"/>
      <c r="E90" s="64">
        <f>IF(C90="","",IF(COUNTIF(Categories!$B$35:$B$58,C90)&gt;0,"Income",IF(COUNTIF(Categories!$B$8:$B$31,C90)&gt;0,"Expense","")))</f>
        <v/>
      </c>
      <c r="F90" s="65" t="n"/>
      <c r="G90" s="64">
        <f>IF(A90="","",TEXT(A90,"mmm yyyy"))</f>
        <v/>
      </c>
    </row>
    <row r="91">
      <c r="A91" s="62" t="n"/>
      <c r="B91" s="63" t="n"/>
      <c r="C91" s="63" t="n"/>
      <c r="D91" s="63" t="n"/>
      <c r="E91" s="64">
        <f>IF(C91="","",IF(COUNTIF(Categories!$B$35:$B$58,C91)&gt;0,"Income",IF(COUNTIF(Categories!$B$8:$B$31,C91)&gt;0,"Expense","")))</f>
        <v/>
      </c>
      <c r="F91" s="65" t="n"/>
      <c r="G91" s="64">
        <f>IF(A91="","",TEXT(A91,"mmm yyyy"))</f>
        <v/>
      </c>
    </row>
    <row r="92">
      <c r="A92" s="62" t="n"/>
      <c r="B92" s="63" t="n"/>
      <c r="C92" s="63" t="n"/>
      <c r="D92" s="63" t="n"/>
      <c r="E92" s="64">
        <f>IF(C92="","",IF(COUNTIF(Categories!$B$35:$B$58,C92)&gt;0,"Income",IF(COUNTIF(Categories!$B$8:$B$31,C92)&gt;0,"Expense","")))</f>
        <v/>
      </c>
      <c r="F92" s="65" t="n"/>
      <c r="G92" s="64">
        <f>IF(A92="","",TEXT(A92,"mmm yyyy"))</f>
        <v/>
      </c>
    </row>
    <row r="93">
      <c r="A93" s="62" t="n"/>
      <c r="B93" s="63" t="n"/>
      <c r="C93" s="63" t="n"/>
      <c r="D93" s="63" t="n"/>
      <c r="E93" s="64">
        <f>IF(C93="","",IF(COUNTIF(Categories!$B$35:$B$58,C93)&gt;0,"Income",IF(COUNTIF(Categories!$B$8:$B$31,C93)&gt;0,"Expense","")))</f>
        <v/>
      </c>
      <c r="F93" s="65" t="n"/>
      <c r="G93" s="64">
        <f>IF(A93="","",TEXT(A93,"mmm yyyy"))</f>
        <v/>
      </c>
    </row>
    <row r="94">
      <c r="A94" s="62" t="n"/>
      <c r="B94" s="63" t="n"/>
      <c r="C94" s="63" t="n"/>
      <c r="D94" s="63" t="n"/>
      <c r="E94" s="64">
        <f>IF(C94="","",IF(COUNTIF(Categories!$B$35:$B$58,C94)&gt;0,"Income",IF(COUNTIF(Categories!$B$8:$B$31,C94)&gt;0,"Expense","")))</f>
        <v/>
      </c>
      <c r="F94" s="65" t="n"/>
      <c r="G94" s="64">
        <f>IF(A94="","",TEXT(A94,"mmm yyyy"))</f>
        <v/>
      </c>
    </row>
    <row r="95">
      <c r="A95" s="62" t="n"/>
      <c r="B95" s="63" t="n"/>
      <c r="C95" s="63" t="n"/>
      <c r="D95" s="63" t="n"/>
      <c r="E95" s="64">
        <f>IF(C95="","",IF(COUNTIF(Categories!$B$35:$B$58,C95)&gt;0,"Income",IF(COUNTIF(Categories!$B$8:$B$31,C95)&gt;0,"Expense","")))</f>
        <v/>
      </c>
      <c r="F95" s="65" t="n"/>
      <c r="G95" s="64">
        <f>IF(A95="","",TEXT(A95,"mmm yyyy"))</f>
        <v/>
      </c>
    </row>
    <row r="96">
      <c r="A96" s="62" t="n"/>
      <c r="B96" s="63" t="n"/>
      <c r="C96" s="63" t="n"/>
      <c r="D96" s="63" t="n"/>
      <c r="E96" s="64">
        <f>IF(C96="","",IF(COUNTIF(Categories!$B$35:$B$58,C96)&gt;0,"Income",IF(COUNTIF(Categories!$B$8:$B$31,C96)&gt;0,"Expense","")))</f>
        <v/>
      </c>
      <c r="F96" s="65" t="n"/>
      <c r="G96" s="64">
        <f>IF(A96="","",TEXT(A96,"mmm yyyy"))</f>
        <v/>
      </c>
    </row>
    <row r="97">
      <c r="A97" s="62" t="n"/>
      <c r="B97" s="63" t="n"/>
      <c r="C97" s="63" t="n"/>
      <c r="D97" s="63" t="n"/>
      <c r="E97" s="64">
        <f>IF(C97="","",IF(COUNTIF(Categories!$B$35:$B$58,C97)&gt;0,"Income",IF(COUNTIF(Categories!$B$8:$B$31,C97)&gt;0,"Expense","")))</f>
        <v/>
      </c>
      <c r="F97" s="65" t="n"/>
      <c r="G97" s="64">
        <f>IF(A97="","",TEXT(A97,"mmm yyyy"))</f>
        <v/>
      </c>
    </row>
    <row r="98">
      <c r="A98" s="62" t="n"/>
      <c r="B98" s="63" t="n"/>
      <c r="C98" s="63" t="n"/>
      <c r="D98" s="63" t="n"/>
      <c r="E98" s="64">
        <f>IF(C98="","",IF(COUNTIF(Categories!$B$35:$B$58,C98)&gt;0,"Income",IF(COUNTIF(Categories!$B$8:$B$31,C98)&gt;0,"Expense","")))</f>
        <v/>
      </c>
      <c r="F98" s="65" t="n"/>
      <c r="G98" s="64">
        <f>IF(A98="","",TEXT(A98,"mmm yyyy"))</f>
        <v/>
      </c>
    </row>
    <row r="99">
      <c r="A99" s="62" t="n"/>
      <c r="B99" s="63" t="n"/>
      <c r="C99" s="63" t="n"/>
      <c r="D99" s="63" t="n"/>
      <c r="E99" s="64">
        <f>IF(C99="","",IF(COUNTIF(Categories!$B$35:$B$58,C99)&gt;0,"Income",IF(COUNTIF(Categories!$B$8:$B$31,C99)&gt;0,"Expense","")))</f>
        <v/>
      </c>
      <c r="F99" s="65" t="n"/>
      <c r="G99" s="64">
        <f>IF(A99="","",TEXT(A99,"mmm yyyy"))</f>
        <v/>
      </c>
    </row>
    <row r="100">
      <c r="A100" s="62" t="n"/>
      <c r="B100" s="63" t="n"/>
      <c r="C100" s="63" t="n"/>
      <c r="D100" s="63" t="n"/>
      <c r="E100" s="64">
        <f>IF(C100="","",IF(COUNTIF(Categories!$B$35:$B$58,C100)&gt;0,"Income",IF(COUNTIF(Categories!$B$8:$B$31,C100)&gt;0,"Expense","")))</f>
        <v/>
      </c>
      <c r="F100" s="65" t="n"/>
      <c r="G100" s="64">
        <f>IF(A100="","",TEXT(A100,"mmm yyyy"))</f>
        <v/>
      </c>
    </row>
    <row r="101">
      <c r="A101" s="62" t="n"/>
      <c r="B101" s="63" t="n"/>
      <c r="C101" s="63" t="n"/>
      <c r="D101" s="63" t="n"/>
      <c r="E101" s="64">
        <f>IF(C101="","",IF(COUNTIF(Categories!$B$35:$B$58,C101)&gt;0,"Income",IF(COUNTIF(Categories!$B$8:$B$31,C101)&gt;0,"Expense","")))</f>
        <v/>
      </c>
      <c r="F101" s="65" t="n"/>
      <c r="G101" s="64">
        <f>IF(A101="","",TEXT(A101,"mmm yyyy"))</f>
        <v/>
      </c>
    </row>
    <row r="102">
      <c r="A102" s="62" t="n"/>
      <c r="B102" s="63" t="n"/>
      <c r="C102" s="63" t="n"/>
      <c r="D102" s="63" t="n"/>
      <c r="E102" s="64">
        <f>IF(C102="","",IF(COUNTIF(Categories!$B$35:$B$58,C102)&gt;0,"Income",IF(COUNTIF(Categories!$B$8:$B$31,C102)&gt;0,"Expense","")))</f>
        <v/>
      </c>
      <c r="F102" s="65" t="n"/>
      <c r="G102" s="64">
        <f>IF(A102="","",TEXT(A102,"mmm yyyy"))</f>
        <v/>
      </c>
    </row>
    <row r="103">
      <c r="A103" s="62" t="n"/>
      <c r="B103" s="63" t="n"/>
      <c r="C103" s="63" t="n"/>
      <c r="D103" s="63" t="n"/>
      <c r="E103" s="64">
        <f>IF(C103="","",IF(COUNTIF(Categories!$B$35:$B$58,C103)&gt;0,"Income",IF(COUNTIF(Categories!$B$8:$B$31,C103)&gt;0,"Expense","")))</f>
        <v/>
      </c>
      <c r="F103" s="65" t="n"/>
      <c r="G103" s="64">
        <f>IF(A103="","",TEXT(A103,"mmm yyyy"))</f>
        <v/>
      </c>
    </row>
    <row r="104">
      <c r="A104" s="62" t="n"/>
      <c r="B104" s="63" t="n"/>
      <c r="C104" s="63" t="n"/>
      <c r="D104" s="63" t="n"/>
      <c r="E104" s="64">
        <f>IF(C104="","",IF(COUNTIF(Categories!$B$35:$B$58,C104)&gt;0,"Income",IF(COUNTIF(Categories!$B$8:$B$31,C104)&gt;0,"Expense","")))</f>
        <v/>
      </c>
      <c r="F104" s="65" t="n"/>
      <c r="G104" s="64">
        <f>IF(A104="","",TEXT(A104,"mmm yyyy"))</f>
        <v/>
      </c>
    </row>
    <row r="105">
      <c r="A105" s="62" t="n"/>
      <c r="B105" s="63" t="n"/>
      <c r="C105" s="63" t="n"/>
      <c r="D105" s="63" t="n"/>
      <c r="E105" s="64">
        <f>IF(C105="","",IF(COUNTIF(Categories!$B$35:$B$58,C105)&gt;0,"Income",IF(COUNTIF(Categories!$B$8:$B$31,C105)&gt;0,"Expense","")))</f>
        <v/>
      </c>
      <c r="F105" s="65" t="n"/>
      <c r="G105" s="64">
        <f>IF(A105="","",TEXT(A105,"mmm yyyy"))</f>
        <v/>
      </c>
    </row>
    <row r="106">
      <c r="A106" s="62" t="n"/>
      <c r="B106" s="63" t="n"/>
      <c r="C106" s="63" t="n"/>
      <c r="D106" s="63" t="n"/>
      <c r="E106" s="64">
        <f>IF(C106="","",IF(COUNTIF(Categories!$B$35:$B$58,C106)&gt;0,"Income",IF(COUNTIF(Categories!$B$8:$B$31,C106)&gt;0,"Expense","")))</f>
        <v/>
      </c>
      <c r="F106" s="65" t="n"/>
      <c r="G106" s="64">
        <f>IF(A106="","",TEXT(A106,"mmm yyyy"))</f>
        <v/>
      </c>
    </row>
    <row r="107">
      <c r="A107" s="62" t="n"/>
      <c r="B107" s="63" t="n"/>
      <c r="C107" s="63" t="n"/>
      <c r="D107" s="63" t="n"/>
      <c r="E107" s="64">
        <f>IF(C107="","",IF(COUNTIF(Categories!$B$35:$B$58,C107)&gt;0,"Income",IF(COUNTIF(Categories!$B$8:$B$31,C107)&gt;0,"Expense","")))</f>
        <v/>
      </c>
      <c r="F107" s="65" t="n"/>
      <c r="G107" s="64">
        <f>IF(A107="","",TEXT(A107,"mmm yyyy"))</f>
        <v/>
      </c>
    </row>
    <row r="108">
      <c r="A108" s="62" t="n"/>
      <c r="B108" s="63" t="n"/>
      <c r="C108" s="63" t="n"/>
      <c r="D108" s="63" t="n"/>
      <c r="E108" s="64">
        <f>IF(C108="","",IF(COUNTIF(Categories!$B$35:$B$58,C108)&gt;0,"Income",IF(COUNTIF(Categories!$B$8:$B$31,C108)&gt;0,"Expense","")))</f>
        <v/>
      </c>
      <c r="F108" s="65" t="n"/>
      <c r="G108" s="64">
        <f>IF(A108="","",TEXT(A108,"mmm yyyy"))</f>
        <v/>
      </c>
    </row>
    <row r="109">
      <c r="A109" s="62" t="n"/>
      <c r="B109" s="63" t="n"/>
      <c r="C109" s="63" t="n"/>
      <c r="D109" s="63" t="n"/>
      <c r="E109" s="64">
        <f>IF(C109="","",IF(COUNTIF(Categories!$B$35:$B$58,C109)&gt;0,"Income",IF(COUNTIF(Categories!$B$8:$B$31,C109)&gt;0,"Expense","")))</f>
        <v/>
      </c>
      <c r="F109" s="65" t="n"/>
      <c r="G109" s="64">
        <f>IF(A109="","",TEXT(A109,"mmm yyyy"))</f>
        <v/>
      </c>
    </row>
    <row r="110">
      <c r="A110" s="62" t="n"/>
      <c r="B110" s="63" t="n"/>
      <c r="C110" s="63" t="n"/>
      <c r="D110" s="63" t="n"/>
      <c r="E110" s="64">
        <f>IF(C110="","",IF(COUNTIF(Categories!$B$35:$B$58,C110)&gt;0,"Income",IF(COUNTIF(Categories!$B$8:$B$31,C110)&gt;0,"Expense","")))</f>
        <v/>
      </c>
      <c r="F110" s="65" t="n"/>
      <c r="G110" s="64">
        <f>IF(A110="","",TEXT(A110,"mmm yyyy"))</f>
        <v/>
      </c>
    </row>
    <row r="111">
      <c r="A111" s="62" t="n"/>
      <c r="B111" s="63" t="n"/>
      <c r="C111" s="63" t="n"/>
      <c r="D111" s="63" t="n"/>
      <c r="E111" s="64">
        <f>IF(C111="","",IF(COUNTIF(Categories!$B$35:$B$58,C111)&gt;0,"Income",IF(COUNTIF(Categories!$B$8:$B$31,C111)&gt;0,"Expense","")))</f>
        <v/>
      </c>
      <c r="F111" s="65" t="n"/>
      <c r="G111" s="64">
        <f>IF(A111="","",TEXT(A111,"mmm yyyy"))</f>
        <v/>
      </c>
    </row>
    <row r="112">
      <c r="A112" s="62" t="n"/>
      <c r="B112" s="63" t="n"/>
      <c r="C112" s="63" t="n"/>
      <c r="D112" s="63" t="n"/>
      <c r="E112" s="64">
        <f>IF(C112="","",IF(COUNTIF(Categories!$B$35:$B$58,C112)&gt;0,"Income",IF(COUNTIF(Categories!$B$8:$B$31,C112)&gt;0,"Expense","")))</f>
        <v/>
      </c>
      <c r="F112" s="65" t="n"/>
      <c r="G112" s="64">
        <f>IF(A112="","",TEXT(A112,"mmm yyyy"))</f>
        <v/>
      </c>
    </row>
    <row r="113">
      <c r="A113" s="62" t="n"/>
      <c r="B113" s="63" t="n"/>
      <c r="C113" s="63" t="n"/>
      <c r="D113" s="63" t="n"/>
      <c r="E113" s="64">
        <f>IF(C113="","",IF(COUNTIF(Categories!$B$35:$B$58,C113)&gt;0,"Income",IF(COUNTIF(Categories!$B$8:$B$31,C113)&gt;0,"Expense","")))</f>
        <v/>
      </c>
      <c r="F113" s="65" t="n"/>
      <c r="G113" s="64">
        <f>IF(A113="","",TEXT(A113,"mmm yyyy"))</f>
        <v/>
      </c>
    </row>
    <row r="114">
      <c r="A114" s="62" t="n"/>
      <c r="B114" s="63" t="n"/>
      <c r="C114" s="63" t="n"/>
      <c r="D114" s="63" t="n"/>
      <c r="E114" s="64">
        <f>IF(C114="","",IF(COUNTIF(Categories!$B$35:$B$58,C114)&gt;0,"Income",IF(COUNTIF(Categories!$B$8:$B$31,C114)&gt;0,"Expense","")))</f>
        <v/>
      </c>
      <c r="F114" s="65" t="n"/>
      <c r="G114" s="64">
        <f>IF(A114="","",TEXT(A114,"mmm yyyy"))</f>
        <v/>
      </c>
    </row>
    <row r="115">
      <c r="A115" s="62" t="n"/>
      <c r="B115" s="63" t="n"/>
      <c r="C115" s="63" t="n"/>
      <c r="D115" s="63" t="n"/>
      <c r="E115" s="64">
        <f>IF(C115="","",IF(COUNTIF(Categories!$B$35:$B$58,C115)&gt;0,"Income",IF(COUNTIF(Categories!$B$8:$B$31,C115)&gt;0,"Expense","")))</f>
        <v/>
      </c>
      <c r="F115" s="65" t="n"/>
      <c r="G115" s="64">
        <f>IF(A115="","",TEXT(A115,"mmm yyyy"))</f>
        <v/>
      </c>
    </row>
    <row r="116">
      <c r="A116" s="62" t="n"/>
      <c r="B116" s="63" t="n"/>
      <c r="C116" s="63" t="n"/>
      <c r="D116" s="63" t="n"/>
      <c r="E116" s="64">
        <f>IF(C116="","",IF(COUNTIF(Categories!$B$35:$B$58,C116)&gt;0,"Income",IF(COUNTIF(Categories!$B$8:$B$31,C116)&gt;0,"Expense","")))</f>
        <v/>
      </c>
      <c r="F116" s="65" t="n"/>
      <c r="G116" s="64">
        <f>IF(A116="","",TEXT(A116,"mmm yyyy"))</f>
        <v/>
      </c>
    </row>
    <row r="117">
      <c r="A117" s="62" t="n"/>
      <c r="B117" s="63" t="n"/>
      <c r="C117" s="63" t="n"/>
      <c r="D117" s="63" t="n"/>
      <c r="E117" s="64">
        <f>IF(C117="","",IF(COUNTIF(Categories!$B$35:$B$58,C117)&gt;0,"Income",IF(COUNTIF(Categories!$B$8:$B$31,C117)&gt;0,"Expense","")))</f>
        <v/>
      </c>
      <c r="F117" s="65" t="n"/>
      <c r="G117" s="64">
        <f>IF(A117="","",TEXT(A117,"mmm yyyy"))</f>
        <v/>
      </c>
    </row>
    <row r="118">
      <c r="A118" s="62" t="n"/>
      <c r="B118" s="63" t="n"/>
      <c r="C118" s="63" t="n"/>
      <c r="D118" s="63" t="n"/>
      <c r="E118" s="64">
        <f>IF(C118="","",IF(COUNTIF(Categories!$B$35:$B$58,C118)&gt;0,"Income",IF(COUNTIF(Categories!$B$8:$B$31,C118)&gt;0,"Expense","")))</f>
        <v/>
      </c>
      <c r="F118" s="65" t="n"/>
      <c r="G118" s="64">
        <f>IF(A118="","",TEXT(A118,"mmm yyyy"))</f>
        <v/>
      </c>
    </row>
    <row r="119">
      <c r="A119" s="62" t="n"/>
      <c r="B119" s="63" t="n"/>
      <c r="C119" s="63" t="n"/>
      <c r="D119" s="63" t="n"/>
      <c r="E119" s="64">
        <f>IF(C119="","",IF(COUNTIF(Categories!$B$35:$B$58,C119)&gt;0,"Income",IF(COUNTIF(Categories!$B$8:$B$31,C119)&gt;0,"Expense","")))</f>
        <v/>
      </c>
      <c r="F119" s="65" t="n"/>
      <c r="G119" s="64">
        <f>IF(A119="","",TEXT(A119,"mmm yyyy"))</f>
        <v/>
      </c>
    </row>
    <row r="120">
      <c r="A120" s="62" t="n"/>
      <c r="B120" s="63" t="n"/>
      <c r="C120" s="63" t="n"/>
      <c r="D120" s="63" t="n"/>
      <c r="E120" s="64">
        <f>IF(C120="","",IF(COUNTIF(Categories!$B$35:$B$58,C120)&gt;0,"Income",IF(COUNTIF(Categories!$B$8:$B$31,C120)&gt;0,"Expense","")))</f>
        <v/>
      </c>
      <c r="F120" s="65" t="n"/>
      <c r="G120" s="64">
        <f>IF(A120="","",TEXT(A120,"mmm yyyy"))</f>
        <v/>
      </c>
    </row>
    <row r="121">
      <c r="A121" s="62" t="n"/>
      <c r="B121" s="63" t="n"/>
      <c r="C121" s="63" t="n"/>
      <c r="D121" s="63" t="n"/>
      <c r="E121" s="64">
        <f>IF(C121="","",IF(COUNTIF(Categories!$B$35:$B$58,C121)&gt;0,"Income",IF(COUNTIF(Categories!$B$8:$B$31,C121)&gt;0,"Expense","")))</f>
        <v/>
      </c>
      <c r="F121" s="65" t="n"/>
      <c r="G121" s="64">
        <f>IF(A121="","",TEXT(A121,"mmm yyyy"))</f>
        <v/>
      </c>
    </row>
    <row r="122">
      <c r="A122" s="62" t="n"/>
      <c r="B122" s="63" t="n"/>
      <c r="C122" s="63" t="n"/>
      <c r="D122" s="63" t="n"/>
      <c r="E122" s="64">
        <f>IF(C122="","",IF(COUNTIF(Categories!$B$35:$B$58,C122)&gt;0,"Income",IF(COUNTIF(Categories!$B$8:$B$31,C122)&gt;0,"Expense","")))</f>
        <v/>
      </c>
      <c r="F122" s="65" t="n"/>
      <c r="G122" s="64">
        <f>IF(A122="","",TEXT(A122,"mmm yyyy"))</f>
        <v/>
      </c>
    </row>
    <row r="123">
      <c r="A123" s="62" t="n"/>
      <c r="B123" s="63" t="n"/>
      <c r="C123" s="63" t="n"/>
      <c r="D123" s="63" t="n"/>
      <c r="E123" s="64">
        <f>IF(C123="","",IF(COUNTIF(Categories!$B$35:$B$58,C123)&gt;0,"Income",IF(COUNTIF(Categories!$B$8:$B$31,C123)&gt;0,"Expense","")))</f>
        <v/>
      </c>
      <c r="F123" s="65" t="n"/>
      <c r="G123" s="64">
        <f>IF(A123="","",TEXT(A123,"mmm yyyy"))</f>
        <v/>
      </c>
    </row>
    <row r="124">
      <c r="A124" s="62" t="n"/>
      <c r="B124" s="63" t="n"/>
      <c r="C124" s="63" t="n"/>
      <c r="D124" s="63" t="n"/>
      <c r="E124" s="64">
        <f>IF(C124="","",IF(COUNTIF(Categories!$B$35:$B$58,C124)&gt;0,"Income",IF(COUNTIF(Categories!$B$8:$B$31,C124)&gt;0,"Expense","")))</f>
        <v/>
      </c>
      <c r="F124" s="65" t="n"/>
      <c r="G124" s="64">
        <f>IF(A124="","",TEXT(A124,"mmm yyyy"))</f>
        <v/>
      </c>
    </row>
    <row r="125">
      <c r="A125" s="62" t="n"/>
      <c r="B125" s="63" t="n"/>
      <c r="C125" s="63" t="n"/>
      <c r="D125" s="63" t="n"/>
      <c r="E125" s="64">
        <f>IF(C125="","",IF(COUNTIF(Categories!$B$35:$B$58,C125)&gt;0,"Income",IF(COUNTIF(Categories!$B$8:$B$31,C125)&gt;0,"Expense","")))</f>
        <v/>
      </c>
      <c r="F125" s="65" t="n"/>
      <c r="G125" s="64">
        <f>IF(A125="","",TEXT(A125,"mmm yyyy"))</f>
        <v/>
      </c>
    </row>
    <row r="126">
      <c r="A126" s="62" t="n"/>
      <c r="B126" s="63" t="n"/>
      <c r="C126" s="63" t="n"/>
      <c r="D126" s="63" t="n"/>
      <c r="E126" s="64">
        <f>IF(C126="","",IF(COUNTIF(Categories!$B$35:$B$58,C126)&gt;0,"Income",IF(COUNTIF(Categories!$B$8:$B$31,C126)&gt;0,"Expense","")))</f>
        <v/>
      </c>
      <c r="F126" s="65" t="n"/>
      <c r="G126" s="64">
        <f>IF(A126="","",TEXT(A126,"mmm yyyy"))</f>
        <v/>
      </c>
    </row>
    <row r="127">
      <c r="A127" s="62" t="n"/>
      <c r="B127" s="63" t="n"/>
      <c r="C127" s="63" t="n"/>
      <c r="D127" s="63" t="n"/>
      <c r="E127" s="64">
        <f>IF(C127="","",IF(COUNTIF(Categories!$B$35:$B$58,C127)&gt;0,"Income",IF(COUNTIF(Categories!$B$8:$B$31,C127)&gt;0,"Expense","")))</f>
        <v/>
      </c>
      <c r="F127" s="65" t="n"/>
      <c r="G127" s="64">
        <f>IF(A127="","",TEXT(A127,"mmm yyyy"))</f>
        <v/>
      </c>
    </row>
    <row r="128">
      <c r="A128" s="62" t="n"/>
      <c r="B128" s="63" t="n"/>
      <c r="C128" s="63" t="n"/>
      <c r="D128" s="63" t="n"/>
      <c r="E128" s="64">
        <f>IF(C128="","",IF(COUNTIF(Categories!$B$35:$B$58,C128)&gt;0,"Income",IF(COUNTIF(Categories!$B$8:$B$31,C128)&gt;0,"Expense","")))</f>
        <v/>
      </c>
      <c r="F128" s="65" t="n"/>
      <c r="G128" s="64">
        <f>IF(A128="","",TEXT(A128,"mmm yyyy"))</f>
        <v/>
      </c>
    </row>
    <row r="129">
      <c r="A129" s="62" t="n"/>
      <c r="B129" s="63" t="n"/>
      <c r="C129" s="63" t="n"/>
      <c r="D129" s="63" t="n"/>
      <c r="E129" s="64">
        <f>IF(C129="","",IF(COUNTIF(Categories!$B$35:$B$58,C129)&gt;0,"Income",IF(COUNTIF(Categories!$B$8:$B$31,C129)&gt;0,"Expense","")))</f>
        <v/>
      </c>
      <c r="F129" s="65" t="n"/>
      <c r="G129" s="64">
        <f>IF(A129="","",TEXT(A129,"mmm yyyy"))</f>
        <v/>
      </c>
    </row>
    <row r="130">
      <c r="A130" s="62" t="n"/>
      <c r="B130" s="63" t="n"/>
      <c r="C130" s="63" t="n"/>
      <c r="D130" s="63" t="n"/>
      <c r="E130" s="64">
        <f>IF(C130="","",IF(COUNTIF(Categories!$B$35:$B$58,C130)&gt;0,"Income",IF(COUNTIF(Categories!$B$8:$B$31,C130)&gt;0,"Expense","")))</f>
        <v/>
      </c>
      <c r="F130" s="65" t="n"/>
      <c r="G130" s="64">
        <f>IF(A130="","",TEXT(A130,"mmm yyyy"))</f>
        <v/>
      </c>
    </row>
    <row r="131">
      <c r="A131" s="62" t="n"/>
      <c r="B131" s="63" t="n"/>
      <c r="C131" s="63" t="n"/>
      <c r="D131" s="63" t="n"/>
      <c r="E131" s="64">
        <f>IF(C131="","",IF(COUNTIF(Categories!$B$35:$B$58,C131)&gt;0,"Income",IF(COUNTIF(Categories!$B$8:$B$31,C131)&gt;0,"Expense","")))</f>
        <v/>
      </c>
      <c r="F131" s="65" t="n"/>
      <c r="G131" s="64">
        <f>IF(A131="","",TEXT(A131,"mmm yyyy"))</f>
        <v/>
      </c>
    </row>
    <row r="132">
      <c r="A132" s="62" t="n"/>
      <c r="B132" s="63" t="n"/>
      <c r="C132" s="63" t="n"/>
      <c r="D132" s="63" t="n"/>
      <c r="E132" s="64">
        <f>IF(C132="","",IF(COUNTIF(Categories!$B$35:$B$58,C132)&gt;0,"Income",IF(COUNTIF(Categories!$B$8:$B$31,C132)&gt;0,"Expense","")))</f>
        <v/>
      </c>
      <c r="F132" s="65" t="n"/>
      <c r="G132" s="64">
        <f>IF(A132="","",TEXT(A132,"mmm yyyy"))</f>
        <v/>
      </c>
    </row>
    <row r="133">
      <c r="A133" s="62" t="n"/>
      <c r="B133" s="63" t="n"/>
      <c r="C133" s="63" t="n"/>
      <c r="D133" s="63" t="n"/>
      <c r="E133" s="64">
        <f>IF(C133="","",IF(COUNTIF(Categories!$B$35:$B$58,C133)&gt;0,"Income",IF(COUNTIF(Categories!$B$8:$B$31,C133)&gt;0,"Expense","")))</f>
        <v/>
      </c>
      <c r="F133" s="65" t="n"/>
      <c r="G133" s="64">
        <f>IF(A133="","",TEXT(A133,"mmm yyyy"))</f>
        <v/>
      </c>
    </row>
    <row r="134">
      <c r="A134" s="62" t="n"/>
      <c r="B134" s="63" t="n"/>
      <c r="C134" s="63" t="n"/>
      <c r="D134" s="63" t="n"/>
      <c r="E134" s="64">
        <f>IF(C134="","",IF(COUNTIF(Categories!$B$35:$B$58,C134)&gt;0,"Income",IF(COUNTIF(Categories!$B$8:$B$31,C134)&gt;0,"Expense","")))</f>
        <v/>
      </c>
      <c r="F134" s="65" t="n"/>
      <c r="G134" s="64">
        <f>IF(A134="","",TEXT(A134,"mmm yyyy"))</f>
        <v/>
      </c>
    </row>
    <row r="135">
      <c r="A135" s="62" t="n"/>
      <c r="B135" s="63" t="n"/>
      <c r="C135" s="63" t="n"/>
      <c r="D135" s="63" t="n"/>
      <c r="E135" s="64">
        <f>IF(C135="","",IF(COUNTIF(Categories!$B$35:$B$58,C135)&gt;0,"Income",IF(COUNTIF(Categories!$B$8:$B$31,C135)&gt;0,"Expense","")))</f>
        <v/>
      </c>
      <c r="F135" s="65" t="n"/>
      <c r="G135" s="64">
        <f>IF(A135="","",TEXT(A135,"mmm yyyy"))</f>
        <v/>
      </c>
    </row>
    <row r="136">
      <c r="A136" s="62" t="n"/>
      <c r="B136" s="63" t="n"/>
      <c r="C136" s="63" t="n"/>
      <c r="D136" s="63" t="n"/>
      <c r="E136" s="64">
        <f>IF(C136="","",IF(COUNTIF(Categories!$B$35:$B$58,C136)&gt;0,"Income",IF(COUNTIF(Categories!$B$8:$B$31,C136)&gt;0,"Expense","")))</f>
        <v/>
      </c>
      <c r="F136" s="65" t="n"/>
      <c r="G136" s="64">
        <f>IF(A136="","",TEXT(A136,"mmm yyyy"))</f>
        <v/>
      </c>
    </row>
    <row r="137">
      <c r="A137" s="62" t="n"/>
      <c r="B137" s="63" t="n"/>
      <c r="C137" s="63" t="n"/>
      <c r="D137" s="63" t="n"/>
      <c r="E137" s="64">
        <f>IF(C137="","",IF(COUNTIF(Categories!$B$35:$B$58,C137)&gt;0,"Income",IF(COUNTIF(Categories!$B$8:$B$31,C137)&gt;0,"Expense","")))</f>
        <v/>
      </c>
      <c r="F137" s="65" t="n"/>
      <c r="G137" s="64">
        <f>IF(A137="","",TEXT(A137,"mmm yyyy"))</f>
        <v/>
      </c>
    </row>
    <row r="138">
      <c r="A138" s="62" t="n"/>
      <c r="B138" s="63" t="n"/>
      <c r="C138" s="63" t="n"/>
      <c r="D138" s="63" t="n"/>
      <c r="E138" s="64">
        <f>IF(C138="","",IF(COUNTIF(Categories!$B$35:$B$58,C138)&gt;0,"Income",IF(COUNTIF(Categories!$B$8:$B$31,C138)&gt;0,"Expense","")))</f>
        <v/>
      </c>
      <c r="F138" s="65" t="n"/>
      <c r="G138" s="64">
        <f>IF(A138="","",TEXT(A138,"mmm yyyy"))</f>
        <v/>
      </c>
    </row>
    <row r="139">
      <c r="A139" s="62" t="n"/>
      <c r="B139" s="63" t="n"/>
      <c r="C139" s="63" t="n"/>
      <c r="D139" s="63" t="n"/>
      <c r="E139" s="64">
        <f>IF(C139="","",IF(COUNTIF(Categories!$B$35:$B$58,C139)&gt;0,"Income",IF(COUNTIF(Categories!$B$8:$B$31,C139)&gt;0,"Expense","")))</f>
        <v/>
      </c>
      <c r="F139" s="65" t="n"/>
      <c r="G139" s="64">
        <f>IF(A139="","",TEXT(A139,"mmm yyyy"))</f>
        <v/>
      </c>
    </row>
    <row r="140">
      <c r="A140" s="62" t="n"/>
      <c r="B140" s="63" t="n"/>
      <c r="C140" s="63" t="n"/>
      <c r="D140" s="63" t="n"/>
      <c r="E140" s="64">
        <f>IF(C140="","",IF(COUNTIF(Categories!$B$35:$B$58,C140)&gt;0,"Income",IF(COUNTIF(Categories!$B$8:$B$31,C140)&gt;0,"Expense","")))</f>
        <v/>
      </c>
      <c r="F140" s="65" t="n"/>
      <c r="G140" s="64">
        <f>IF(A140="","",TEXT(A140,"mmm yyyy"))</f>
        <v/>
      </c>
    </row>
    <row r="141">
      <c r="A141" s="62" t="n"/>
      <c r="B141" s="63" t="n"/>
      <c r="C141" s="63" t="n"/>
      <c r="D141" s="63" t="n"/>
      <c r="E141" s="64">
        <f>IF(C141="","",IF(COUNTIF(Categories!$B$35:$B$58,C141)&gt;0,"Income",IF(COUNTIF(Categories!$B$8:$B$31,C141)&gt;0,"Expense","")))</f>
        <v/>
      </c>
      <c r="F141" s="65" t="n"/>
      <c r="G141" s="64">
        <f>IF(A141="","",TEXT(A141,"mmm yyyy"))</f>
        <v/>
      </c>
    </row>
    <row r="142">
      <c r="A142" s="62" t="n"/>
      <c r="B142" s="63" t="n"/>
      <c r="C142" s="63" t="n"/>
      <c r="D142" s="63" t="n"/>
      <c r="E142" s="64">
        <f>IF(C142="","",IF(COUNTIF(Categories!$B$35:$B$58,C142)&gt;0,"Income",IF(COUNTIF(Categories!$B$8:$B$31,C142)&gt;0,"Expense","")))</f>
        <v/>
      </c>
      <c r="F142" s="65" t="n"/>
      <c r="G142" s="64">
        <f>IF(A142="","",TEXT(A142,"mmm yyyy"))</f>
        <v/>
      </c>
    </row>
    <row r="143">
      <c r="A143" s="62" t="n"/>
      <c r="B143" s="63" t="n"/>
      <c r="C143" s="63" t="n"/>
      <c r="D143" s="63" t="n"/>
      <c r="E143" s="64">
        <f>IF(C143="","",IF(COUNTIF(Categories!$B$35:$B$58,C143)&gt;0,"Income",IF(COUNTIF(Categories!$B$8:$B$31,C143)&gt;0,"Expense","")))</f>
        <v/>
      </c>
      <c r="F143" s="65" t="n"/>
      <c r="G143" s="64">
        <f>IF(A143="","",TEXT(A143,"mmm yyyy"))</f>
        <v/>
      </c>
    </row>
    <row r="144">
      <c r="A144" s="62" t="n"/>
      <c r="B144" s="63" t="n"/>
      <c r="C144" s="63" t="n"/>
      <c r="D144" s="63" t="n"/>
      <c r="E144" s="64">
        <f>IF(C144="","",IF(COUNTIF(Categories!$B$35:$B$58,C144)&gt;0,"Income",IF(COUNTIF(Categories!$B$8:$B$31,C144)&gt;0,"Expense","")))</f>
        <v/>
      </c>
      <c r="F144" s="65" t="n"/>
      <c r="G144" s="64">
        <f>IF(A144="","",TEXT(A144,"mmm yyyy"))</f>
        <v/>
      </c>
    </row>
    <row r="145">
      <c r="A145" s="62" t="n"/>
      <c r="B145" s="63" t="n"/>
      <c r="C145" s="63" t="n"/>
      <c r="D145" s="63" t="n"/>
      <c r="E145" s="64">
        <f>IF(C145="","",IF(COUNTIF(Categories!$B$35:$B$58,C145)&gt;0,"Income",IF(COUNTIF(Categories!$B$8:$B$31,C145)&gt;0,"Expense","")))</f>
        <v/>
      </c>
      <c r="F145" s="65" t="n"/>
      <c r="G145" s="64">
        <f>IF(A145="","",TEXT(A145,"mmm yyyy"))</f>
        <v/>
      </c>
    </row>
    <row r="146">
      <c r="A146" s="62" t="n"/>
      <c r="B146" s="63" t="n"/>
      <c r="C146" s="63" t="n"/>
      <c r="D146" s="63" t="n"/>
      <c r="E146" s="64">
        <f>IF(C146="","",IF(COUNTIF(Categories!$B$35:$B$58,C146)&gt;0,"Income",IF(COUNTIF(Categories!$B$8:$B$31,C146)&gt;0,"Expense","")))</f>
        <v/>
      </c>
      <c r="F146" s="65" t="n"/>
      <c r="G146" s="64">
        <f>IF(A146="","",TEXT(A146,"mmm yyyy"))</f>
        <v/>
      </c>
    </row>
    <row r="147">
      <c r="A147" s="62" t="n"/>
      <c r="B147" s="63" t="n"/>
      <c r="C147" s="63" t="n"/>
      <c r="D147" s="63" t="n"/>
      <c r="E147" s="64">
        <f>IF(C147="","",IF(COUNTIF(Categories!$B$35:$B$58,C147)&gt;0,"Income",IF(COUNTIF(Categories!$B$8:$B$31,C147)&gt;0,"Expense","")))</f>
        <v/>
      </c>
      <c r="F147" s="65" t="n"/>
      <c r="G147" s="64">
        <f>IF(A147="","",TEXT(A147,"mmm yyyy"))</f>
        <v/>
      </c>
    </row>
    <row r="148">
      <c r="A148" s="62" t="n"/>
      <c r="B148" s="63" t="n"/>
      <c r="C148" s="63" t="n"/>
      <c r="D148" s="63" t="n"/>
      <c r="E148" s="64">
        <f>IF(C148="","",IF(COUNTIF(Categories!$B$35:$B$58,C148)&gt;0,"Income",IF(COUNTIF(Categories!$B$8:$B$31,C148)&gt;0,"Expense","")))</f>
        <v/>
      </c>
      <c r="F148" s="65" t="n"/>
      <c r="G148" s="64">
        <f>IF(A148="","",TEXT(A148,"mmm yyyy"))</f>
        <v/>
      </c>
    </row>
    <row r="149">
      <c r="A149" s="62" t="n"/>
      <c r="B149" s="63" t="n"/>
      <c r="C149" s="63" t="n"/>
      <c r="D149" s="63" t="n"/>
      <c r="E149" s="64">
        <f>IF(C149="","",IF(COUNTIF(Categories!$B$35:$B$58,C149)&gt;0,"Income",IF(COUNTIF(Categories!$B$8:$B$31,C149)&gt;0,"Expense","")))</f>
        <v/>
      </c>
      <c r="F149" s="65" t="n"/>
      <c r="G149" s="64">
        <f>IF(A149="","",TEXT(A149,"mmm yyyy"))</f>
        <v/>
      </c>
    </row>
    <row r="150">
      <c r="A150" s="62" t="n"/>
      <c r="B150" s="63" t="n"/>
      <c r="C150" s="63" t="n"/>
      <c r="D150" s="63" t="n"/>
      <c r="E150" s="64">
        <f>IF(C150="","",IF(COUNTIF(Categories!$B$35:$B$58,C150)&gt;0,"Income",IF(COUNTIF(Categories!$B$8:$B$31,C150)&gt;0,"Expense","")))</f>
        <v/>
      </c>
      <c r="F150" s="65" t="n"/>
      <c r="G150" s="64">
        <f>IF(A150="","",TEXT(A150,"mmm yyyy"))</f>
        <v/>
      </c>
    </row>
    <row r="151">
      <c r="A151" s="62" t="n"/>
      <c r="B151" s="63" t="n"/>
      <c r="C151" s="63" t="n"/>
      <c r="D151" s="63" t="n"/>
      <c r="E151" s="64">
        <f>IF(C151="","",IF(COUNTIF(Categories!$B$35:$B$58,C151)&gt;0,"Income",IF(COUNTIF(Categories!$B$8:$B$31,C151)&gt;0,"Expense","")))</f>
        <v/>
      </c>
      <c r="F151" s="65" t="n"/>
      <c r="G151" s="64">
        <f>IF(A151="","",TEXT(A151,"mmm yyyy"))</f>
        <v/>
      </c>
    </row>
    <row r="152">
      <c r="A152" s="62" t="n"/>
      <c r="B152" s="63" t="n"/>
      <c r="C152" s="63" t="n"/>
      <c r="D152" s="63" t="n"/>
      <c r="E152" s="64">
        <f>IF(C152="","",IF(COUNTIF(Categories!$B$35:$B$58,C152)&gt;0,"Income",IF(COUNTIF(Categories!$B$8:$B$31,C152)&gt;0,"Expense","")))</f>
        <v/>
      </c>
      <c r="F152" s="65" t="n"/>
      <c r="G152" s="64">
        <f>IF(A152="","",TEXT(A152,"mmm yyyy"))</f>
        <v/>
      </c>
    </row>
    <row r="153">
      <c r="A153" s="62" t="n"/>
      <c r="B153" s="63" t="n"/>
      <c r="C153" s="63" t="n"/>
      <c r="D153" s="63" t="n"/>
      <c r="E153" s="64">
        <f>IF(C153="","",IF(COUNTIF(Categories!$B$35:$B$58,C153)&gt;0,"Income",IF(COUNTIF(Categories!$B$8:$B$31,C153)&gt;0,"Expense","")))</f>
        <v/>
      </c>
      <c r="F153" s="65" t="n"/>
      <c r="G153" s="64">
        <f>IF(A153="","",TEXT(A153,"mmm yyyy"))</f>
        <v/>
      </c>
    </row>
    <row r="154">
      <c r="A154" s="62" t="n"/>
      <c r="B154" s="63" t="n"/>
      <c r="C154" s="63" t="n"/>
      <c r="D154" s="63" t="n"/>
      <c r="E154" s="64">
        <f>IF(C154="","",IF(COUNTIF(Categories!$B$35:$B$58,C154)&gt;0,"Income",IF(COUNTIF(Categories!$B$8:$B$31,C154)&gt;0,"Expense","")))</f>
        <v/>
      </c>
      <c r="F154" s="65" t="n"/>
      <c r="G154" s="64">
        <f>IF(A154="","",TEXT(A154,"mmm yyyy"))</f>
        <v/>
      </c>
    </row>
    <row r="155">
      <c r="A155" s="62" t="n"/>
      <c r="B155" s="63" t="n"/>
      <c r="C155" s="63" t="n"/>
      <c r="D155" s="63" t="n"/>
      <c r="E155" s="64">
        <f>IF(C155="","",IF(COUNTIF(Categories!$B$35:$B$58,C155)&gt;0,"Income",IF(COUNTIF(Categories!$B$8:$B$31,C155)&gt;0,"Expense","")))</f>
        <v/>
      </c>
      <c r="F155" s="65" t="n"/>
      <c r="G155" s="64">
        <f>IF(A155="","",TEXT(A155,"mmm yyyy"))</f>
        <v/>
      </c>
    </row>
    <row r="156">
      <c r="A156" s="62" t="n"/>
      <c r="B156" s="63" t="n"/>
      <c r="C156" s="63" t="n"/>
      <c r="D156" s="63" t="n"/>
      <c r="E156" s="64">
        <f>IF(C156="","",IF(COUNTIF(Categories!$B$35:$B$58,C156)&gt;0,"Income",IF(COUNTIF(Categories!$B$8:$B$31,C156)&gt;0,"Expense","")))</f>
        <v/>
      </c>
      <c r="F156" s="65" t="n"/>
      <c r="G156" s="64">
        <f>IF(A156="","",TEXT(A156,"mmm yyyy"))</f>
        <v/>
      </c>
    </row>
    <row r="157">
      <c r="A157" s="62" t="n"/>
      <c r="B157" s="63" t="n"/>
      <c r="C157" s="63" t="n"/>
      <c r="D157" s="63" t="n"/>
      <c r="E157" s="64">
        <f>IF(C157="","",IF(COUNTIF(Categories!$B$35:$B$58,C157)&gt;0,"Income",IF(COUNTIF(Categories!$B$8:$B$31,C157)&gt;0,"Expense","")))</f>
        <v/>
      </c>
      <c r="F157" s="65" t="n"/>
      <c r="G157" s="64">
        <f>IF(A157="","",TEXT(A157,"mmm yyyy"))</f>
        <v/>
      </c>
    </row>
    <row r="158">
      <c r="A158" s="62" t="n"/>
      <c r="B158" s="63" t="n"/>
      <c r="C158" s="63" t="n"/>
      <c r="D158" s="63" t="n"/>
      <c r="E158" s="64">
        <f>IF(C158="","",IF(COUNTIF(Categories!$B$35:$B$58,C158)&gt;0,"Income",IF(COUNTIF(Categories!$B$8:$B$31,C158)&gt;0,"Expense","")))</f>
        <v/>
      </c>
      <c r="F158" s="65" t="n"/>
      <c r="G158" s="64">
        <f>IF(A158="","",TEXT(A158,"mmm yyyy"))</f>
        <v/>
      </c>
    </row>
    <row r="159">
      <c r="A159" s="62" t="n"/>
      <c r="B159" s="63" t="n"/>
      <c r="C159" s="63" t="n"/>
      <c r="D159" s="63" t="n"/>
      <c r="E159" s="64">
        <f>IF(C159="","",IF(COUNTIF(Categories!$B$35:$B$58,C159)&gt;0,"Income",IF(COUNTIF(Categories!$B$8:$B$31,C159)&gt;0,"Expense","")))</f>
        <v/>
      </c>
      <c r="F159" s="65" t="n"/>
      <c r="G159" s="64">
        <f>IF(A159="","",TEXT(A159,"mmm yyyy"))</f>
        <v/>
      </c>
    </row>
    <row r="160">
      <c r="A160" s="62" t="n"/>
      <c r="B160" s="63" t="n"/>
      <c r="C160" s="63" t="n"/>
      <c r="D160" s="63" t="n"/>
      <c r="E160" s="64">
        <f>IF(C160="","",IF(COUNTIF(Categories!$B$35:$B$58,C160)&gt;0,"Income",IF(COUNTIF(Categories!$B$8:$B$31,C160)&gt;0,"Expense","")))</f>
        <v/>
      </c>
      <c r="F160" s="65" t="n"/>
      <c r="G160" s="64">
        <f>IF(A160="","",TEXT(A160,"mmm yyyy"))</f>
        <v/>
      </c>
    </row>
    <row r="161">
      <c r="A161" s="62" t="n"/>
      <c r="B161" s="63" t="n"/>
      <c r="C161" s="63" t="n"/>
      <c r="D161" s="63" t="n"/>
      <c r="E161" s="64">
        <f>IF(C161="","",IF(COUNTIF(Categories!$B$35:$B$58,C161)&gt;0,"Income",IF(COUNTIF(Categories!$B$8:$B$31,C161)&gt;0,"Expense","")))</f>
        <v/>
      </c>
      <c r="F161" s="65" t="n"/>
      <c r="G161" s="64">
        <f>IF(A161="","",TEXT(A161,"mmm yyyy"))</f>
        <v/>
      </c>
    </row>
    <row r="162">
      <c r="A162" s="62" t="n"/>
      <c r="B162" s="63" t="n"/>
      <c r="C162" s="63" t="n"/>
      <c r="D162" s="63" t="n"/>
      <c r="E162" s="64">
        <f>IF(C162="","",IF(COUNTIF(Categories!$B$35:$B$58,C162)&gt;0,"Income",IF(COUNTIF(Categories!$B$8:$B$31,C162)&gt;0,"Expense","")))</f>
        <v/>
      </c>
      <c r="F162" s="65" t="n"/>
      <c r="G162" s="64">
        <f>IF(A162="","",TEXT(A162,"mmm yyyy"))</f>
        <v/>
      </c>
    </row>
    <row r="163">
      <c r="A163" s="62" t="n"/>
      <c r="B163" s="63" t="n"/>
      <c r="C163" s="63" t="n"/>
      <c r="D163" s="63" t="n"/>
      <c r="E163" s="64">
        <f>IF(C163="","",IF(COUNTIF(Categories!$B$35:$B$58,C163)&gt;0,"Income",IF(COUNTIF(Categories!$B$8:$B$31,C163)&gt;0,"Expense","")))</f>
        <v/>
      </c>
      <c r="F163" s="65" t="n"/>
      <c r="G163" s="64">
        <f>IF(A163="","",TEXT(A163,"mmm yyyy"))</f>
        <v/>
      </c>
    </row>
    <row r="164">
      <c r="A164" s="62" t="n"/>
      <c r="B164" s="63" t="n"/>
      <c r="C164" s="63" t="n"/>
      <c r="D164" s="63" t="n"/>
      <c r="E164" s="64">
        <f>IF(C164="","",IF(COUNTIF(Categories!$B$35:$B$58,C164)&gt;0,"Income",IF(COUNTIF(Categories!$B$8:$B$31,C164)&gt;0,"Expense","")))</f>
        <v/>
      </c>
      <c r="F164" s="65" t="n"/>
      <c r="G164" s="64">
        <f>IF(A164="","",TEXT(A164,"mmm yyyy"))</f>
        <v/>
      </c>
    </row>
    <row r="165">
      <c r="A165" s="62" t="n"/>
      <c r="B165" s="63" t="n"/>
      <c r="C165" s="63" t="n"/>
      <c r="D165" s="63" t="n"/>
      <c r="E165" s="64">
        <f>IF(C165="","",IF(COUNTIF(Categories!$B$35:$B$58,C165)&gt;0,"Income",IF(COUNTIF(Categories!$B$8:$B$31,C165)&gt;0,"Expense","")))</f>
        <v/>
      </c>
      <c r="F165" s="65" t="n"/>
      <c r="G165" s="64">
        <f>IF(A165="","",TEXT(A165,"mmm yyyy"))</f>
        <v/>
      </c>
    </row>
    <row r="166">
      <c r="A166" s="62" t="n"/>
      <c r="B166" s="63" t="n"/>
      <c r="C166" s="63" t="n"/>
      <c r="D166" s="63" t="n"/>
      <c r="E166" s="64">
        <f>IF(C166="","",IF(COUNTIF(Categories!$B$35:$B$58,C166)&gt;0,"Income",IF(COUNTIF(Categories!$B$8:$B$31,C166)&gt;0,"Expense","")))</f>
        <v/>
      </c>
      <c r="F166" s="65" t="n"/>
      <c r="G166" s="64">
        <f>IF(A166="","",TEXT(A166,"mmm yyyy"))</f>
        <v/>
      </c>
    </row>
    <row r="167">
      <c r="A167" s="62" t="n"/>
      <c r="B167" s="63" t="n"/>
      <c r="C167" s="63" t="n"/>
      <c r="D167" s="63" t="n"/>
      <c r="E167" s="64">
        <f>IF(C167="","",IF(COUNTIF(Categories!$B$35:$B$58,C167)&gt;0,"Income",IF(COUNTIF(Categories!$B$8:$B$31,C167)&gt;0,"Expense","")))</f>
        <v/>
      </c>
      <c r="F167" s="65" t="n"/>
      <c r="G167" s="64">
        <f>IF(A167="","",TEXT(A167,"mmm yyyy"))</f>
        <v/>
      </c>
    </row>
    <row r="168">
      <c r="A168" s="62" t="n"/>
      <c r="B168" s="63" t="n"/>
      <c r="C168" s="63" t="n"/>
      <c r="D168" s="63" t="n"/>
      <c r="E168" s="64">
        <f>IF(C168="","",IF(COUNTIF(Categories!$B$35:$B$58,C168)&gt;0,"Income",IF(COUNTIF(Categories!$B$8:$B$31,C168)&gt;0,"Expense","")))</f>
        <v/>
      </c>
      <c r="F168" s="65" t="n"/>
      <c r="G168" s="64">
        <f>IF(A168="","",TEXT(A168,"mmm yyyy"))</f>
        <v/>
      </c>
    </row>
    <row r="169">
      <c r="A169" s="62" t="n"/>
      <c r="B169" s="63" t="n"/>
      <c r="C169" s="63" t="n"/>
      <c r="D169" s="63" t="n"/>
      <c r="E169" s="64">
        <f>IF(C169="","",IF(COUNTIF(Categories!$B$35:$B$58,C169)&gt;0,"Income",IF(COUNTIF(Categories!$B$8:$B$31,C169)&gt;0,"Expense","")))</f>
        <v/>
      </c>
      <c r="F169" s="65" t="n"/>
      <c r="G169" s="64">
        <f>IF(A169="","",TEXT(A169,"mmm yyyy"))</f>
        <v/>
      </c>
    </row>
    <row r="170">
      <c r="A170" s="62" t="n"/>
      <c r="B170" s="63" t="n"/>
      <c r="C170" s="63" t="n"/>
      <c r="D170" s="63" t="n"/>
      <c r="E170" s="64">
        <f>IF(C170="","",IF(COUNTIF(Categories!$B$35:$B$58,C170)&gt;0,"Income",IF(COUNTIF(Categories!$B$8:$B$31,C170)&gt;0,"Expense","")))</f>
        <v/>
      </c>
      <c r="F170" s="65" t="n"/>
      <c r="G170" s="64">
        <f>IF(A170="","",TEXT(A170,"mmm yyyy"))</f>
        <v/>
      </c>
    </row>
    <row r="171">
      <c r="A171" s="62" t="n"/>
      <c r="B171" s="63" t="n"/>
      <c r="C171" s="63" t="n"/>
      <c r="D171" s="63" t="n"/>
      <c r="E171" s="64">
        <f>IF(C171="","",IF(COUNTIF(Categories!$B$35:$B$58,C171)&gt;0,"Income",IF(COUNTIF(Categories!$B$8:$B$31,C171)&gt;0,"Expense","")))</f>
        <v/>
      </c>
      <c r="F171" s="65" t="n"/>
      <c r="G171" s="64">
        <f>IF(A171="","",TEXT(A171,"mmm yyyy"))</f>
        <v/>
      </c>
    </row>
    <row r="172">
      <c r="A172" s="62" t="n"/>
      <c r="B172" s="63" t="n"/>
      <c r="C172" s="63" t="n"/>
      <c r="D172" s="63" t="n"/>
      <c r="E172" s="64">
        <f>IF(C172="","",IF(COUNTIF(Categories!$B$35:$B$58,C172)&gt;0,"Income",IF(COUNTIF(Categories!$B$8:$B$31,C172)&gt;0,"Expense","")))</f>
        <v/>
      </c>
      <c r="F172" s="65" t="n"/>
      <c r="G172" s="64">
        <f>IF(A172="","",TEXT(A172,"mmm yyyy"))</f>
        <v/>
      </c>
    </row>
    <row r="173">
      <c r="A173" s="62" t="n"/>
      <c r="B173" s="63" t="n"/>
      <c r="C173" s="63" t="n"/>
      <c r="D173" s="63" t="n"/>
      <c r="E173" s="64">
        <f>IF(C173="","",IF(COUNTIF(Categories!$B$35:$B$58,C173)&gt;0,"Income",IF(COUNTIF(Categories!$B$8:$B$31,C173)&gt;0,"Expense","")))</f>
        <v/>
      </c>
      <c r="F173" s="65" t="n"/>
      <c r="G173" s="64">
        <f>IF(A173="","",TEXT(A173,"mmm yyyy"))</f>
        <v/>
      </c>
    </row>
    <row r="174">
      <c r="A174" s="62" t="n"/>
      <c r="B174" s="63" t="n"/>
      <c r="C174" s="63" t="n"/>
      <c r="D174" s="63" t="n"/>
      <c r="E174" s="64">
        <f>IF(C174="","",IF(COUNTIF(Categories!$B$35:$B$58,C174)&gt;0,"Income",IF(COUNTIF(Categories!$B$8:$B$31,C174)&gt;0,"Expense","")))</f>
        <v/>
      </c>
      <c r="F174" s="65" t="n"/>
      <c r="G174" s="64">
        <f>IF(A174="","",TEXT(A174,"mmm yyyy"))</f>
        <v/>
      </c>
    </row>
    <row r="175">
      <c r="A175" s="62" t="n"/>
      <c r="B175" s="63" t="n"/>
      <c r="C175" s="63" t="n"/>
      <c r="D175" s="63" t="n"/>
      <c r="E175" s="64">
        <f>IF(C175="","",IF(COUNTIF(Categories!$B$35:$B$58,C175)&gt;0,"Income",IF(COUNTIF(Categories!$B$8:$B$31,C175)&gt;0,"Expense","")))</f>
        <v/>
      </c>
      <c r="F175" s="65" t="n"/>
      <c r="G175" s="64">
        <f>IF(A175="","",TEXT(A175,"mmm yyyy"))</f>
        <v/>
      </c>
    </row>
    <row r="176">
      <c r="A176" s="62" t="n"/>
      <c r="B176" s="63" t="n"/>
      <c r="C176" s="63" t="n"/>
      <c r="D176" s="63" t="n"/>
      <c r="E176" s="64">
        <f>IF(C176="","",IF(COUNTIF(Categories!$B$35:$B$58,C176)&gt;0,"Income",IF(COUNTIF(Categories!$B$8:$B$31,C176)&gt;0,"Expense","")))</f>
        <v/>
      </c>
      <c r="F176" s="65" t="n"/>
      <c r="G176" s="64">
        <f>IF(A176="","",TEXT(A176,"mmm yyyy"))</f>
        <v/>
      </c>
    </row>
    <row r="177">
      <c r="A177" s="62" t="n"/>
      <c r="B177" s="63" t="n"/>
      <c r="C177" s="63" t="n"/>
      <c r="D177" s="63" t="n"/>
      <c r="E177" s="64">
        <f>IF(C177="","",IF(COUNTIF(Categories!$B$35:$B$58,C177)&gt;0,"Income",IF(COUNTIF(Categories!$B$8:$B$31,C177)&gt;0,"Expense","")))</f>
        <v/>
      </c>
      <c r="F177" s="65" t="n"/>
      <c r="G177" s="64">
        <f>IF(A177="","",TEXT(A177,"mmm yyyy"))</f>
        <v/>
      </c>
    </row>
    <row r="178">
      <c r="A178" s="62" t="n"/>
      <c r="B178" s="63" t="n"/>
      <c r="C178" s="63" t="n"/>
      <c r="D178" s="63" t="n"/>
      <c r="E178" s="64">
        <f>IF(C178="","",IF(COUNTIF(Categories!$B$35:$B$58,C178)&gt;0,"Income",IF(COUNTIF(Categories!$B$8:$B$31,C178)&gt;0,"Expense","")))</f>
        <v/>
      </c>
      <c r="F178" s="65" t="n"/>
      <c r="G178" s="64">
        <f>IF(A178="","",TEXT(A178,"mmm yyyy"))</f>
        <v/>
      </c>
    </row>
    <row r="179">
      <c r="A179" s="62" t="n"/>
      <c r="B179" s="63" t="n"/>
      <c r="C179" s="63" t="n"/>
      <c r="D179" s="63" t="n"/>
      <c r="E179" s="64">
        <f>IF(C179="","",IF(COUNTIF(Categories!$B$35:$B$58,C179)&gt;0,"Income",IF(COUNTIF(Categories!$B$8:$B$31,C179)&gt;0,"Expense","")))</f>
        <v/>
      </c>
      <c r="F179" s="65" t="n"/>
      <c r="G179" s="64">
        <f>IF(A179="","",TEXT(A179,"mmm yyyy"))</f>
        <v/>
      </c>
    </row>
    <row r="180">
      <c r="A180" s="62" t="n"/>
      <c r="B180" s="63" t="n"/>
      <c r="C180" s="63" t="n"/>
      <c r="D180" s="63" t="n"/>
      <c r="E180" s="64">
        <f>IF(C180="","",IF(COUNTIF(Categories!$B$35:$B$58,C180)&gt;0,"Income",IF(COUNTIF(Categories!$B$8:$B$31,C180)&gt;0,"Expense","")))</f>
        <v/>
      </c>
      <c r="F180" s="65" t="n"/>
      <c r="G180" s="64">
        <f>IF(A180="","",TEXT(A180,"mmm yyyy"))</f>
        <v/>
      </c>
    </row>
    <row r="181">
      <c r="A181" s="62" t="n"/>
      <c r="B181" s="63" t="n"/>
      <c r="C181" s="63" t="n"/>
      <c r="D181" s="63" t="n"/>
      <c r="E181" s="64">
        <f>IF(C181="","",IF(COUNTIF(Categories!$B$35:$B$58,C181)&gt;0,"Income",IF(COUNTIF(Categories!$B$8:$B$31,C181)&gt;0,"Expense","")))</f>
        <v/>
      </c>
      <c r="F181" s="65" t="n"/>
      <c r="G181" s="64">
        <f>IF(A181="","",TEXT(A181,"mmm yyyy"))</f>
        <v/>
      </c>
    </row>
    <row r="182">
      <c r="A182" s="62" t="n"/>
      <c r="B182" s="63" t="n"/>
      <c r="C182" s="63" t="n"/>
      <c r="D182" s="63" t="n"/>
      <c r="E182" s="64">
        <f>IF(C182="","",IF(COUNTIF(Categories!$B$35:$B$58,C182)&gt;0,"Income",IF(COUNTIF(Categories!$B$8:$B$31,C182)&gt;0,"Expense","")))</f>
        <v/>
      </c>
      <c r="F182" s="65" t="n"/>
      <c r="G182" s="64">
        <f>IF(A182="","",TEXT(A182,"mmm yyyy"))</f>
        <v/>
      </c>
    </row>
    <row r="183">
      <c r="A183" s="62" t="n"/>
      <c r="B183" s="63" t="n"/>
      <c r="C183" s="63" t="n"/>
      <c r="D183" s="63" t="n"/>
      <c r="E183" s="64">
        <f>IF(C183="","",IF(COUNTIF(Categories!$B$35:$B$58,C183)&gt;0,"Income",IF(COUNTIF(Categories!$B$8:$B$31,C183)&gt;0,"Expense","")))</f>
        <v/>
      </c>
      <c r="F183" s="65" t="n"/>
      <c r="G183" s="64">
        <f>IF(A183="","",TEXT(A183,"mmm yyyy"))</f>
        <v/>
      </c>
    </row>
    <row r="184">
      <c r="A184" s="62" t="n"/>
      <c r="B184" s="63" t="n"/>
      <c r="C184" s="63" t="n"/>
      <c r="D184" s="63" t="n"/>
      <c r="E184" s="64">
        <f>IF(C184="","",IF(COUNTIF(Categories!$B$35:$B$58,C184)&gt;0,"Income",IF(COUNTIF(Categories!$B$8:$B$31,C184)&gt;0,"Expense","")))</f>
        <v/>
      </c>
      <c r="F184" s="65" t="n"/>
      <c r="G184" s="64">
        <f>IF(A184="","",TEXT(A184,"mmm yyyy"))</f>
        <v/>
      </c>
    </row>
    <row r="185">
      <c r="A185" s="62" t="n"/>
      <c r="B185" s="63" t="n"/>
      <c r="C185" s="63" t="n"/>
      <c r="D185" s="63" t="n"/>
      <c r="E185" s="64">
        <f>IF(C185="","",IF(COUNTIF(Categories!$B$35:$B$58,C185)&gt;0,"Income",IF(COUNTIF(Categories!$B$8:$B$31,C185)&gt;0,"Expense","")))</f>
        <v/>
      </c>
      <c r="F185" s="65" t="n"/>
      <c r="G185" s="64">
        <f>IF(A185="","",TEXT(A185,"mmm yyyy"))</f>
        <v/>
      </c>
    </row>
    <row r="186">
      <c r="A186" s="62" t="n"/>
      <c r="B186" s="63" t="n"/>
      <c r="C186" s="63" t="n"/>
      <c r="D186" s="63" t="n"/>
      <c r="E186" s="64">
        <f>IF(C186="","",IF(COUNTIF(Categories!$B$35:$B$58,C186)&gt;0,"Income",IF(COUNTIF(Categories!$B$8:$B$31,C186)&gt;0,"Expense","")))</f>
        <v/>
      </c>
      <c r="F186" s="65" t="n"/>
      <c r="G186" s="64">
        <f>IF(A186="","",TEXT(A186,"mmm yyyy"))</f>
        <v/>
      </c>
    </row>
    <row r="187">
      <c r="A187" s="62" t="n"/>
      <c r="B187" s="63" t="n"/>
      <c r="C187" s="63" t="n"/>
      <c r="D187" s="63" t="n"/>
      <c r="E187" s="64">
        <f>IF(C187="","",IF(COUNTIF(Categories!$B$35:$B$58,C187)&gt;0,"Income",IF(COUNTIF(Categories!$B$8:$B$31,C187)&gt;0,"Expense","")))</f>
        <v/>
      </c>
      <c r="F187" s="65" t="n"/>
      <c r="G187" s="64">
        <f>IF(A187="","",TEXT(A187,"mmm yyyy"))</f>
        <v/>
      </c>
    </row>
    <row r="188">
      <c r="A188" s="62" t="n"/>
      <c r="B188" s="63" t="n"/>
      <c r="C188" s="63" t="n"/>
      <c r="D188" s="63" t="n"/>
      <c r="E188" s="64">
        <f>IF(C188="","",IF(COUNTIF(Categories!$B$35:$B$58,C188)&gt;0,"Income",IF(COUNTIF(Categories!$B$8:$B$31,C188)&gt;0,"Expense","")))</f>
        <v/>
      </c>
      <c r="F188" s="65" t="n"/>
      <c r="G188" s="64">
        <f>IF(A188="","",TEXT(A188,"mmm yyyy"))</f>
        <v/>
      </c>
    </row>
    <row r="189">
      <c r="A189" s="62" t="n"/>
      <c r="B189" s="63" t="n"/>
      <c r="C189" s="63" t="n"/>
      <c r="D189" s="63" t="n"/>
      <c r="E189" s="64">
        <f>IF(C189="","",IF(COUNTIF(Categories!$B$35:$B$58,C189)&gt;0,"Income",IF(COUNTIF(Categories!$B$8:$B$31,C189)&gt;0,"Expense","")))</f>
        <v/>
      </c>
      <c r="F189" s="65" t="n"/>
      <c r="G189" s="64">
        <f>IF(A189="","",TEXT(A189,"mmm yyyy"))</f>
        <v/>
      </c>
    </row>
    <row r="190">
      <c r="A190" s="62" t="n"/>
      <c r="B190" s="63" t="n"/>
      <c r="C190" s="63" t="n"/>
      <c r="D190" s="63" t="n"/>
      <c r="E190" s="64">
        <f>IF(C190="","",IF(COUNTIF(Categories!$B$35:$B$58,C190)&gt;0,"Income",IF(COUNTIF(Categories!$B$8:$B$31,C190)&gt;0,"Expense","")))</f>
        <v/>
      </c>
      <c r="F190" s="65" t="n"/>
      <c r="G190" s="64">
        <f>IF(A190="","",TEXT(A190,"mmm yyyy"))</f>
        <v/>
      </c>
    </row>
    <row r="191">
      <c r="A191" s="62" t="n"/>
      <c r="B191" s="63" t="n"/>
      <c r="C191" s="63" t="n"/>
      <c r="D191" s="63" t="n"/>
      <c r="E191" s="64">
        <f>IF(C191="","",IF(COUNTIF(Categories!$B$35:$B$58,C191)&gt;0,"Income",IF(COUNTIF(Categories!$B$8:$B$31,C191)&gt;0,"Expense","")))</f>
        <v/>
      </c>
      <c r="F191" s="65" t="n"/>
      <c r="G191" s="64">
        <f>IF(A191="","",TEXT(A191,"mmm yyyy"))</f>
        <v/>
      </c>
    </row>
    <row r="192">
      <c r="A192" s="62" t="n"/>
      <c r="B192" s="63" t="n"/>
      <c r="C192" s="63" t="n"/>
      <c r="D192" s="63" t="n"/>
      <c r="E192" s="64">
        <f>IF(C192="","",IF(COUNTIF(Categories!$B$35:$B$58,C192)&gt;0,"Income",IF(COUNTIF(Categories!$B$8:$B$31,C192)&gt;0,"Expense","")))</f>
        <v/>
      </c>
      <c r="F192" s="65" t="n"/>
      <c r="G192" s="64">
        <f>IF(A192="","",TEXT(A192,"mmm yyyy"))</f>
        <v/>
      </c>
    </row>
    <row r="193">
      <c r="A193" s="62" t="n"/>
      <c r="B193" s="63" t="n"/>
      <c r="C193" s="63" t="n"/>
      <c r="D193" s="63" t="n"/>
      <c r="E193" s="64">
        <f>IF(C193="","",IF(COUNTIF(Categories!$B$35:$B$58,C193)&gt;0,"Income",IF(COUNTIF(Categories!$B$8:$B$31,C193)&gt;0,"Expense","")))</f>
        <v/>
      </c>
      <c r="F193" s="65" t="n"/>
      <c r="G193" s="64">
        <f>IF(A193="","",TEXT(A193,"mmm yyyy"))</f>
        <v/>
      </c>
    </row>
    <row r="194">
      <c r="A194" s="62" t="n"/>
      <c r="B194" s="63" t="n"/>
      <c r="C194" s="63" t="n"/>
      <c r="D194" s="63" t="n"/>
      <c r="E194" s="64">
        <f>IF(C194="","",IF(COUNTIF(Categories!$B$35:$B$58,C194)&gt;0,"Income",IF(COUNTIF(Categories!$B$8:$B$31,C194)&gt;0,"Expense","")))</f>
        <v/>
      </c>
      <c r="F194" s="65" t="n"/>
      <c r="G194" s="64">
        <f>IF(A194="","",TEXT(A194,"mmm yyyy"))</f>
        <v/>
      </c>
    </row>
    <row r="195">
      <c r="A195" s="62" t="n"/>
      <c r="B195" s="63" t="n"/>
      <c r="C195" s="63" t="n"/>
      <c r="D195" s="63" t="n"/>
      <c r="E195" s="64">
        <f>IF(C195="","",IF(COUNTIF(Categories!$B$35:$B$58,C195)&gt;0,"Income",IF(COUNTIF(Categories!$B$8:$B$31,C195)&gt;0,"Expense","")))</f>
        <v/>
      </c>
      <c r="F195" s="65" t="n"/>
      <c r="G195" s="64">
        <f>IF(A195="","",TEXT(A195,"mmm yyyy"))</f>
        <v/>
      </c>
    </row>
    <row r="196">
      <c r="A196" s="62" t="n"/>
      <c r="B196" s="63" t="n"/>
      <c r="C196" s="63" t="n"/>
      <c r="D196" s="63" t="n"/>
      <c r="E196" s="64">
        <f>IF(C196="","",IF(COUNTIF(Categories!$B$35:$B$58,C196)&gt;0,"Income",IF(COUNTIF(Categories!$B$8:$B$31,C196)&gt;0,"Expense","")))</f>
        <v/>
      </c>
      <c r="F196" s="65" t="n"/>
      <c r="G196" s="64">
        <f>IF(A196="","",TEXT(A196,"mmm yyyy"))</f>
        <v/>
      </c>
    </row>
    <row r="197">
      <c r="A197" s="62" t="n"/>
      <c r="B197" s="63" t="n"/>
      <c r="C197" s="63" t="n"/>
      <c r="D197" s="63" t="n"/>
      <c r="E197" s="64">
        <f>IF(C197="","",IF(COUNTIF(Categories!$B$35:$B$58,C197)&gt;0,"Income",IF(COUNTIF(Categories!$B$8:$B$31,C197)&gt;0,"Expense","")))</f>
        <v/>
      </c>
      <c r="F197" s="65" t="n"/>
      <c r="G197" s="64">
        <f>IF(A197="","",TEXT(A197,"mmm yyyy"))</f>
        <v/>
      </c>
    </row>
    <row r="198">
      <c r="A198" s="62" t="n"/>
      <c r="B198" s="63" t="n"/>
      <c r="C198" s="63" t="n"/>
      <c r="D198" s="63" t="n"/>
      <c r="E198" s="64">
        <f>IF(C198="","",IF(COUNTIF(Categories!$B$35:$B$58,C198)&gt;0,"Income",IF(COUNTIF(Categories!$B$8:$B$31,C198)&gt;0,"Expense","")))</f>
        <v/>
      </c>
      <c r="F198" s="65" t="n"/>
      <c r="G198" s="64">
        <f>IF(A198="","",TEXT(A198,"mmm yyyy"))</f>
        <v/>
      </c>
    </row>
    <row r="199">
      <c r="A199" s="62" t="n"/>
      <c r="B199" s="63" t="n"/>
      <c r="C199" s="63" t="n"/>
      <c r="D199" s="63" t="n"/>
      <c r="E199" s="64">
        <f>IF(C199="","",IF(COUNTIF(Categories!$B$35:$B$58,C199)&gt;0,"Income",IF(COUNTIF(Categories!$B$8:$B$31,C199)&gt;0,"Expense","")))</f>
        <v/>
      </c>
      <c r="F199" s="65" t="n"/>
      <c r="G199" s="64">
        <f>IF(A199="","",TEXT(A199,"mmm yyyy"))</f>
        <v/>
      </c>
    </row>
    <row r="200">
      <c r="A200" s="62" t="n"/>
      <c r="B200" s="63" t="n"/>
      <c r="C200" s="63" t="n"/>
      <c r="D200" s="63" t="n"/>
      <c r="E200" s="64">
        <f>IF(C200="","",IF(COUNTIF(Categories!$B$35:$B$58,C200)&gt;0,"Income",IF(COUNTIF(Categories!$B$8:$B$31,C200)&gt;0,"Expense","")))</f>
        <v/>
      </c>
      <c r="F200" s="65" t="n"/>
      <c r="G200" s="64">
        <f>IF(A200="","",TEXT(A200,"mmm yyyy"))</f>
        <v/>
      </c>
    </row>
    <row r="201">
      <c r="A201" s="62" t="n"/>
      <c r="B201" s="63" t="n"/>
      <c r="C201" s="63" t="n"/>
      <c r="D201" s="63" t="n"/>
      <c r="E201" s="64">
        <f>IF(C201="","",IF(COUNTIF(Categories!$B$35:$B$58,C201)&gt;0,"Income",IF(COUNTIF(Categories!$B$8:$B$31,C201)&gt;0,"Expense","")))</f>
        <v/>
      </c>
      <c r="F201" s="65" t="n"/>
      <c r="G201" s="64">
        <f>IF(A201="","",TEXT(A201,"mmm yyyy"))</f>
        <v/>
      </c>
    </row>
    <row r="202">
      <c r="A202" s="62" t="n"/>
      <c r="B202" s="63" t="n"/>
      <c r="C202" s="63" t="n"/>
      <c r="D202" s="63" t="n"/>
      <c r="E202" s="64">
        <f>IF(C202="","",IF(COUNTIF(Categories!$B$35:$B$58,C202)&gt;0,"Income",IF(COUNTIF(Categories!$B$8:$B$31,C202)&gt;0,"Expense","")))</f>
        <v/>
      </c>
      <c r="F202" s="65" t="n"/>
      <c r="G202" s="64">
        <f>IF(A202="","",TEXT(A202,"mmm yyyy"))</f>
        <v/>
      </c>
    </row>
    <row r="203">
      <c r="A203" s="62" t="n"/>
      <c r="B203" s="63" t="n"/>
      <c r="C203" s="63" t="n"/>
      <c r="D203" s="63" t="n"/>
      <c r="E203" s="64">
        <f>IF(C203="","",IF(COUNTIF(Categories!$B$35:$B$58,C203)&gt;0,"Income",IF(COUNTIF(Categories!$B$8:$B$31,C203)&gt;0,"Expense","")))</f>
        <v/>
      </c>
      <c r="F203" s="65" t="n"/>
      <c r="G203" s="64">
        <f>IF(A203="","",TEXT(A203,"mmm yyyy"))</f>
        <v/>
      </c>
    </row>
    <row r="204">
      <c r="A204" s="62" t="n"/>
      <c r="B204" s="63" t="n"/>
      <c r="C204" s="63" t="n"/>
      <c r="D204" s="63" t="n"/>
      <c r="E204" s="64">
        <f>IF(C204="","",IF(COUNTIF(Categories!$B$35:$B$58,C204)&gt;0,"Income",IF(COUNTIF(Categories!$B$8:$B$31,C204)&gt;0,"Expense","")))</f>
        <v/>
      </c>
      <c r="F204" s="65" t="n"/>
      <c r="G204" s="64">
        <f>IF(A204="","",TEXT(A204,"mmm yyyy"))</f>
        <v/>
      </c>
    </row>
    <row r="205">
      <c r="A205" s="62" t="n"/>
      <c r="B205" s="63" t="n"/>
      <c r="C205" s="63" t="n"/>
      <c r="D205" s="63" t="n"/>
      <c r="E205" s="64">
        <f>IF(C205="","",IF(COUNTIF(Categories!$B$35:$B$58,C205)&gt;0,"Income",IF(COUNTIF(Categories!$B$8:$B$31,C205)&gt;0,"Expense","")))</f>
        <v/>
      </c>
      <c r="F205" s="65" t="n"/>
      <c r="G205" s="64">
        <f>IF(A205="","",TEXT(A205,"mmm yyyy"))</f>
        <v/>
      </c>
    </row>
    <row r="206">
      <c r="A206" s="62" t="n"/>
      <c r="B206" s="63" t="n"/>
      <c r="C206" s="63" t="n"/>
      <c r="D206" s="63" t="n"/>
      <c r="E206" s="64">
        <f>IF(C206="","",IF(COUNTIF(Categories!$B$35:$B$58,C206)&gt;0,"Income",IF(COUNTIF(Categories!$B$8:$B$31,C206)&gt;0,"Expense","")))</f>
        <v/>
      </c>
      <c r="F206" s="65" t="n"/>
      <c r="G206" s="64">
        <f>IF(A206="","",TEXT(A206,"mmm yyyy"))</f>
        <v/>
      </c>
    </row>
    <row r="207">
      <c r="A207" s="62" t="n"/>
      <c r="B207" s="63" t="n"/>
      <c r="C207" s="63" t="n"/>
      <c r="D207" s="63" t="n"/>
      <c r="E207" s="64">
        <f>IF(C207="","",IF(COUNTIF(Categories!$B$35:$B$58,C207)&gt;0,"Income",IF(COUNTIF(Categories!$B$8:$B$31,C207)&gt;0,"Expense","")))</f>
        <v/>
      </c>
      <c r="F207" s="65" t="n"/>
      <c r="G207" s="64">
        <f>IF(A207="","",TEXT(A207,"mmm yyyy"))</f>
        <v/>
      </c>
    </row>
    <row r="208">
      <c r="A208" s="62" t="n"/>
      <c r="B208" s="63" t="n"/>
      <c r="C208" s="63" t="n"/>
      <c r="D208" s="63" t="n"/>
      <c r="E208" s="64">
        <f>IF(C208="","",IF(COUNTIF(Categories!$B$35:$B$58,C208)&gt;0,"Income",IF(COUNTIF(Categories!$B$8:$B$31,C208)&gt;0,"Expense","")))</f>
        <v/>
      </c>
      <c r="F208" s="65" t="n"/>
      <c r="G208" s="64">
        <f>IF(A208="","",TEXT(A208,"mmm yyyy"))</f>
        <v/>
      </c>
    </row>
    <row r="209">
      <c r="A209" s="62" t="n"/>
      <c r="B209" s="63" t="n"/>
      <c r="C209" s="63" t="n"/>
      <c r="D209" s="63" t="n"/>
      <c r="E209" s="64">
        <f>IF(C209="","",IF(COUNTIF(Categories!$B$35:$B$58,C209)&gt;0,"Income",IF(COUNTIF(Categories!$B$8:$B$31,C209)&gt;0,"Expense","")))</f>
        <v/>
      </c>
      <c r="F209" s="65" t="n"/>
      <c r="G209" s="64">
        <f>IF(A209="","",TEXT(A209,"mmm yyyy"))</f>
        <v/>
      </c>
    </row>
    <row r="210">
      <c r="A210" s="62" t="n"/>
      <c r="B210" s="63" t="n"/>
      <c r="C210" s="63" t="n"/>
      <c r="D210" s="63" t="n"/>
      <c r="E210" s="64">
        <f>IF(C210="","",IF(COUNTIF(Categories!$B$35:$B$58,C210)&gt;0,"Income",IF(COUNTIF(Categories!$B$8:$B$31,C210)&gt;0,"Expense","")))</f>
        <v/>
      </c>
      <c r="F210" s="65" t="n"/>
      <c r="G210" s="64">
        <f>IF(A210="","",TEXT(A210,"mmm yyyy"))</f>
        <v/>
      </c>
    </row>
    <row r="211">
      <c r="A211" s="62" t="n"/>
      <c r="B211" s="63" t="n"/>
      <c r="C211" s="63" t="n"/>
      <c r="D211" s="63" t="n"/>
      <c r="E211" s="64">
        <f>IF(C211="","",IF(COUNTIF(Categories!$B$35:$B$58,C211)&gt;0,"Income",IF(COUNTIF(Categories!$B$8:$B$31,C211)&gt;0,"Expense","")))</f>
        <v/>
      </c>
      <c r="F211" s="65" t="n"/>
      <c r="G211" s="64">
        <f>IF(A211="","",TEXT(A211,"mmm yyyy"))</f>
        <v/>
      </c>
    </row>
    <row r="212">
      <c r="A212" s="62" t="n"/>
      <c r="B212" s="63" t="n"/>
      <c r="C212" s="63" t="n"/>
      <c r="D212" s="63" t="n"/>
      <c r="E212" s="64">
        <f>IF(C212="","",IF(COUNTIF(Categories!$B$35:$B$58,C212)&gt;0,"Income",IF(COUNTIF(Categories!$B$8:$B$31,C212)&gt;0,"Expense","")))</f>
        <v/>
      </c>
      <c r="F212" s="65" t="n"/>
      <c r="G212" s="64">
        <f>IF(A212="","",TEXT(A212,"mmm yyyy"))</f>
        <v/>
      </c>
    </row>
    <row r="213">
      <c r="A213" s="62" t="n"/>
      <c r="B213" s="63" t="n"/>
      <c r="C213" s="63" t="n"/>
      <c r="D213" s="63" t="n"/>
      <c r="E213" s="64">
        <f>IF(C213="","",IF(COUNTIF(Categories!$B$35:$B$58,C213)&gt;0,"Income",IF(COUNTIF(Categories!$B$8:$B$31,C213)&gt;0,"Expense","")))</f>
        <v/>
      </c>
      <c r="F213" s="65" t="n"/>
      <c r="G213" s="64">
        <f>IF(A213="","",TEXT(A213,"mmm yyyy"))</f>
        <v/>
      </c>
    </row>
    <row r="214">
      <c r="A214" s="62" t="n"/>
      <c r="B214" s="63" t="n"/>
      <c r="C214" s="63" t="n"/>
      <c r="D214" s="63" t="n"/>
      <c r="E214" s="64">
        <f>IF(C214="","",IF(COUNTIF(Categories!$B$35:$B$58,C214)&gt;0,"Income",IF(COUNTIF(Categories!$B$8:$B$31,C214)&gt;0,"Expense","")))</f>
        <v/>
      </c>
      <c r="F214" s="65" t="n"/>
      <c r="G214" s="64">
        <f>IF(A214="","",TEXT(A214,"mmm yyyy"))</f>
        <v/>
      </c>
    </row>
    <row r="215">
      <c r="A215" s="62" t="n"/>
      <c r="B215" s="63" t="n"/>
      <c r="C215" s="63" t="n"/>
      <c r="D215" s="63" t="n"/>
      <c r="E215" s="64">
        <f>IF(C215="","",IF(COUNTIF(Categories!$B$35:$B$58,C215)&gt;0,"Income",IF(COUNTIF(Categories!$B$8:$B$31,C215)&gt;0,"Expense","")))</f>
        <v/>
      </c>
      <c r="F215" s="65" t="n"/>
      <c r="G215" s="64">
        <f>IF(A215="","",TEXT(A215,"mmm yyyy"))</f>
        <v/>
      </c>
    </row>
    <row r="216">
      <c r="A216" s="62" t="n"/>
      <c r="B216" s="63" t="n"/>
      <c r="C216" s="63" t="n"/>
      <c r="D216" s="63" t="n"/>
      <c r="E216" s="64">
        <f>IF(C216="","",IF(COUNTIF(Categories!$B$35:$B$58,C216)&gt;0,"Income",IF(COUNTIF(Categories!$B$8:$B$31,C216)&gt;0,"Expense","")))</f>
        <v/>
      </c>
      <c r="F216" s="65" t="n"/>
      <c r="G216" s="64">
        <f>IF(A216="","",TEXT(A216,"mmm yyyy"))</f>
        <v/>
      </c>
    </row>
    <row r="217">
      <c r="A217" s="62" t="n"/>
      <c r="B217" s="63" t="n"/>
      <c r="C217" s="63" t="n"/>
      <c r="D217" s="63" t="n"/>
      <c r="E217" s="64">
        <f>IF(C217="","",IF(COUNTIF(Categories!$B$35:$B$58,C217)&gt;0,"Income",IF(COUNTIF(Categories!$B$8:$B$31,C217)&gt;0,"Expense","")))</f>
        <v/>
      </c>
      <c r="F217" s="65" t="n"/>
      <c r="G217" s="64">
        <f>IF(A217="","",TEXT(A217,"mmm yyyy"))</f>
        <v/>
      </c>
    </row>
    <row r="218">
      <c r="A218" s="62" t="n"/>
      <c r="B218" s="63" t="n"/>
      <c r="C218" s="63" t="n"/>
      <c r="D218" s="63" t="n"/>
      <c r="E218" s="64">
        <f>IF(C218="","",IF(COUNTIF(Categories!$B$35:$B$58,C218)&gt;0,"Income",IF(COUNTIF(Categories!$B$8:$B$31,C218)&gt;0,"Expense","")))</f>
        <v/>
      </c>
      <c r="F218" s="65" t="n"/>
      <c r="G218" s="64">
        <f>IF(A218="","",TEXT(A218,"mmm yyyy"))</f>
        <v/>
      </c>
    </row>
    <row r="219">
      <c r="A219" s="62" t="n"/>
      <c r="B219" s="63" t="n"/>
      <c r="C219" s="63" t="n"/>
      <c r="D219" s="63" t="n"/>
      <c r="E219" s="64">
        <f>IF(C219="","",IF(COUNTIF(Categories!$B$35:$B$58,C219)&gt;0,"Income",IF(COUNTIF(Categories!$B$8:$B$31,C219)&gt;0,"Expense","")))</f>
        <v/>
      </c>
      <c r="F219" s="65" t="n"/>
      <c r="G219" s="64">
        <f>IF(A219="","",TEXT(A219,"mmm yyyy"))</f>
        <v/>
      </c>
    </row>
    <row r="220">
      <c r="A220" s="62" t="n"/>
      <c r="B220" s="63" t="n"/>
      <c r="C220" s="63" t="n"/>
      <c r="D220" s="63" t="n"/>
      <c r="E220" s="64">
        <f>IF(C220="","",IF(COUNTIF(Categories!$B$35:$B$58,C220)&gt;0,"Income",IF(COUNTIF(Categories!$B$8:$B$31,C220)&gt;0,"Expense","")))</f>
        <v/>
      </c>
      <c r="F220" s="65" t="n"/>
      <c r="G220" s="64">
        <f>IF(A220="","",TEXT(A220,"mmm yyyy"))</f>
        <v/>
      </c>
    </row>
    <row r="221">
      <c r="A221" s="62" t="n"/>
      <c r="B221" s="63" t="n"/>
      <c r="C221" s="63" t="n"/>
      <c r="D221" s="63" t="n"/>
      <c r="E221" s="64">
        <f>IF(C221="","",IF(COUNTIF(Categories!$B$35:$B$58,C221)&gt;0,"Income",IF(COUNTIF(Categories!$B$8:$B$31,C221)&gt;0,"Expense","")))</f>
        <v/>
      </c>
      <c r="F221" s="65" t="n"/>
      <c r="G221" s="64">
        <f>IF(A221="","",TEXT(A221,"mmm yyyy"))</f>
        <v/>
      </c>
    </row>
    <row r="222">
      <c r="A222" s="62" t="n"/>
      <c r="B222" s="63" t="n"/>
      <c r="C222" s="63" t="n"/>
      <c r="D222" s="63" t="n"/>
      <c r="E222" s="64">
        <f>IF(C222="","",IF(COUNTIF(Categories!$B$35:$B$58,C222)&gt;0,"Income",IF(COUNTIF(Categories!$B$8:$B$31,C222)&gt;0,"Expense","")))</f>
        <v/>
      </c>
      <c r="F222" s="65" t="n"/>
      <c r="G222" s="64">
        <f>IF(A222="","",TEXT(A222,"mmm yyyy"))</f>
        <v/>
      </c>
    </row>
    <row r="223">
      <c r="A223" s="62" t="n"/>
      <c r="B223" s="63" t="n"/>
      <c r="C223" s="63" t="n"/>
      <c r="D223" s="63" t="n"/>
      <c r="E223" s="64">
        <f>IF(C223="","",IF(COUNTIF(Categories!$B$35:$B$58,C223)&gt;0,"Income",IF(COUNTIF(Categories!$B$8:$B$31,C223)&gt;0,"Expense","")))</f>
        <v/>
      </c>
      <c r="F223" s="65" t="n"/>
      <c r="G223" s="64">
        <f>IF(A223="","",TEXT(A223,"mmm yyyy"))</f>
        <v/>
      </c>
    </row>
    <row r="224">
      <c r="A224" s="62" t="n"/>
      <c r="B224" s="63" t="n"/>
      <c r="C224" s="63" t="n"/>
      <c r="D224" s="63" t="n"/>
      <c r="E224" s="64">
        <f>IF(C224="","",IF(COUNTIF(Categories!$B$35:$B$58,C224)&gt;0,"Income",IF(COUNTIF(Categories!$B$8:$B$31,C224)&gt;0,"Expense","")))</f>
        <v/>
      </c>
      <c r="F224" s="65" t="n"/>
      <c r="G224" s="64">
        <f>IF(A224="","",TEXT(A224,"mmm yyyy"))</f>
        <v/>
      </c>
    </row>
    <row r="225">
      <c r="A225" s="62" t="n"/>
      <c r="B225" s="63" t="n"/>
      <c r="C225" s="63" t="n"/>
      <c r="D225" s="63" t="n"/>
      <c r="E225" s="64">
        <f>IF(C225="","",IF(COUNTIF(Categories!$B$35:$B$58,C225)&gt;0,"Income",IF(COUNTIF(Categories!$B$8:$B$31,C225)&gt;0,"Expense","")))</f>
        <v/>
      </c>
      <c r="F225" s="65" t="n"/>
      <c r="G225" s="64">
        <f>IF(A225="","",TEXT(A225,"mmm yyyy"))</f>
        <v/>
      </c>
    </row>
    <row r="226">
      <c r="A226" s="62" t="n"/>
      <c r="B226" s="63" t="n"/>
      <c r="C226" s="63" t="n"/>
      <c r="D226" s="63" t="n"/>
      <c r="E226" s="64">
        <f>IF(C226="","",IF(COUNTIF(Categories!$B$35:$B$58,C226)&gt;0,"Income",IF(COUNTIF(Categories!$B$8:$B$31,C226)&gt;0,"Expense","")))</f>
        <v/>
      </c>
      <c r="F226" s="65" t="n"/>
      <c r="G226" s="64">
        <f>IF(A226="","",TEXT(A226,"mmm yyyy"))</f>
        <v/>
      </c>
    </row>
    <row r="227">
      <c r="A227" s="62" t="n"/>
      <c r="B227" s="63" t="n"/>
      <c r="C227" s="63" t="n"/>
      <c r="D227" s="63" t="n"/>
      <c r="E227" s="64">
        <f>IF(C227="","",IF(COUNTIF(Categories!$B$35:$B$58,C227)&gt;0,"Income",IF(COUNTIF(Categories!$B$8:$B$31,C227)&gt;0,"Expense","")))</f>
        <v/>
      </c>
      <c r="F227" s="65" t="n"/>
      <c r="G227" s="64">
        <f>IF(A227="","",TEXT(A227,"mmm yyyy"))</f>
        <v/>
      </c>
    </row>
    <row r="228">
      <c r="A228" s="62" t="n"/>
      <c r="B228" s="63" t="n"/>
      <c r="C228" s="63" t="n"/>
      <c r="D228" s="63" t="n"/>
      <c r="E228" s="64">
        <f>IF(C228="","",IF(COUNTIF(Categories!$B$35:$B$58,C228)&gt;0,"Income",IF(COUNTIF(Categories!$B$8:$B$31,C228)&gt;0,"Expense","")))</f>
        <v/>
      </c>
      <c r="F228" s="65" t="n"/>
      <c r="G228" s="64">
        <f>IF(A228="","",TEXT(A228,"mmm yyyy"))</f>
        <v/>
      </c>
    </row>
    <row r="229">
      <c r="A229" s="62" t="n"/>
      <c r="B229" s="63" t="n"/>
      <c r="C229" s="63" t="n"/>
      <c r="D229" s="63" t="n"/>
      <c r="E229" s="64">
        <f>IF(C229="","",IF(COUNTIF(Categories!$B$35:$B$58,C229)&gt;0,"Income",IF(COUNTIF(Categories!$B$8:$B$31,C229)&gt;0,"Expense","")))</f>
        <v/>
      </c>
      <c r="F229" s="65" t="n"/>
      <c r="G229" s="64">
        <f>IF(A229="","",TEXT(A229,"mmm yyyy"))</f>
        <v/>
      </c>
    </row>
    <row r="230">
      <c r="A230" s="62" t="n"/>
      <c r="B230" s="63" t="n"/>
      <c r="C230" s="63" t="n"/>
      <c r="D230" s="63" t="n"/>
      <c r="E230" s="64">
        <f>IF(C230="","",IF(COUNTIF(Categories!$B$35:$B$58,C230)&gt;0,"Income",IF(COUNTIF(Categories!$B$8:$B$31,C230)&gt;0,"Expense","")))</f>
        <v/>
      </c>
      <c r="F230" s="65" t="n"/>
      <c r="G230" s="64">
        <f>IF(A230="","",TEXT(A230,"mmm yyyy"))</f>
        <v/>
      </c>
    </row>
    <row r="231">
      <c r="A231" s="62" t="n"/>
      <c r="B231" s="63" t="n"/>
      <c r="C231" s="63" t="n"/>
      <c r="D231" s="63" t="n"/>
      <c r="E231" s="64">
        <f>IF(C231="","",IF(COUNTIF(Categories!$B$35:$B$58,C231)&gt;0,"Income",IF(COUNTIF(Categories!$B$8:$B$31,C231)&gt;0,"Expense","")))</f>
        <v/>
      </c>
      <c r="F231" s="65" t="n"/>
      <c r="G231" s="64">
        <f>IF(A231="","",TEXT(A231,"mmm yyyy"))</f>
        <v/>
      </c>
    </row>
    <row r="232">
      <c r="A232" s="62" t="n"/>
      <c r="B232" s="63" t="n"/>
      <c r="C232" s="63" t="n"/>
      <c r="D232" s="63" t="n"/>
      <c r="E232" s="64">
        <f>IF(C232="","",IF(COUNTIF(Categories!$B$35:$B$58,C232)&gt;0,"Income",IF(COUNTIF(Categories!$B$8:$B$31,C232)&gt;0,"Expense","")))</f>
        <v/>
      </c>
      <c r="F232" s="65" t="n"/>
      <c r="G232" s="64">
        <f>IF(A232="","",TEXT(A232,"mmm yyyy"))</f>
        <v/>
      </c>
    </row>
    <row r="233">
      <c r="A233" s="62" t="n"/>
      <c r="B233" s="63" t="n"/>
      <c r="C233" s="63" t="n"/>
      <c r="D233" s="63" t="n"/>
      <c r="E233" s="64">
        <f>IF(C233="","",IF(COUNTIF(Categories!$B$35:$B$58,C233)&gt;0,"Income",IF(COUNTIF(Categories!$B$8:$B$31,C233)&gt;0,"Expense","")))</f>
        <v/>
      </c>
      <c r="F233" s="65" t="n"/>
      <c r="G233" s="64">
        <f>IF(A233="","",TEXT(A233,"mmm yyyy"))</f>
        <v/>
      </c>
    </row>
    <row r="234">
      <c r="A234" s="62" t="n"/>
      <c r="B234" s="63" t="n"/>
      <c r="C234" s="63" t="n"/>
      <c r="D234" s="63" t="n"/>
      <c r="E234" s="64">
        <f>IF(C234="","",IF(COUNTIF(Categories!$B$35:$B$58,C234)&gt;0,"Income",IF(COUNTIF(Categories!$B$8:$B$31,C234)&gt;0,"Expense","")))</f>
        <v/>
      </c>
      <c r="F234" s="65" t="n"/>
      <c r="G234" s="64">
        <f>IF(A234="","",TEXT(A234,"mmm yyyy"))</f>
        <v/>
      </c>
    </row>
    <row r="235">
      <c r="A235" s="62" t="n"/>
      <c r="B235" s="63" t="n"/>
      <c r="C235" s="63" t="n"/>
      <c r="D235" s="63" t="n"/>
      <c r="E235" s="64">
        <f>IF(C235="","",IF(COUNTIF(Categories!$B$35:$B$58,C235)&gt;0,"Income",IF(COUNTIF(Categories!$B$8:$B$31,C235)&gt;0,"Expense","")))</f>
        <v/>
      </c>
      <c r="F235" s="65" t="n"/>
      <c r="G235" s="64">
        <f>IF(A235="","",TEXT(A235,"mmm yyyy"))</f>
        <v/>
      </c>
    </row>
    <row r="236">
      <c r="A236" s="62" t="n"/>
      <c r="B236" s="63" t="n"/>
      <c r="C236" s="63" t="n"/>
      <c r="D236" s="63" t="n"/>
      <c r="E236" s="64">
        <f>IF(C236="","",IF(COUNTIF(Categories!$B$35:$B$58,C236)&gt;0,"Income",IF(COUNTIF(Categories!$B$8:$B$31,C236)&gt;0,"Expense","")))</f>
        <v/>
      </c>
      <c r="F236" s="65" t="n"/>
      <c r="G236" s="64">
        <f>IF(A236="","",TEXT(A236,"mmm yyyy"))</f>
        <v/>
      </c>
    </row>
    <row r="237">
      <c r="A237" s="62" t="n"/>
      <c r="B237" s="63" t="n"/>
      <c r="C237" s="63" t="n"/>
      <c r="D237" s="63" t="n"/>
      <c r="E237" s="64">
        <f>IF(C237="","",IF(COUNTIF(Categories!$B$35:$B$58,C237)&gt;0,"Income",IF(COUNTIF(Categories!$B$8:$B$31,C237)&gt;0,"Expense","")))</f>
        <v/>
      </c>
      <c r="F237" s="65" t="n"/>
      <c r="G237" s="64">
        <f>IF(A237="","",TEXT(A237,"mmm yyyy"))</f>
        <v/>
      </c>
    </row>
    <row r="238">
      <c r="A238" s="62" t="n"/>
      <c r="B238" s="63" t="n"/>
      <c r="C238" s="63" t="n"/>
      <c r="D238" s="63" t="n"/>
      <c r="E238" s="64">
        <f>IF(C238="","",IF(COUNTIF(Categories!$B$35:$B$58,C238)&gt;0,"Income",IF(COUNTIF(Categories!$B$8:$B$31,C238)&gt;0,"Expense","")))</f>
        <v/>
      </c>
      <c r="F238" s="65" t="n"/>
      <c r="G238" s="64">
        <f>IF(A238="","",TEXT(A238,"mmm yyyy"))</f>
        <v/>
      </c>
    </row>
    <row r="239">
      <c r="A239" s="62" t="n"/>
      <c r="B239" s="63" t="n"/>
      <c r="C239" s="63" t="n"/>
      <c r="D239" s="63" t="n"/>
      <c r="E239" s="64">
        <f>IF(C239="","",IF(COUNTIF(Categories!$B$35:$B$58,C239)&gt;0,"Income",IF(COUNTIF(Categories!$B$8:$B$31,C239)&gt;0,"Expense","")))</f>
        <v/>
      </c>
      <c r="F239" s="65" t="n"/>
      <c r="G239" s="64">
        <f>IF(A239="","",TEXT(A239,"mmm yyyy"))</f>
        <v/>
      </c>
    </row>
    <row r="240">
      <c r="A240" s="62" t="n"/>
      <c r="B240" s="63" t="n"/>
      <c r="C240" s="63" t="n"/>
      <c r="D240" s="63" t="n"/>
      <c r="E240" s="64">
        <f>IF(C240="","",IF(COUNTIF(Categories!$B$35:$B$58,C240)&gt;0,"Income",IF(COUNTIF(Categories!$B$8:$B$31,C240)&gt;0,"Expense","")))</f>
        <v/>
      </c>
      <c r="F240" s="65" t="n"/>
      <c r="G240" s="64">
        <f>IF(A240="","",TEXT(A240,"mmm yyyy"))</f>
        <v/>
      </c>
    </row>
    <row r="241">
      <c r="A241" s="62" t="n"/>
      <c r="B241" s="63" t="n"/>
      <c r="C241" s="63" t="n"/>
      <c r="D241" s="63" t="n"/>
      <c r="E241" s="64">
        <f>IF(C241="","",IF(COUNTIF(Categories!$B$35:$B$58,C241)&gt;0,"Income",IF(COUNTIF(Categories!$B$8:$B$31,C241)&gt;0,"Expense","")))</f>
        <v/>
      </c>
      <c r="F241" s="65" t="n"/>
      <c r="G241" s="64">
        <f>IF(A241="","",TEXT(A241,"mmm yyyy"))</f>
        <v/>
      </c>
    </row>
    <row r="242">
      <c r="A242" s="62" t="n"/>
      <c r="B242" s="63" t="n"/>
      <c r="C242" s="63" t="n"/>
      <c r="D242" s="63" t="n"/>
      <c r="E242" s="64">
        <f>IF(C242="","",IF(COUNTIF(Categories!$B$35:$B$58,C242)&gt;0,"Income",IF(COUNTIF(Categories!$B$8:$B$31,C242)&gt;0,"Expense","")))</f>
        <v/>
      </c>
      <c r="F242" s="65" t="n"/>
      <c r="G242" s="64">
        <f>IF(A242="","",TEXT(A242,"mmm yyyy"))</f>
        <v/>
      </c>
    </row>
    <row r="243">
      <c r="A243" s="62" t="n"/>
      <c r="B243" s="63" t="n"/>
      <c r="C243" s="63" t="n"/>
      <c r="D243" s="63" t="n"/>
      <c r="E243" s="64">
        <f>IF(C243="","",IF(COUNTIF(Categories!$B$35:$B$58,C243)&gt;0,"Income",IF(COUNTIF(Categories!$B$8:$B$31,C243)&gt;0,"Expense","")))</f>
        <v/>
      </c>
      <c r="F243" s="65" t="n"/>
      <c r="G243" s="64">
        <f>IF(A243="","",TEXT(A243,"mmm yyyy"))</f>
        <v/>
      </c>
    </row>
    <row r="244">
      <c r="A244" s="62" t="n"/>
      <c r="B244" s="63" t="n"/>
      <c r="C244" s="63" t="n"/>
      <c r="D244" s="63" t="n"/>
      <c r="E244" s="64">
        <f>IF(C244="","",IF(COUNTIF(Categories!$B$35:$B$58,C244)&gt;0,"Income",IF(COUNTIF(Categories!$B$8:$B$31,C244)&gt;0,"Expense","")))</f>
        <v/>
      </c>
      <c r="F244" s="65" t="n"/>
      <c r="G244" s="64">
        <f>IF(A244="","",TEXT(A244,"mmm yyyy"))</f>
        <v/>
      </c>
    </row>
    <row r="245">
      <c r="A245" s="62" t="n"/>
      <c r="B245" s="63" t="n"/>
      <c r="C245" s="63" t="n"/>
      <c r="D245" s="63" t="n"/>
      <c r="E245" s="64">
        <f>IF(C245="","",IF(COUNTIF(Categories!$B$35:$B$58,C245)&gt;0,"Income",IF(COUNTIF(Categories!$B$8:$B$31,C245)&gt;0,"Expense","")))</f>
        <v/>
      </c>
      <c r="F245" s="65" t="n"/>
      <c r="G245" s="64">
        <f>IF(A245="","",TEXT(A245,"mmm yyyy"))</f>
        <v/>
      </c>
    </row>
    <row r="246">
      <c r="A246" s="62" t="n"/>
      <c r="B246" s="63" t="n"/>
      <c r="C246" s="63" t="n"/>
      <c r="D246" s="63" t="n"/>
      <c r="E246" s="64">
        <f>IF(C246="","",IF(COUNTIF(Categories!$B$35:$B$58,C246)&gt;0,"Income",IF(COUNTIF(Categories!$B$8:$B$31,C246)&gt;0,"Expense","")))</f>
        <v/>
      </c>
      <c r="F246" s="65" t="n"/>
      <c r="G246" s="64">
        <f>IF(A246="","",TEXT(A246,"mmm yyyy"))</f>
        <v/>
      </c>
    </row>
    <row r="247">
      <c r="A247" s="62" t="n"/>
      <c r="B247" s="63" t="n"/>
      <c r="C247" s="63" t="n"/>
      <c r="D247" s="63" t="n"/>
      <c r="E247" s="64">
        <f>IF(C247="","",IF(COUNTIF(Categories!$B$35:$B$58,C247)&gt;0,"Income",IF(COUNTIF(Categories!$B$8:$B$31,C247)&gt;0,"Expense","")))</f>
        <v/>
      </c>
      <c r="F247" s="65" t="n"/>
      <c r="G247" s="64">
        <f>IF(A247="","",TEXT(A247,"mmm yyyy"))</f>
        <v/>
      </c>
    </row>
    <row r="248">
      <c r="A248" s="62" t="n"/>
      <c r="B248" s="63" t="n"/>
      <c r="C248" s="63" t="n"/>
      <c r="D248" s="63" t="n"/>
      <c r="E248" s="64">
        <f>IF(C248="","",IF(COUNTIF(Categories!$B$35:$B$58,C248)&gt;0,"Income",IF(COUNTIF(Categories!$B$8:$B$31,C248)&gt;0,"Expense","")))</f>
        <v/>
      </c>
      <c r="F248" s="65" t="n"/>
      <c r="G248" s="64">
        <f>IF(A248="","",TEXT(A248,"mmm yyyy"))</f>
        <v/>
      </c>
    </row>
    <row r="249">
      <c r="A249" s="62" t="n"/>
      <c r="B249" s="63" t="n"/>
      <c r="C249" s="63" t="n"/>
      <c r="D249" s="63" t="n"/>
      <c r="E249" s="64">
        <f>IF(C249="","",IF(COUNTIF(Categories!$B$35:$B$58,C249)&gt;0,"Income",IF(COUNTIF(Categories!$B$8:$B$31,C249)&gt;0,"Expense","")))</f>
        <v/>
      </c>
      <c r="F249" s="65" t="n"/>
      <c r="G249" s="64">
        <f>IF(A249="","",TEXT(A249,"mmm yyyy"))</f>
        <v/>
      </c>
    </row>
    <row r="250">
      <c r="A250" s="62" t="n"/>
      <c r="B250" s="63" t="n"/>
      <c r="C250" s="63" t="n"/>
      <c r="D250" s="63" t="n"/>
      <c r="E250" s="64">
        <f>IF(C250="","",IF(COUNTIF(Categories!$B$35:$B$58,C250)&gt;0,"Income",IF(COUNTIF(Categories!$B$8:$B$31,C250)&gt;0,"Expense","")))</f>
        <v/>
      </c>
      <c r="F250" s="65" t="n"/>
      <c r="G250" s="64">
        <f>IF(A250="","",TEXT(A250,"mmm yyyy"))</f>
        <v/>
      </c>
    </row>
    <row r="251">
      <c r="A251" s="62" t="n"/>
      <c r="B251" s="63" t="n"/>
      <c r="C251" s="63" t="n"/>
      <c r="D251" s="63" t="n"/>
      <c r="E251" s="64">
        <f>IF(C251="","",IF(COUNTIF(Categories!$B$35:$B$58,C251)&gt;0,"Income",IF(COUNTIF(Categories!$B$8:$B$31,C251)&gt;0,"Expense","")))</f>
        <v/>
      </c>
      <c r="F251" s="65" t="n"/>
      <c r="G251" s="64">
        <f>IF(A251="","",TEXT(A251,"mmm yyyy"))</f>
        <v/>
      </c>
    </row>
    <row r="252">
      <c r="A252" s="62" t="n"/>
      <c r="B252" s="63" t="n"/>
      <c r="C252" s="63" t="n"/>
      <c r="D252" s="63" t="n"/>
      <c r="E252" s="64">
        <f>IF(C252="","",IF(COUNTIF(Categories!$B$35:$B$58,C252)&gt;0,"Income",IF(COUNTIF(Categories!$B$8:$B$31,C252)&gt;0,"Expense","")))</f>
        <v/>
      </c>
      <c r="F252" s="65" t="n"/>
      <c r="G252" s="64">
        <f>IF(A252="","",TEXT(A252,"mmm yyyy"))</f>
        <v/>
      </c>
    </row>
    <row r="253">
      <c r="A253" s="62" t="n"/>
      <c r="B253" s="63" t="n"/>
      <c r="C253" s="63" t="n"/>
      <c r="D253" s="63" t="n"/>
      <c r="E253" s="64">
        <f>IF(C253="","",IF(COUNTIF(Categories!$B$35:$B$58,C253)&gt;0,"Income",IF(COUNTIF(Categories!$B$8:$B$31,C253)&gt;0,"Expense","")))</f>
        <v/>
      </c>
      <c r="F253" s="65" t="n"/>
      <c r="G253" s="64">
        <f>IF(A253="","",TEXT(A253,"mmm yyyy"))</f>
        <v/>
      </c>
    </row>
    <row r="254">
      <c r="A254" s="62" t="n"/>
      <c r="B254" s="63" t="n"/>
      <c r="C254" s="63" t="n"/>
      <c r="D254" s="63" t="n"/>
      <c r="E254" s="64">
        <f>IF(C254="","",IF(COUNTIF(Categories!$B$35:$B$58,C254)&gt;0,"Income",IF(COUNTIF(Categories!$B$8:$B$31,C254)&gt;0,"Expense","")))</f>
        <v/>
      </c>
      <c r="F254" s="65" t="n"/>
      <c r="G254" s="64">
        <f>IF(A254="","",TEXT(A254,"mmm yyyy"))</f>
        <v/>
      </c>
    </row>
    <row r="255">
      <c r="A255" s="62" t="n"/>
      <c r="B255" s="63" t="n"/>
      <c r="C255" s="63" t="n"/>
      <c r="D255" s="63" t="n"/>
      <c r="E255" s="64">
        <f>IF(C255="","",IF(COUNTIF(Categories!$B$35:$B$58,C255)&gt;0,"Income",IF(COUNTIF(Categories!$B$8:$B$31,C255)&gt;0,"Expense","")))</f>
        <v/>
      </c>
      <c r="F255" s="65" t="n"/>
      <c r="G255" s="64">
        <f>IF(A255="","",TEXT(A255,"mmm yyyy"))</f>
        <v/>
      </c>
    </row>
    <row r="256">
      <c r="A256" s="62" t="n"/>
      <c r="B256" s="63" t="n"/>
      <c r="C256" s="63" t="n"/>
      <c r="D256" s="63" t="n"/>
      <c r="E256" s="64">
        <f>IF(C256="","",IF(COUNTIF(Categories!$B$35:$B$58,C256)&gt;0,"Income",IF(COUNTIF(Categories!$B$8:$B$31,C256)&gt;0,"Expense","")))</f>
        <v/>
      </c>
      <c r="F256" s="65" t="n"/>
      <c r="G256" s="64">
        <f>IF(A256="","",TEXT(A256,"mmm yyyy"))</f>
        <v/>
      </c>
    </row>
    <row r="257">
      <c r="A257" s="62" t="n"/>
      <c r="B257" s="63" t="n"/>
      <c r="C257" s="63" t="n"/>
      <c r="D257" s="63" t="n"/>
      <c r="E257" s="64">
        <f>IF(C257="","",IF(COUNTIF(Categories!$B$35:$B$58,C257)&gt;0,"Income",IF(COUNTIF(Categories!$B$8:$B$31,C257)&gt;0,"Expense","")))</f>
        <v/>
      </c>
      <c r="F257" s="65" t="n"/>
      <c r="G257" s="64">
        <f>IF(A257="","",TEXT(A257,"mmm yyyy"))</f>
        <v/>
      </c>
    </row>
    <row r="258">
      <c r="A258" s="62" t="n"/>
      <c r="B258" s="63" t="n"/>
      <c r="C258" s="63" t="n"/>
      <c r="D258" s="63" t="n"/>
      <c r="E258" s="64">
        <f>IF(C258="","",IF(COUNTIF(Categories!$B$35:$B$58,C258)&gt;0,"Income",IF(COUNTIF(Categories!$B$8:$B$31,C258)&gt;0,"Expense","")))</f>
        <v/>
      </c>
      <c r="F258" s="65" t="n"/>
      <c r="G258" s="64">
        <f>IF(A258="","",TEXT(A258,"mmm yyyy"))</f>
        <v/>
      </c>
    </row>
    <row r="259">
      <c r="A259" s="62" t="n"/>
      <c r="B259" s="63" t="n"/>
      <c r="C259" s="63" t="n"/>
      <c r="D259" s="63" t="n"/>
      <c r="E259" s="64">
        <f>IF(C259="","",IF(COUNTIF(Categories!$B$35:$B$58,C259)&gt;0,"Income",IF(COUNTIF(Categories!$B$8:$B$31,C259)&gt;0,"Expense","")))</f>
        <v/>
      </c>
      <c r="F259" s="65" t="n"/>
      <c r="G259" s="64">
        <f>IF(A259="","",TEXT(A259,"mmm yyyy"))</f>
        <v/>
      </c>
    </row>
    <row r="260">
      <c r="A260" s="62" t="n"/>
      <c r="B260" s="63" t="n"/>
      <c r="C260" s="63" t="n"/>
      <c r="D260" s="63" t="n"/>
      <c r="E260" s="64">
        <f>IF(C260="","",IF(COUNTIF(Categories!$B$35:$B$58,C260)&gt;0,"Income",IF(COUNTIF(Categories!$B$8:$B$31,C260)&gt;0,"Expense","")))</f>
        <v/>
      </c>
      <c r="F260" s="65" t="n"/>
      <c r="G260" s="64">
        <f>IF(A260="","",TEXT(A260,"mmm yyyy"))</f>
        <v/>
      </c>
    </row>
    <row r="261">
      <c r="A261" s="62" t="n"/>
      <c r="B261" s="63" t="n"/>
      <c r="C261" s="63" t="n"/>
      <c r="D261" s="63" t="n"/>
      <c r="E261" s="64">
        <f>IF(C261="","",IF(COUNTIF(Categories!$B$35:$B$58,C261)&gt;0,"Income",IF(COUNTIF(Categories!$B$8:$B$31,C261)&gt;0,"Expense","")))</f>
        <v/>
      </c>
      <c r="F261" s="65" t="n"/>
      <c r="G261" s="64">
        <f>IF(A261="","",TEXT(A261,"mmm yyyy"))</f>
        <v/>
      </c>
    </row>
    <row r="262">
      <c r="A262" s="62" t="n"/>
      <c r="B262" s="63" t="n"/>
      <c r="C262" s="63" t="n"/>
      <c r="D262" s="63" t="n"/>
      <c r="E262" s="64">
        <f>IF(C262="","",IF(COUNTIF(Categories!$B$35:$B$58,C262)&gt;0,"Income",IF(COUNTIF(Categories!$B$8:$B$31,C262)&gt;0,"Expense","")))</f>
        <v/>
      </c>
      <c r="F262" s="65" t="n"/>
      <c r="G262" s="64">
        <f>IF(A262="","",TEXT(A262,"mmm yyyy"))</f>
        <v/>
      </c>
    </row>
    <row r="263">
      <c r="A263" s="62" t="n"/>
      <c r="B263" s="63" t="n"/>
      <c r="C263" s="63" t="n"/>
      <c r="D263" s="63" t="n"/>
      <c r="E263" s="64">
        <f>IF(C263="","",IF(COUNTIF(Categories!$B$35:$B$58,C263)&gt;0,"Income",IF(COUNTIF(Categories!$B$8:$B$31,C263)&gt;0,"Expense","")))</f>
        <v/>
      </c>
      <c r="F263" s="65" t="n"/>
      <c r="G263" s="64">
        <f>IF(A263="","",TEXT(A263,"mmm yyyy"))</f>
        <v/>
      </c>
    </row>
    <row r="264">
      <c r="A264" s="62" t="n"/>
      <c r="B264" s="63" t="n"/>
      <c r="C264" s="63" t="n"/>
      <c r="D264" s="63" t="n"/>
      <c r="E264" s="64">
        <f>IF(C264="","",IF(COUNTIF(Categories!$B$35:$B$58,C264)&gt;0,"Income",IF(COUNTIF(Categories!$B$8:$B$31,C264)&gt;0,"Expense","")))</f>
        <v/>
      </c>
      <c r="F264" s="65" t="n"/>
      <c r="G264" s="64">
        <f>IF(A264="","",TEXT(A264,"mmm yyyy"))</f>
        <v/>
      </c>
    </row>
    <row r="265">
      <c r="A265" s="62" t="n"/>
      <c r="B265" s="63" t="n"/>
      <c r="C265" s="63" t="n"/>
      <c r="D265" s="63" t="n"/>
      <c r="E265" s="64">
        <f>IF(C265="","",IF(COUNTIF(Categories!$B$35:$B$58,C265)&gt;0,"Income",IF(COUNTIF(Categories!$B$8:$B$31,C265)&gt;0,"Expense","")))</f>
        <v/>
      </c>
      <c r="F265" s="65" t="n"/>
      <c r="G265" s="64">
        <f>IF(A265="","",TEXT(A265,"mmm yyyy"))</f>
        <v/>
      </c>
    </row>
    <row r="266">
      <c r="A266" s="62" t="n"/>
      <c r="B266" s="63" t="n"/>
      <c r="C266" s="63" t="n"/>
      <c r="D266" s="63" t="n"/>
      <c r="E266" s="64">
        <f>IF(C266="","",IF(COUNTIF(Categories!$B$35:$B$58,C266)&gt;0,"Income",IF(COUNTIF(Categories!$B$8:$B$31,C266)&gt;0,"Expense","")))</f>
        <v/>
      </c>
      <c r="F266" s="65" t="n"/>
      <c r="G266" s="64">
        <f>IF(A266="","",TEXT(A266,"mmm yyyy"))</f>
        <v/>
      </c>
    </row>
    <row r="267">
      <c r="A267" s="62" t="n"/>
      <c r="B267" s="63" t="n"/>
      <c r="C267" s="63" t="n"/>
      <c r="D267" s="63" t="n"/>
      <c r="E267" s="64">
        <f>IF(C267="","",IF(COUNTIF(Categories!$B$35:$B$58,C267)&gt;0,"Income",IF(COUNTIF(Categories!$B$8:$B$31,C267)&gt;0,"Expense","")))</f>
        <v/>
      </c>
      <c r="F267" s="65" t="n"/>
      <c r="G267" s="64">
        <f>IF(A267="","",TEXT(A267,"mmm yyyy"))</f>
        <v/>
      </c>
    </row>
    <row r="268">
      <c r="A268" s="62" t="n"/>
      <c r="B268" s="63" t="n"/>
      <c r="C268" s="63" t="n"/>
      <c r="D268" s="63" t="n"/>
      <c r="E268" s="64">
        <f>IF(C268="","",IF(COUNTIF(Categories!$B$35:$B$58,C268)&gt;0,"Income",IF(COUNTIF(Categories!$B$8:$B$31,C268)&gt;0,"Expense","")))</f>
        <v/>
      </c>
      <c r="F268" s="65" t="n"/>
      <c r="G268" s="64">
        <f>IF(A268="","",TEXT(A268,"mmm yyyy"))</f>
        <v/>
      </c>
    </row>
    <row r="269">
      <c r="A269" s="62" t="n"/>
      <c r="B269" s="63" t="n"/>
      <c r="C269" s="63" t="n"/>
      <c r="D269" s="63" t="n"/>
      <c r="E269" s="64">
        <f>IF(C269="","",IF(COUNTIF(Categories!$B$35:$B$58,C269)&gt;0,"Income",IF(COUNTIF(Categories!$B$8:$B$31,C269)&gt;0,"Expense","")))</f>
        <v/>
      </c>
      <c r="F269" s="65" t="n"/>
      <c r="G269" s="64">
        <f>IF(A269="","",TEXT(A269,"mmm yyyy"))</f>
        <v/>
      </c>
    </row>
    <row r="270">
      <c r="A270" s="62" t="n"/>
      <c r="B270" s="63" t="n"/>
      <c r="C270" s="63" t="n"/>
      <c r="D270" s="63" t="n"/>
      <c r="E270" s="64">
        <f>IF(C270="","",IF(COUNTIF(Categories!$B$35:$B$58,C270)&gt;0,"Income",IF(COUNTIF(Categories!$B$8:$B$31,C270)&gt;0,"Expense","")))</f>
        <v/>
      </c>
      <c r="F270" s="65" t="n"/>
      <c r="G270" s="64">
        <f>IF(A270="","",TEXT(A270,"mmm yyyy"))</f>
        <v/>
      </c>
    </row>
    <row r="271">
      <c r="A271" s="62" t="n"/>
      <c r="B271" s="63" t="n"/>
      <c r="C271" s="63" t="n"/>
      <c r="D271" s="63" t="n"/>
      <c r="E271" s="64">
        <f>IF(C271="","",IF(COUNTIF(Categories!$B$35:$B$58,C271)&gt;0,"Income",IF(COUNTIF(Categories!$B$8:$B$31,C271)&gt;0,"Expense","")))</f>
        <v/>
      </c>
      <c r="F271" s="65" t="n"/>
      <c r="G271" s="64">
        <f>IF(A271="","",TEXT(A271,"mmm yyyy"))</f>
        <v/>
      </c>
    </row>
    <row r="272">
      <c r="A272" s="62" t="n"/>
      <c r="B272" s="63" t="n"/>
      <c r="C272" s="63" t="n"/>
      <c r="D272" s="63" t="n"/>
      <c r="E272" s="64">
        <f>IF(C272="","",IF(COUNTIF(Categories!$B$35:$B$58,C272)&gt;0,"Income",IF(COUNTIF(Categories!$B$8:$B$31,C272)&gt;0,"Expense","")))</f>
        <v/>
      </c>
      <c r="F272" s="65" t="n"/>
      <c r="G272" s="64">
        <f>IF(A272="","",TEXT(A272,"mmm yyyy"))</f>
        <v/>
      </c>
    </row>
    <row r="273">
      <c r="A273" s="62" t="n"/>
      <c r="B273" s="63" t="n"/>
      <c r="C273" s="63" t="n"/>
      <c r="D273" s="63" t="n"/>
      <c r="E273" s="64">
        <f>IF(C273="","",IF(COUNTIF(Categories!$B$35:$B$58,C273)&gt;0,"Income",IF(COUNTIF(Categories!$B$8:$B$31,C273)&gt;0,"Expense","")))</f>
        <v/>
      </c>
      <c r="F273" s="65" t="n"/>
      <c r="G273" s="64">
        <f>IF(A273="","",TEXT(A273,"mmm yyyy"))</f>
        <v/>
      </c>
    </row>
    <row r="274">
      <c r="A274" s="62" t="n"/>
      <c r="B274" s="63" t="n"/>
      <c r="C274" s="63" t="n"/>
      <c r="D274" s="63" t="n"/>
      <c r="E274" s="64">
        <f>IF(C274="","",IF(COUNTIF(Categories!$B$35:$B$58,C274)&gt;0,"Income",IF(COUNTIF(Categories!$B$8:$B$31,C274)&gt;0,"Expense","")))</f>
        <v/>
      </c>
      <c r="F274" s="65" t="n"/>
      <c r="G274" s="64">
        <f>IF(A274="","",TEXT(A274,"mmm yyyy"))</f>
        <v/>
      </c>
    </row>
    <row r="275">
      <c r="A275" s="62" t="n"/>
      <c r="B275" s="63" t="n"/>
      <c r="C275" s="63" t="n"/>
      <c r="D275" s="63" t="n"/>
      <c r="E275" s="64">
        <f>IF(C275="","",IF(COUNTIF(Categories!$B$35:$B$58,C275)&gt;0,"Income",IF(COUNTIF(Categories!$B$8:$B$31,C275)&gt;0,"Expense","")))</f>
        <v/>
      </c>
      <c r="F275" s="65" t="n"/>
      <c r="G275" s="64">
        <f>IF(A275="","",TEXT(A275,"mmm yyyy"))</f>
        <v/>
      </c>
    </row>
    <row r="276">
      <c r="A276" s="62" t="n"/>
      <c r="B276" s="63" t="n"/>
      <c r="C276" s="63" t="n"/>
      <c r="D276" s="63" t="n"/>
      <c r="E276" s="64">
        <f>IF(C276="","",IF(COUNTIF(Categories!$B$35:$B$58,C276)&gt;0,"Income",IF(COUNTIF(Categories!$B$8:$B$31,C276)&gt;0,"Expense","")))</f>
        <v/>
      </c>
      <c r="F276" s="65" t="n"/>
      <c r="G276" s="64">
        <f>IF(A276="","",TEXT(A276,"mmm yyyy"))</f>
        <v/>
      </c>
    </row>
    <row r="277">
      <c r="A277" s="62" t="n"/>
      <c r="B277" s="63" t="n"/>
      <c r="C277" s="63" t="n"/>
      <c r="D277" s="63" t="n"/>
      <c r="E277" s="64">
        <f>IF(C277="","",IF(COUNTIF(Categories!$B$35:$B$58,C277)&gt;0,"Income",IF(COUNTIF(Categories!$B$8:$B$31,C277)&gt;0,"Expense","")))</f>
        <v/>
      </c>
      <c r="F277" s="65" t="n"/>
      <c r="G277" s="64">
        <f>IF(A277="","",TEXT(A277,"mmm yyyy"))</f>
        <v/>
      </c>
    </row>
    <row r="278">
      <c r="A278" s="62" t="n"/>
      <c r="B278" s="63" t="n"/>
      <c r="C278" s="63" t="n"/>
      <c r="D278" s="63" t="n"/>
      <c r="E278" s="64">
        <f>IF(C278="","",IF(COUNTIF(Categories!$B$35:$B$58,C278)&gt;0,"Income",IF(COUNTIF(Categories!$B$8:$B$31,C278)&gt;0,"Expense","")))</f>
        <v/>
      </c>
      <c r="F278" s="65" t="n"/>
      <c r="G278" s="64">
        <f>IF(A278="","",TEXT(A278,"mmm yyyy"))</f>
        <v/>
      </c>
    </row>
    <row r="279">
      <c r="A279" s="62" t="n"/>
      <c r="B279" s="63" t="n"/>
      <c r="C279" s="63" t="n"/>
      <c r="D279" s="63" t="n"/>
      <c r="E279" s="64">
        <f>IF(C279="","",IF(COUNTIF(Categories!$B$35:$B$58,C279)&gt;0,"Income",IF(COUNTIF(Categories!$B$8:$B$31,C279)&gt;0,"Expense","")))</f>
        <v/>
      </c>
      <c r="F279" s="65" t="n"/>
      <c r="G279" s="64">
        <f>IF(A279="","",TEXT(A279,"mmm yyyy"))</f>
        <v/>
      </c>
    </row>
    <row r="280">
      <c r="A280" s="62" t="n"/>
      <c r="B280" s="63" t="n"/>
      <c r="C280" s="63" t="n"/>
      <c r="D280" s="63" t="n"/>
      <c r="E280" s="64">
        <f>IF(C280="","",IF(COUNTIF(Categories!$B$35:$B$58,C280)&gt;0,"Income",IF(COUNTIF(Categories!$B$8:$B$31,C280)&gt;0,"Expense","")))</f>
        <v/>
      </c>
      <c r="F280" s="65" t="n"/>
      <c r="G280" s="64">
        <f>IF(A280="","",TEXT(A280,"mmm yyyy"))</f>
        <v/>
      </c>
    </row>
    <row r="281">
      <c r="A281" s="62" t="n"/>
      <c r="B281" s="63" t="n"/>
      <c r="C281" s="63" t="n"/>
      <c r="D281" s="63" t="n"/>
      <c r="E281" s="64">
        <f>IF(C281="","",IF(COUNTIF(Categories!$B$35:$B$58,C281)&gt;0,"Income",IF(COUNTIF(Categories!$B$8:$B$31,C281)&gt;0,"Expense","")))</f>
        <v/>
      </c>
      <c r="F281" s="65" t="n"/>
      <c r="G281" s="64">
        <f>IF(A281="","",TEXT(A281,"mmm yyyy"))</f>
        <v/>
      </c>
    </row>
    <row r="282">
      <c r="A282" s="62" t="n"/>
      <c r="B282" s="63" t="n"/>
      <c r="C282" s="63" t="n"/>
      <c r="D282" s="63" t="n"/>
      <c r="E282" s="64">
        <f>IF(C282="","",IF(COUNTIF(Categories!$B$35:$B$58,C282)&gt;0,"Income",IF(COUNTIF(Categories!$B$8:$B$31,C282)&gt;0,"Expense","")))</f>
        <v/>
      </c>
      <c r="F282" s="65" t="n"/>
      <c r="G282" s="64">
        <f>IF(A282="","",TEXT(A282,"mmm yyyy"))</f>
        <v/>
      </c>
    </row>
    <row r="283">
      <c r="A283" s="62" t="n"/>
      <c r="B283" s="63" t="n"/>
      <c r="C283" s="63" t="n"/>
      <c r="D283" s="63" t="n"/>
      <c r="E283" s="64">
        <f>IF(C283="","",IF(COUNTIF(Categories!$B$35:$B$58,C283)&gt;0,"Income",IF(COUNTIF(Categories!$B$8:$B$31,C283)&gt;0,"Expense","")))</f>
        <v/>
      </c>
      <c r="F283" s="65" t="n"/>
      <c r="G283" s="64">
        <f>IF(A283="","",TEXT(A283,"mmm yyyy"))</f>
        <v/>
      </c>
    </row>
    <row r="284">
      <c r="A284" s="62" t="n"/>
      <c r="B284" s="63" t="n"/>
      <c r="C284" s="63" t="n"/>
      <c r="D284" s="63" t="n"/>
      <c r="E284" s="64">
        <f>IF(C284="","",IF(COUNTIF(Categories!$B$35:$B$58,C284)&gt;0,"Income",IF(COUNTIF(Categories!$B$8:$B$31,C284)&gt;0,"Expense","")))</f>
        <v/>
      </c>
      <c r="F284" s="65" t="n"/>
      <c r="G284" s="64">
        <f>IF(A284="","",TEXT(A284,"mmm yyyy"))</f>
        <v/>
      </c>
    </row>
    <row r="285">
      <c r="A285" s="62" t="n"/>
      <c r="B285" s="63" t="n"/>
      <c r="C285" s="63" t="n"/>
      <c r="D285" s="63" t="n"/>
      <c r="E285" s="64">
        <f>IF(C285="","",IF(COUNTIF(Categories!$B$35:$B$58,C285)&gt;0,"Income",IF(COUNTIF(Categories!$B$8:$B$31,C285)&gt;0,"Expense","")))</f>
        <v/>
      </c>
      <c r="F285" s="65" t="n"/>
      <c r="G285" s="64">
        <f>IF(A285="","",TEXT(A285,"mmm yyyy"))</f>
        <v/>
      </c>
    </row>
    <row r="286">
      <c r="A286" s="62" t="n"/>
      <c r="B286" s="63" t="n"/>
      <c r="C286" s="63" t="n"/>
      <c r="D286" s="63" t="n"/>
      <c r="E286" s="64">
        <f>IF(C286="","",IF(COUNTIF(Categories!$B$35:$B$58,C286)&gt;0,"Income",IF(COUNTIF(Categories!$B$8:$B$31,C286)&gt;0,"Expense","")))</f>
        <v/>
      </c>
      <c r="F286" s="65" t="n"/>
      <c r="G286" s="64">
        <f>IF(A286="","",TEXT(A286,"mmm yyyy"))</f>
        <v/>
      </c>
    </row>
    <row r="287">
      <c r="A287" s="62" t="n"/>
      <c r="B287" s="63" t="n"/>
      <c r="C287" s="63" t="n"/>
      <c r="D287" s="63" t="n"/>
      <c r="E287" s="64">
        <f>IF(C287="","",IF(COUNTIF(Categories!$B$35:$B$58,C287)&gt;0,"Income",IF(COUNTIF(Categories!$B$8:$B$31,C287)&gt;0,"Expense","")))</f>
        <v/>
      </c>
      <c r="F287" s="65" t="n"/>
      <c r="G287" s="64">
        <f>IF(A287="","",TEXT(A287,"mmm yyyy"))</f>
        <v/>
      </c>
    </row>
    <row r="288">
      <c r="A288" s="62" t="n"/>
      <c r="B288" s="63" t="n"/>
      <c r="C288" s="63" t="n"/>
      <c r="D288" s="63" t="n"/>
      <c r="E288" s="64">
        <f>IF(C288="","",IF(COUNTIF(Categories!$B$35:$B$58,C288)&gt;0,"Income",IF(COUNTIF(Categories!$B$8:$B$31,C288)&gt;0,"Expense","")))</f>
        <v/>
      </c>
      <c r="F288" s="65" t="n"/>
      <c r="G288" s="64">
        <f>IF(A288="","",TEXT(A288,"mmm yyyy"))</f>
        <v/>
      </c>
    </row>
    <row r="289">
      <c r="A289" s="62" t="n"/>
      <c r="B289" s="63" t="n"/>
      <c r="C289" s="63" t="n"/>
      <c r="D289" s="63" t="n"/>
      <c r="E289" s="64">
        <f>IF(C289="","",IF(COUNTIF(Categories!$B$35:$B$58,C289)&gt;0,"Income",IF(COUNTIF(Categories!$B$8:$B$31,C289)&gt;0,"Expense","")))</f>
        <v/>
      </c>
      <c r="F289" s="65" t="n"/>
      <c r="G289" s="64">
        <f>IF(A289="","",TEXT(A289,"mmm yyyy"))</f>
        <v/>
      </c>
    </row>
    <row r="290">
      <c r="A290" s="62" t="n"/>
      <c r="B290" s="63" t="n"/>
      <c r="C290" s="63" t="n"/>
      <c r="D290" s="63" t="n"/>
      <c r="E290" s="64">
        <f>IF(C290="","",IF(COUNTIF(Categories!$B$35:$B$58,C290)&gt;0,"Income",IF(COUNTIF(Categories!$B$8:$B$31,C290)&gt;0,"Expense","")))</f>
        <v/>
      </c>
      <c r="F290" s="65" t="n"/>
      <c r="G290" s="64">
        <f>IF(A290="","",TEXT(A290,"mmm yyyy"))</f>
        <v/>
      </c>
    </row>
    <row r="291">
      <c r="A291" s="62" t="n"/>
      <c r="B291" s="63" t="n"/>
      <c r="C291" s="63" t="n"/>
      <c r="D291" s="63" t="n"/>
      <c r="E291" s="64">
        <f>IF(C291="","",IF(COUNTIF(Categories!$B$35:$B$58,C291)&gt;0,"Income",IF(COUNTIF(Categories!$B$8:$B$31,C291)&gt;0,"Expense","")))</f>
        <v/>
      </c>
      <c r="F291" s="65" t="n"/>
      <c r="G291" s="64">
        <f>IF(A291="","",TEXT(A291,"mmm yyyy"))</f>
        <v/>
      </c>
    </row>
    <row r="292">
      <c r="A292" s="62" t="n"/>
      <c r="B292" s="63" t="n"/>
      <c r="C292" s="63" t="n"/>
      <c r="D292" s="63" t="n"/>
      <c r="E292" s="64">
        <f>IF(C292="","",IF(COUNTIF(Categories!$B$35:$B$58,C292)&gt;0,"Income",IF(COUNTIF(Categories!$B$8:$B$31,C292)&gt;0,"Expense","")))</f>
        <v/>
      </c>
      <c r="F292" s="65" t="n"/>
      <c r="G292" s="64">
        <f>IF(A292="","",TEXT(A292,"mmm yyyy"))</f>
        <v/>
      </c>
    </row>
    <row r="293">
      <c r="A293" s="62" t="n"/>
      <c r="B293" s="63" t="n"/>
      <c r="C293" s="63" t="n"/>
      <c r="D293" s="63" t="n"/>
      <c r="E293" s="64">
        <f>IF(C293="","",IF(COUNTIF(Categories!$B$35:$B$58,C293)&gt;0,"Income",IF(COUNTIF(Categories!$B$8:$B$31,C293)&gt;0,"Expense","")))</f>
        <v/>
      </c>
      <c r="F293" s="65" t="n"/>
      <c r="G293" s="64">
        <f>IF(A293="","",TEXT(A293,"mmm yyyy"))</f>
        <v/>
      </c>
    </row>
    <row r="294">
      <c r="A294" s="62" t="n"/>
      <c r="B294" s="63" t="n"/>
      <c r="C294" s="63" t="n"/>
      <c r="D294" s="63" t="n"/>
      <c r="E294" s="64">
        <f>IF(C294="","",IF(COUNTIF(Categories!$B$35:$B$58,C294)&gt;0,"Income",IF(COUNTIF(Categories!$B$8:$B$31,C294)&gt;0,"Expense","")))</f>
        <v/>
      </c>
      <c r="F294" s="65" t="n"/>
      <c r="G294" s="64">
        <f>IF(A294="","",TEXT(A294,"mmm yyyy"))</f>
        <v/>
      </c>
    </row>
    <row r="295">
      <c r="A295" s="62" t="n"/>
      <c r="B295" s="63" t="n"/>
      <c r="C295" s="63" t="n"/>
      <c r="D295" s="63" t="n"/>
      <c r="E295" s="64">
        <f>IF(C295="","",IF(COUNTIF(Categories!$B$35:$B$58,C295)&gt;0,"Income",IF(COUNTIF(Categories!$B$8:$B$31,C295)&gt;0,"Expense","")))</f>
        <v/>
      </c>
      <c r="F295" s="65" t="n"/>
      <c r="G295" s="64">
        <f>IF(A295="","",TEXT(A295,"mmm yyyy"))</f>
        <v/>
      </c>
    </row>
    <row r="296">
      <c r="A296" s="62" t="n"/>
      <c r="B296" s="63" t="n"/>
      <c r="C296" s="63" t="n"/>
      <c r="D296" s="63" t="n"/>
      <c r="E296" s="64">
        <f>IF(C296="","",IF(COUNTIF(Categories!$B$35:$B$58,C296)&gt;0,"Income",IF(COUNTIF(Categories!$B$8:$B$31,C296)&gt;0,"Expense","")))</f>
        <v/>
      </c>
      <c r="F296" s="65" t="n"/>
      <c r="G296" s="64">
        <f>IF(A296="","",TEXT(A296,"mmm yyyy"))</f>
        <v/>
      </c>
    </row>
    <row r="297">
      <c r="A297" s="62" t="n"/>
      <c r="B297" s="63" t="n"/>
      <c r="C297" s="63" t="n"/>
      <c r="D297" s="63" t="n"/>
      <c r="E297" s="64">
        <f>IF(C297="","",IF(COUNTIF(Categories!$B$35:$B$58,C297)&gt;0,"Income",IF(COUNTIF(Categories!$B$8:$B$31,C297)&gt;0,"Expense","")))</f>
        <v/>
      </c>
      <c r="F297" s="65" t="n"/>
      <c r="G297" s="64">
        <f>IF(A297="","",TEXT(A297,"mmm yyyy"))</f>
        <v/>
      </c>
    </row>
    <row r="298">
      <c r="A298" s="62" t="n"/>
      <c r="B298" s="63" t="n"/>
      <c r="C298" s="63" t="n"/>
      <c r="D298" s="63" t="n"/>
      <c r="E298" s="64">
        <f>IF(C298="","",IF(COUNTIF(Categories!$B$35:$B$58,C298)&gt;0,"Income",IF(COUNTIF(Categories!$B$8:$B$31,C298)&gt;0,"Expense","")))</f>
        <v/>
      </c>
      <c r="F298" s="65" t="n"/>
      <c r="G298" s="64">
        <f>IF(A298="","",TEXT(A298,"mmm yyyy"))</f>
        <v/>
      </c>
    </row>
    <row r="299">
      <c r="A299" s="62" t="n"/>
      <c r="B299" s="63" t="n"/>
      <c r="C299" s="63" t="n"/>
      <c r="D299" s="63" t="n"/>
      <c r="E299" s="64">
        <f>IF(C299="","",IF(COUNTIF(Categories!$B$35:$B$58,C299)&gt;0,"Income",IF(COUNTIF(Categories!$B$8:$B$31,C299)&gt;0,"Expense","")))</f>
        <v/>
      </c>
      <c r="F299" s="65" t="n"/>
      <c r="G299" s="64">
        <f>IF(A299="","",TEXT(A299,"mmm yyyy"))</f>
        <v/>
      </c>
    </row>
    <row r="300">
      <c r="A300" s="62" t="n"/>
      <c r="B300" s="63" t="n"/>
      <c r="C300" s="63" t="n"/>
      <c r="D300" s="63" t="n"/>
      <c r="E300" s="64">
        <f>IF(C300="","",IF(COUNTIF(Categories!$B$35:$B$58,C300)&gt;0,"Income",IF(COUNTIF(Categories!$B$8:$B$31,C300)&gt;0,"Expense","")))</f>
        <v/>
      </c>
      <c r="F300" s="65" t="n"/>
      <c r="G300" s="64">
        <f>IF(A300="","",TEXT(A300,"mmm yyyy"))</f>
        <v/>
      </c>
    </row>
    <row r="301">
      <c r="A301" s="62" t="n"/>
      <c r="B301" s="63" t="n"/>
      <c r="C301" s="63" t="n"/>
      <c r="D301" s="63" t="n"/>
      <c r="E301" s="64">
        <f>IF(C301="","",IF(COUNTIF(Categories!$B$35:$B$58,C301)&gt;0,"Income",IF(COUNTIF(Categories!$B$8:$B$31,C301)&gt;0,"Expense","")))</f>
        <v/>
      </c>
      <c r="F301" s="65" t="n"/>
      <c r="G301" s="64">
        <f>IF(A301="","",TEXT(A301,"mmm yyyy"))</f>
        <v/>
      </c>
    </row>
    <row r="302">
      <c r="A302" s="62" t="n"/>
      <c r="B302" s="63" t="n"/>
      <c r="C302" s="63" t="n"/>
      <c r="D302" s="63" t="n"/>
      <c r="E302" s="64">
        <f>IF(C302="","",IF(COUNTIF(Categories!$B$35:$B$58,C302)&gt;0,"Income",IF(COUNTIF(Categories!$B$8:$B$31,C302)&gt;0,"Expense","")))</f>
        <v/>
      </c>
      <c r="F302" s="65" t="n"/>
      <c r="G302" s="64">
        <f>IF(A302="","",TEXT(A302,"mmm yyyy"))</f>
        <v/>
      </c>
    </row>
    <row r="303">
      <c r="A303" s="62" t="n"/>
      <c r="B303" s="63" t="n"/>
      <c r="C303" s="63" t="n"/>
      <c r="D303" s="63" t="n"/>
      <c r="E303" s="64">
        <f>IF(C303="","",IF(COUNTIF(Categories!$B$35:$B$58,C303)&gt;0,"Income",IF(COUNTIF(Categories!$B$8:$B$31,C303)&gt;0,"Expense","")))</f>
        <v/>
      </c>
      <c r="F303" s="65" t="n"/>
      <c r="G303" s="64">
        <f>IF(A303="","",TEXT(A303,"mmm yyyy"))</f>
        <v/>
      </c>
    </row>
    <row r="304">
      <c r="A304" s="62" t="n"/>
      <c r="B304" s="63" t="n"/>
      <c r="C304" s="63" t="n"/>
      <c r="D304" s="63" t="n"/>
      <c r="E304" s="64">
        <f>IF(C304="","",IF(COUNTIF(Categories!$B$35:$B$58,C304)&gt;0,"Income",IF(COUNTIF(Categories!$B$8:$B$31,C304)&gt;0,"Expense","")))</f>
        <v/>
      </c>
      <c r="F304" s="65" t="n"/>
      <c r="G304" s="64">
        <f>IF(A304="","",TEXT(A304,"mmm yyyy"))</f>
        <v/>
      </c>
    </row>
    <row r="305">
      <c r="A305" s="62" t="n"/>
      <c r="B305" s="63" t="n"/>
      <c r="C305" s="63" t="n"/>
      <c r="D305" s="63" t="n"/>
      <c r="E305" s="64">
        <f>IF(C305="","",IF(COUNTIF(Categories!$B$35:$B$58,C305)&gt;0,"Income",IF(COUNTIF(Categories!$B$8:$B$31,C305)&gt;0,"Expense","")))</f>
        <v/>
      </c>
      <c r="F305" s="65" t="n"/>
      <c r="G305" s="64">
        <f>IF(A305="","",TEXT(A305,"mmm yyyy"))</f>
        <v/>
      </c>
    </row>
    <row r="306">
      <c r="A306" s="62" t="n"/>
      <c r="B306" s="63" t="n"/>
      <c r="C306" s="63" t="n"/>
      <c r="D306" s="63" t="n"/>
      <c r="E306" s="64">
        <f>IF(C306="","",IF(COUNTIF(Categories!$B$35:$B$58,C306)&gt;0,"Income",IF(COUNTIF(Categories!$B$8:$B$31,C306)&gt;0,"Expense","")))</f>
        <v/>
      </c>
      <c r="F306" s="65" t="n"/>
      <c r="G306" s="64">
        <f>IF(A306="","",TEXT(A306,"mmm yyyy"))</f>
        <v/>
      </c>
    </row>
    <row r="307">
      <c r="A307" s="62" t="n"/>
      <c r="B307" s="63" t="n"/>
      <c r="C307" s="63" t="n"/>
      <c r="D307" s="63" t="n"/>
      <c r="E307" s="64">
        <f>IF(C307="","",IF(COUNTIF(Categories!$B$35:$B$58,C307)&gt;0,"Income",IF(COUNTIF(Categories!$B$8:$B$31,C307)&gt;0,"Expense","")))</f>
        <v/>
      </c>
      <c r="F307" s="65" t="n"/>
      <c r="G307" s="64">
        <f>IF(A307="","",TEXT(A307,"mmm yyyy"))</f>
        <v/>
      </c>
    </row>
    <row r="308">
      <c r="A308" s="62" t="n"/>
      <c r="B308" s="63" t="n"/>
      <c r="C308" s="63" t="n"/>
      <c r="D308" s="63" t="n"/>
      <c r="E308" s="64">
        <f>IF(C308="","",IF(COUNTIF(Categories!$B$35:$B$58,C308)&gt;0,"Income",IF(COUNTIF(Categories!$B$8:$B$31,C308)&gt;0,"Expense","")))</f>
        <v/>
      </c>
      <c r="F308" s="65" t="n"/>
      <c r="G308" s="64">
        <f>IF(A308="","",TEXT(A308,"mmm yyyy"))</f>
        <v/>
      </c>
    </row>
    <row r="309">
      <c r="A309" s="62" t="n"/>
      <c r="B309" s="63" t="n"/>
      <c r="C309" s="63" t="n"/>
      <c r="D309" s="63" t="n"/>
      <c r="E309" s="64">
        <f>IF(C309="","",IF(COUNTIF(Categories!$B$35:$B$58,C309)&gt;0,"Income",IF(COUNTIF(Categories!$B$8:$B$31,C309)&gt;0,"Expense","")))</f>
        <v/>
      </c>
      <c r="F309" s="65" t="n"/>
      <c r="G309" s="64">
        <f>IF(A309="","",TEXT(A309,"mmm yyyy"))</f>
        <v/>
      </c>
    </row>
    <row r="310">
      <c r="A310" s="62" t="n"/>
      <c r="B310" s="63" t="n"/>
      <c r="C310" s="63" t="n"/>
      <c r="D310" s="63" t="n"/>
      <c r="E310" s="64">
        <f>IF(C310="","",IF(COUNTIF(Categories!$B$35:$B$58,C310)&gt;0,"Income",IF(COUNTIF(Categories!$B$8:$B$31,C310)&gt;0,"Expense","")))</f>
        <v/>
      </c>
      <c r="F310" s="65" t="n"/>
      <c r="G310" s="64">
        <f>IF(A310="","",TEXT(A310,"mmm yyyy"))</f>
        <v/>
      </c>
    </row>
    <row r="311">
      <c r="A311" s="62" t="n"/>
      <c r="B311" s="63" t="n"/>
      <c r="C311" s="63" t="n"/>
      <c r="D311" s="63" t="n"/>
      <c r="E311" s="64">
        <f>IF(C311="","",IF(COUNTIF(Categories!$B$35:$B$58,C311)&gt;0,"Income",IF(COUNTIF(Categories!$B$8:$B$31,C311)&gt;0,"Expense","")))</f>
        <v/>
      </c>
      <c r="F311" s="65" t="n"/>
      <c r="G311" s="64">
        <f>IF(A311="","",TEXT(A311,"mmm yyyy"))</f>
        <v/>
      </c>
    </row>
    <row r="312">
      <c r="A312" s="62" t="n"/>
      <c r="B312" s="63" t="n"/>
      <c r="C312" s="63" t="n"/>
      <c r="D312" s="63" t="n"/>
      <c r="E312" s="64">
        <f>IF(C312="","",IF(COUNTIF(Categories!$B$35:$B$58,C312)&gt;0,"Income",IF(COUNTIF(Categories!$B$8:$B$31,C312)&gt;0,"Expense","")))</f>
        <v/>
      </c>
      <c r="F312" s="65" t="n"/>
      <c r="G312" s="64">
        <f>IF(A312="","",TEXT(A312,"mmm yyyy"))</f>
        <v/>
      </c>
    </row>
    <row r="313">
      <c r="A313" s="62" t="n"/>
      <c r="B313" s="63" t="n"/>
      <c r="C313" s="63" t="n"/>
      <c r="D313" s="63" t="n"/>
      <c r="E313" s="64">
        <f>IF(C313="","",IF(COUNTIF(Categories!$B$35:$B$58,C313)&gt;0,"Income",IF(COUNTIF(Categories!$B$8:$B$31,C313)&gt;0,"Expense","")))</f>
        <v/>
      </c>
      <c r="F313" s="65" t="n"/>
      <c r="G313" s="64">
        <f>IF(A313="","",TEXT(A313,"mmm yyyy"))</f>
        <v/>
      </c>
    </row>
    <row r="314">
      <c r="A314" s="62" t="n"/>
      <c r="B314" s="63" t="n"/>
      <c r="C314" s="63" t="n"/>
      <c r="D314" s="63" t="n"/>
      <c r="E314" s="64">
        <f>IF(C314="","",IF(COUNTIF(Categories!$B$35:$B$58,C314)&gt;0,"Income",IF(COUNTIF(Categories!$B$8:$B$31,C314)&gt;0,"Expense","")))</f>
        <v/>
      </c>
      <c r="F314" s="65" t="n"/>
      <c r="G314" s="64">
        <f>IF(A314="","",TEXT(A314,"mmm yyyy"))</f>
        <v/>
      </c>
    </row>
    <row r="315">
      <c r="A315" s="62" t="n"/>
      <c r="B315" s="63" t="n"/>
      <c r="C315" s="63" t="n"/>
      <c r="D315" s="63" t="n"/>
      <c r="E315" s="64">
        <f>IF(C315="","",IF(COUNTIF(Categories!$B$35:$B$58,C315)&gt;0,"Income",IF(COUNTIF(Categories!$B$8:$B$31,C315)&gt;0,"Expense","")))</f>
        <v/>
      </c>
      <c r="F315" s="65" t="n"/>
      <c r="G315" s="64">
        <f>IF(A315="","",TEXT(A315,"mmm yyyy"))</f>
        <v/>
      </c>
    </row>
    <row r="316">
      <c r="A316" s="62" t="n"/>
      <c r="B316" s="63" t="n"/>
      <c r="C316" s="63" t="n"/>
      <c r="D316" s="63" t="n"/>
      <c r="E316" s="64">
        <f>IF(C316="","",IF(COUNTIF(Categories!$B$35:$B$58,C316)&gt;0,"Income",IF(COUNTIF(Categories!$B$8:$B$31,C316)&gt;0,"Expense","")))</f>
        <v/>
      </c>
      <c r="F316" s="65" t="n"/>
      <c r="G316" s="64">
        <f>IF(A316="","",TEXT(A316,"mmm yyyy"))</f>
        <v/>
      </c>
    </row>
    <row r="317">
      <c r="A317" s="62" t="n"/>
      <c r="B317" s="63" t="n"/>
      <c r="C317" s="63" t="n"/>
      <c r="D317" s="63" t="n"/>
      <c r="E317" s="64">
        <f>IF(C317="","",IF(COUNTIF(Categories!$B$35:$B$58,C317)&gt;0,"Income",IF(COUNTIF(Categories!$B$8:$B$31,C317)&gt;0,"Expense","")))</f>
        <v/>
      </c>
      <c r="F317" s="65" t="n"/>
      <c r="G317" s="64">
        <f>IF(A317="","",TEXT(A317,"mmm yyyy"))</f>
        <v/>
      </c>
    </row>
    <row r="318">
      <c r="A318" s="62" t="n"/>
      <c r="B318" s="63" t="n"/>
      <c r="C318" s="63" t="n"/>
      <c r="D318" s="63" t="n"/>
      <c r="E318" s="64">
        <f>IF(C318="","",IF(COUNTIF(Categories!$B$35:$B$58,C318)&gt;0,"Income",IF(COUNTIF(Categories!$B$8:$B$31,C318)&gt;0,"Expense","")))</f>
        <v/>
      </c>
      <c r="F318" s="65" t="n"/>
      <c r="G318" s="64">
        <f>IF(A318="","",TEXT(A318,"mmm yyyy"))</f>
        <v/>
      </c>
    </row>
    <row r="319">
      <c r="A319" s="62" t="n"/>
      <c r="B319" s="63" t="n"/>
      <c r="C319" s="63" t="n"/>
      <c r="D319" s="63" t="n"/>
      <c r="E319" s="64">
        <f>IF(C319="","",IF(COUNTIF(Categories!$B$35:$B$58,C319)&gt;0,"Income",IF(COUNTIF(Categories!$B$8:$B$31,C319)&gt;0,"Expense","")))</f>
        <v/>
      </c>
      <c r="F319" s="65" t="n"/>
      <c r="G319" s="64">
        <f>IF(A319="","",TEXT(A319,"mmm yyyy"))</f>
        <v/>
      </c>
    </row>
    <row r="320">
      <c r="A320" s="62" t="n"/>
      <c r="B320" s="63" t="n"/>
      <c r="C320" s="63" t="n"/>
      <c r="D320" s="63" t="n"/>
      <c r="E320" s="64">
        <f>IF(C320="","",IF(COUNTIF(Categories!$B$35:$B$58,C320)&gt;0,"Income",IF(COUNTIF(Categories!$B$8:$B$31,C320)&gt;0,"Expense","")))</f>
        <v/>
      </c>
      <c r="F320" s="65" t="n"/>
      <c r="G320" s="64">
        <f>IF(A320="","",TEXT(A320,"mmm yyyy"))</f>
        <v/>
      </c>
    </row>
    <row r="321">
      <c r="A321" s="62" t="n"/>
      <c r="B321" s="63" t="n"/>
      <c r="C321" s="63" t="n"/>
      <c r="D321" s="63" t="n"/>
      <c r="E321" s="64">
        <f>IF(C321="","",IF(COUNTIF(Categories!$B$35:$B$58,C321)&gt;0,"Income",IF(COUNTIF(Categories!$B$8:$B$31,C321)&gt;0,"Expense","")))</f>
        <v/>
      </c>
      <c r="F321" s="65" t="n"/>
      <c r="G321" s="64">
        <f>IF(A321="","",TEXT(A321,"mmm yyyy"))</f>
        <v/>
      </c>
    </row>
    <row r="322">
      <c r="A322" s="62" t="n"/>
      <c r="B322" s="63" t="n"/>
      <c r="C322" s="63" t="n"/>
      <c r="D322" s="63" t="n"/>
      <c r="E322" s="64">
        <f>IF(C322="","",IF(COUNTIF(Categories!$B$35:$B$58,C322)&gt;0,"Income",IF(COUNTIF(Categories!$B$8:$B$31,C322)&gt;0,"Expense","")))</f>
        <v/>
      </c>
      <c r="F322" s="65" t="n"/>
      <c r="G322" s="64">
        <f>IF(A322="","",TEXT(A322,"mmm yyyy"))</f>
        <v/>
      </c>
    </row>
    <row r="323">
      <c r="A323" s="62" t="n"/>
      <c r="B323" s="63" t="n"/>
      <c r="C323" s="63" t="n"/>
      <c r="D323" s="63" t="n"/>
      <c r="E323" s="64">
        <f>IF(C323="","",IF(COUNTIF(Categories!$B$35:$B$58,C323)&gt;0,"Income",IF(COUNTIF(Categories!$B$8:$B$31,C323)&gt;0,"Expense","")))</f>
        <v/>
      </c>
      <c r="F323" s="65" t="n"/>
      <c r="G323" s="64">
        <f>IF(A323="","",TEXT(A323,"mmm yyyy"))</f>
        <v/>
      </c>
    </row>
    <row r="324">
      <c r="A324" s="62" t="n"/>
      <c r="B324" s="63" t="n"/>
      <c r="C324" s="63" t="n"/>
      <c r="D324" s="63" t="n"/>
      <c r="E324" s="64">
        <f>IF(C324="","",IF(COUNTIF(Categories!$B$35:$B$58,C324)&gt;0,"Income",IF(COUNTIF(Categories!$B$8:$B$31,C324)&gt;0,"Expense","")))</f>
        <v/>
      </c>
      <c r="F324" s="65" t="n"/>
      <c r="G324" s="64">
        <f>IF(A324="","",TEXT(A324,"mmm yyyy"))</f>
        <v/>
      </c>
    </row>
    <row r="325">
      <c r="A325" s="62" t="n"/>
      <c r="B325" s="63" t="n"/>
      <c r="C325" s="63" t="n"/>
      <c r="D325" s="63" t="n"/>
      <c r="E325" s="64">
        <f>IF(C325="","",IF(COUNTIF(Categories!$B$35:$B$58,C325)&gt;0,"Income",IF(COUNTIF(Categories!$B$8:$B$31,C325)&gt;0,"Expense","")))</f>
        <v/>
      </c>
      <c r="F325" s="65" t="n"/>
      <c r="G325" s="64">
        <f>IF(A325="","",TEXT(A325,"mmm yyyy"))</f>
        <v/>
      </c>
    </row>
    <row r="326">
      <c r="A326" s="62" t="n"/>
      <c r="B326" s="63" t="n"/>
      <c r="C326" s="63" t="n"/>
      <c r="D326" s="63" t="n"/>
      <c r="E326" s="64">
        <f>IF(C326="","",IF(COUNTIF(Categories!$B$35:$B$58,C326)&gt;0,"Income",IF(COUNTIF(Categories!$B$8:$B$31,C326)&gt;0,"Expense","")))</f>
        <v/>
      </c>
      <c r="F326" s="65" t="n"/>
      <c r="G326" s="64">
        <f>IF(A326="","",TEXT(A326,"mmm yyyy"))</f>
        <v/>
      </c>
    </row>
    <row r="327">
      <c r="A327" s="62" t="n"/>
      <c r="B327" s="63" t="n"/>
      <c r="C327" s="63" t="n"/>
      <c r="D327" s="63" t="n"/>
      <c r="E327" s="64">
        <f>IF(C327="","",IF(COUNTIF(Categories!$B$35:$B$58,C327)&gt;0,"Income",IF(COUNTIF(Categories!$B$8:$B$31,C327)&gt;0,"Expense","")))</f>
        <v/>
      </c>
      <c r="F327" s="65" t="n"/>
      <c r="G327" s="64">
        <f>IF(A327="","",TEXT(A327,"mmm yyyy"))</f>
        <v/>
      </c>
    </row>
    <row r="328">
      <c r="A328" s="62" t="n"/>
      <c r="B328" s="63" t="n"/>
      <c r="C328" s="63" t="n"/>
      <c r="D328" s="63" t="n"/>
      <c r="E328" s="64">
        <f>IF(C328="","",IF(COUNTIF(Categories!$B$35:$B$58,C328)&gt;0,"Income",IF(COUNTIF(Categories!$B$8:$B$31,C328)&gt;0,"Expense","")))</f>
        <v/>
      </c>
      <c r="F328" s="65" t="n"/>
      <c r="G328" s="64">
        <f>IF(A328="","",TEXT(A328,"mmm yyyy"))</f>
        <v/>
      </c>
    </row>
    <row r="329">
      <c r="A329" s="62" t="n"/>
      <c r="B329" s="63" t="n"/>
      <c r="C329" s="63" t="n"/>
      <c r="D329" s="63" t="n"/>
      <c r="E329" s="64">
        <f>IF(C329="","",IF(COUNTIF(Categories!$B$35:$B$58,C329)&gt;0,"Income",IF(COUNTIF(Categories!$B$8:$B$31,C329)&gt;0,"Expense","")))</f>
        <v/>
      </c>
      <c r="F329" s="65" t="n"/>
      <c r="G329" s="64">
        <f>IF(A329="","",TEXT(A329,"mmm yyyy"))</f>
        <v/>
      </c>
    </row>
    <row r="330">
      <c r="A330" s="62" t="n"/>
      <c r="B330" s="63" t="n"/>
      <c r="C330" s="63" t="n"/>
      <c r="D330" s="63" t="n"/>
      <c r="E330" s="64">
        <f>IF(C330="","",IF(COUNTIF(Categories!$B$35:$B$58,C330)&gt;0,"Income",IF(COUNTIF(Categories!$B$8:$B$31,C330)&gt;0,"Expense","")))</f>
        <v/>
      </c>
      <c r="F330" s="65" t="n"/>
      <c r="G330" s="64">
        <f>IF(A330="","",TEXT(A330,"mmm yyyy"))</f>
        <v/>
      </c>
    </row>
    <row r="331">
      <c r="A331" s="62" t="n"/>
      <c r="B331" s="63" t="n"/>
      <c r="C331" s="63" t="n"/>
      <c r="D331" s="63" t="n"/>
      <c r="E331" s="64">
        <f>IF(C331="","",IF(COUNTIF(Categories!$B$35:$B$58,C331)&gt;0,"Income",IF(COUNTIF(Categories!$B$8:$B$31,C331)&gt;0,"Expense","")))</f>
        <v/>
      </c>
      <c r="F331" s="65" t="n"/>
      <c r="G331" s="64">
        <f>IF(A331="","",TEXT(A331,"mmm yyyy"))</f>
        <v/>
      </c>
    </row>
    <row r="332">
      <c r="A332" s="62" t="n"/>
      <c r="B332" s="63" t="n"/>
      <c r="C332" s="63" t="n"/>
      <c r="D332" s="63" t="n"/>
      <c r="E332" s="64">
        <f>IF(C332="","",IF(COUNTIF(Categories!$B$35:$B$58,C332)&gt;0,"Income",IF(COUNTIF(Categories!$B$8:$B$31,C332)&gt;0,"Expense","")))</f>
        <v/>
      </c>
      <c r="F332" s="65" t="n"/>
      <c r="G332" s="64">
        <f>IF(A332="","",TEXT(A332,"mmm yyyy"))</f>
        <v/>
      </c>
    </row>
    <row r="333">
      <c r="A333" s="62" t="n"/>
      <c r="B333" s="63" t="n"/>
      <c r="C333" s="63" t="n"/>
      <c r="D333" s="63" t="n"/>
      <c r="E333" s="64">
        <f>IF(C333="","",IF(COUNTIF(Categories!$B$35:$B$58,C333)&gt;0,"Income",IF(COUNTIF(Categories!$B$8:$B$31,C333)&gt;0,"Expense","")))</f>
        <v/>
      </c>
      <c r="F333" s="65" t="n"/>
      <c r="G333" s="64">
        <f>IF(A333="","",TEXT(A333,"mmm yyyy"))</f>
        <v/>
      </c>
    </row>
    <row r="334">
      <c r="A334" s="62" t="n"/>
      <c r="B334" s="63" t="n"/>
      <c r="C334" s="63" t="n"/>
      <c r="D334" s="63" t="n"/>
      <c r="E334" s="64">
        <f>IF(C334="","",IF(COUNTIF(Categories!$B$35:$B$58,C334)&gt;0,"Income",IF(COUNTIF(Categories!$B$8:$B$31,C334)&gt;0,"Expense","")))</f>
        <v/>
      </c>
      <c r="F334" s="65" t="n"/>
      <c r="G334" s="64">
        <f>IF(A334="","",TEXT(A334,"mmm yyyy"))</f>
        <v/>
      </c>
    </row>
    <row r="335">
      <c r="A335" s="62" t="n"/>
      <c r="B335" s="63" t="n"/>
      <c r="C335" s="63" t="n"/>
      <c r="D335" s="63" t="n"/>
      <c r="E335" s="64">
        <f>IF(C335="","",IF(COUNTIF(Categories!$B$35:$B$58,C335)&gt;0,"Income",IF(COUNTIF(Categories!$B$8:$B$31,C335)&gt;0,"Expense","")))</f>
        <v/>
      </c>
      <c r="F335" s="65" t="n"/>
      <c r="G335" s="64">
        <f>IF(A335="","",TEXT(A335,"mmm yyyy"))</f>
        <v/>
      </c>
    </row>
    <row r="336">
      <c r="A336" s="62" t="n"/>
      <c r="B336" s="63" t="n"/>
      <c r="C336" s="63" t="n"/>
      <c r="D336" s="63" t="n"/>
      <c r="E336" s="64">
        <f>IF(C336="","",IF(COUNTIF(Categories!$B$35:$B$58,C336)&gt;0,"Income",IF(COUNTIF(Categories!$B$8:$B$31,C336)&gt;0,"Expense","")))</f>
        <v/>
      </c>
      <c r="F336" s="65" t="n"/>
      <c r="G336" s="64">
        <f>IF(A336="","",TEXT(A336,"mmm yyyy"))</f>
        <v/>
      </c>
    </row>
    <row r="337">
      <c r="A337" s="62" t="n"/>
      <c r="B337" s="63" t="n"/>
      <c r="C337" s="63" t="n"/>
      <c r="D337" s="63" t="n"/>
      <c r="E337" s="64">
        <f>IF(C337="","",IF(COUNTIF(Categories!$B$35:$B$58,C337)&gt;0,"Income",IF(COUNTIF(Categories!$B$8:$B$31,C337)&gt;0,"Expense","")))</f>
        <v/>
      </c>
      <c r="F337" s="65" t="n"/>
      <c r="G337" s="64">
        <f>IF(A337="","",TEXT(A337,"mmm yyyy"))</f>
        <v/>
      </c>
    </row>
    <row r="338">
      <c r="A338" s="62" t="n"/>
      <c r="B338" s="63" t="n"/>
      <c r="C338" s="63" t="n"/>
      <c r="D338" s="63" t="n"/>
      <c r="E338" s="64">
        <f>IF(C338="","",IF(COUNTIF(Categories!$B$35:$B$58,C338)&gt;0,"Income",IF(COUNTIF(Categories!$B$8:$B$31,C338)&gt;0,"Expense","")))</f>
        <v/>
      </c>
      <c r="F338" s="65" t="n"/>
      <c r="G338" s="64">
        <f>IF(A338="","",TEXT(A338,"mmm yyyy"))</f>
        <v/>
      </c>
    </row>
    <row r="339">
      <c r="A339" s="62" t="n"/>
      <c r="B339" s="63" t="n"/>
      <c r="C339" s="63" t="n"/>
      <c r="D339" s="63" t="n"/>
      <c r="E339" s="64">
        <f>IF(C339="","",IF(COUNTIF(Categories!$B$35:$B$58,C339)&gt;0,"Income",IF(COUNTIF(Categories!$B$8:$B$31,C339)&gt;0,"Expense","")))</f>
        <v/>
      </c>
      <c r="F339" s="65" t="n"/>
      <c r="G339" s="64">
        <f>IF(A339="","",TEXT(A339,"mmm yyyy"))</f>
        <v/>
      </c>
    </row>
    <row r="340">
      <c r="A340" s="62" t="n"/>
      <c r="B340" s="63" t="n"/>
      <c r="C340" s="63" t="n"/>
      <c r="D340" s="63" t="n"/>
      <c r="E340" s="64">
        <f>IF(C340="","",IF(COUNTIF(Categories!$B$35:$B$58,C340)&gt;0,"Income",IF(COUNTIF(Categories!$B$8:$B$31,C340)&gt;0,"Expense","")))</f>
        <v/>
      </c>
      <c r="F340" s="65" t="n"/>
      <c r="G340" s="64">
        <f>IF(A340="","",TEXT(A340,"mmm yyyy"))</f>
        <v/>
      </c>
    </row>
    <row r="341">
      <c r="A341" s="62" t="n"/>
      <c r="B341" s="63" t="n"/>
      <c r="C341" s="63" t="n"/>
      <c r="D341" s="63" t="n"/>
      <c r="E341" s="64">
        <f>IF(C341="","",IF(COUNTIF(Categories!$B$35:$B$58,C341)&gt;0,"Income",IF(COUNTIF(Categories!$B$8:$B$31,C341)&gt;0,"Expense","")))</f>
        <v/>
      </c>
      <c r="F341" s="65" t="n"/>
      <c r="G341" s="64">
        <f>IF(A341="","",TEXT(A341,"mmm yyyy"))</f>
        <v/>
      </c>
    </row>
    <row r="342">
      <c r="A342" s="62" t="n"/>
      <c r="B342" s="63" t="n"/>
      <c r="C342" s="63" t="n"/>
      <c r="D342" s="63" t="n"/>
      <c r="E342" s="64">
        <f>IF(C342="","",IF(COUNTIF(Categories!$B$35:$B$58,C342)&gt;0,"Income",IF(COUNTIF(Categories!$B$8:$B$31,C342)&gt;0,"Expense","")))</f>
        <v/>
      </c>
      <c r="F342" s="65" t="n"/>
      <c r="G342" s="64">
        <f>IF(A342="","",TEXT(A342,"mmm yyyy"))</f>
        <v/>
      </c>
    </row>
    <row r="343">
      <c r="A343" s="62" t="n"/>
      <c r="B343" s="63" t="n"/>
      <c r="C343" s="63" t="n"/>
      <c r="D343" s="63" t="n"/>
      <c r="E343" s="64">
        <f>IF(C343="","",IF(COUNTIF(Categories!$B$35:$B$58,C343)&gt;0,"Income",IF(COUNTIF(Categories!$B$8:$B$31,C343)&gt;0,"Expense","")))</f>
        <v/>
      </c>
      <c r="F343" s="65" t="n"/>
      <c r="G343" s="64">
        <f>IF(A343="","",TEXT(A343,"mmm yyyy"))</f>
        <v/>
      </c>
    </row>
    <row r="344">
      <c r="A344" s="62" t="n"/>
      <c r="B344" s="63" t="n"/>
      <c r="C344" s="63" t="n"/>
      <c r="D344" s="63" t="n"/>
      <c r="E344" s="64">
        <f>IF(C344="","",IF(COUNTIF(Categories!$B$35:$B$58,C344)&gt;0,"Income",IF(COUNTIF(Categories!$B$8:$B$31,C344)&gt;0,"Expense","")))</f>
        <v/>
      </c>
      <c r="F344" s="65" t="n"/>
      <c r="G344" s="64">
        <f>IF(A344="","",TEXT(A344,"mmm yyyy"))</f>
        <v/>
      </c>
    </row>
    <row r="345">
      <c r="A345" s="62" t="n"/>
      <c r="B345" s="63" t="n"/>
      <c r="C345" s="63" t="n"/>
      <c r="D345" s="63" t="n"/>
      <c r="E345" s="64">
        <f>IF(C345="","",IF(COUNTIF(Categories!$B$35:$B$58,C345)&gt;0,"Income",IF(COUNTIF(Categories!$B$8:$B$31,C345)&gt;0,"Expense","")))</f>
        <v/>
      </c>
      <c r="F345" s="65" t="n"/>
      <c r="G345" s="64">
        <f>IF(A345="","",TEXT(A345,"mmm yyyy"))</f>
        <v/>
      </c>
    </row>
    <row r="346">
      <c r="A346" s="62" t="n"/>
      <c r="B346" s="63" t="n"/>
      <c r="C346" s="63" t="n"/>
      <c r="D346" s="63" t="n"/>
      <c r="E346" s="64">
        <f>IF(C346="","",IF(COUNTIF(Categories!$B$35:$B$58,C346)&gt;0,"Income",IF(COUNTIF(Categories!$B$8:$B$31,C346)&gt;0,"Expense","")))</f>
        <v/>
      </c>
      <c r="F346" s="65" t="n"/>
      <c r="G346" s="64">
        <f>IF(A346="","",TEXT(A346,"mmm yyyy"))</f>
        <v/>
      </c>
    </row>
    <row r="347">
      <c r="A347" s="62" t="n"/>
      <c r="B347" s="63" t="n"/>
      <c r="C347" s="63" t="n"/>
      <c r="D347" s="63" t="n"/>
      <c r="E347" s="64">
        <f>IF(C347="","",IF(COUNTIF(Categories!$B$35:$B$58,C347)&gt;0,"Income",IF(COUNTIF(Categories!$B$8:$B$31,C347)&gt;0,"Expense","")))</f>
        <v/>
      </c>
      <c r="F347" s="65" t="n"/>
      <c r="G347" s="64">
        <f>IF(A347="","",TEXT(A347,"mmm yyyy"))</f>
        <v/>
      </c>
    </row>
    <row r="348">
      <c r="A348" s="62" t="n"/>
      <c r="B348" s="63" t="n"/>
      <c r="C348" s="63" t="n"/>
      <c r="D348" s="63" t="n"/>
      <c r="E348" s="64">
        <f>IF(C348="","",IF(COUNTIF(Categories!$B$35:$B$58,C348)&gt;0,"Income",IF(COUNTIF(Categories!$B$8:$B$31,C348)&gt;0,"Expense","")))</f>
        <v/>
      </c>
      <c r="F348" s="65" t="n"/>
      <c r="G348" s="64">
        <f>IF(A348="","",TEXT(A348,"mmm yyyy"))</f>
        <v/>
      </c>
    </row>
    <row r="349">
      <c r="A349" s="62" t="n"/>
      <c r="B349" s="63" t="n"/>
      <c r="C349" s="63" t="n"/>
      <c r="D349" s="63" t="n"/>
      <c r="E349" s="64">
        <f>IF(C349="","",IF(COUNTIF(Categories!$B$35:$B$58,C349)&gt;0,"Income",IF(COUNTIF(Categories!$B$8:$B$31,C349)&gt;0,"Expense","")))</f>
        <v/>
      </c>
      <c r="F349" s="65" t="n"/>
      <c r="G349" s="64">
        <f>IF(A349="","",TEXT(A349,"mmm yyyy"))</f>
        <v/>
      </c>
    </row>
    <row r="350">
      <c r="A350" s="62" t="n"/>
      <c r="B350" s="63" t="n"/>
      <c r="C350" s="63" t="n"/>
      <c r="D350" s="63" t="n"/>
      <c r="E350" s="64">
        <f>IF(C350="","",IF(COUNTIF(Categories!$B$35:$B$58,C350)&gt;0,"Income",IF(COUNTIF(Categories!$B$8:$B$31,C350)&gt;0,"Expense","")))</f>
        <v/>
      </c>
      <c r="F350" s="65" t="n"/>
      <c r="G350" s="64">
        <f>IF(A350="","",TEXT(A350,"mmm yyyy"))</f>
        <v/>
      </c>
    </row>
    <row r="351">
      <c r="A351" s="62" t="n"/>
      <c r="B351" s="63" t="n"/>
      <c r="C351" s="63" t="n"/>
      <c r="D351" s="63" t="n"/>
      <c r="E351" s="64">
        <f>IF(C351="","",IF(COUNTIF(Categories!$B$35:$B$58,C351)&gt;0,"Income",IF(COUNTIF(Categories!$B$8:$B$31,C351)&gt;0,"Expense","")))</f>
        <v/>
      </c>
      <c r="F351" s="65" t="n"/>
      <c r="G351" s="64">
        <f>IF(A351="","",TEXT(A351,"mmm yyyy"))</f>
        <v/>
      </c>
    </row>
    <row r="352">
      <c r="A352" s="62" t="n"/>
      <c r="B352" s="63" t="n"/>
      <c r="C352" s="63" t="n"/>
      <c r="D352" s="63" t="n"/>
      <c r="E352" s="64">
        <f>IF(C352="","",IF(COUNTIF(Categories!$B$35:$B$58,C352)&gt;0,"Income",IF(COUNTIF(Categories!$B$8:$B$31,C352)&gt;0,"Expense","")))</f>
        <v/>
      </c>
      <c r="F352" s="65" t="n"/>
      <c r="G352" s="64">
        <f>IF(A352="","",TEXT(A352,"mmm yyyy"))</f>
        <v/>
      </c>
    </row>
    <row r="353">
      <c r="A353" s="62" t="n"/>
      <c r="B353" s="63" t="n"/>
      <c r="C353" s="63" t="n"/>
      <c r="D353" s="63" t="n"/>
      <c r="E353" s="64">
        <f>IF(C353="","",IF(COUNTIF(Categories!$B$35:$B$58,C353)&gt;0,"Income",IF(COUNTIF(Categories!$B$8:$B$31,C353)&gt;0,"Expense","")))</f>
        <v/>
      </c>
      <c r="F353" s="65" t="n"/>
      <c r="G353" s="64">
        <f>IF(A353="","",TEXT(A353,"mmm yyyy"))</f>
        <v/>
      </c>
    </row>
    <row r="354">
      <c r="A354" s="62" t="n"/>
      <c r="B354" s="63" t="n"/>
      <c r="C354" s="63" t="n"/>
      <c r="D354" s="63" t="n"/>
      <c r="E354" s="64">
        <f>IF(C354="","",IF(COUNTIF(Categories!$B$35:$B$58,C354)&gt;0,"Income",IF(COUNTIF(Categories!$B$8:$B$31,C354)&gt;0,"Expense","")))</f>
        <v/>
      </c>
      <c r="F354" s="65" t="n"/>
      <c r="G354" s="64">
        <f>IF(A354="","",TEXT(A354,"mmm yyyy"))</f>
        <v/>
      </c>
    </row>
    <row r="355">
      <c r="A355" s="62" t="n"/>
      <c r="B355" s="63" t="n"/>
      <c r="C355" s="63" t="n"/>
      <c r="D355" s="63" t="n"/>
      <c r="E355" s="64">
        <f>IF(C355="","",IF(COUNTIF(Categories!$B$35:$B$58,C355)&gt;0,"Income",IF(COUNTIF(Categories!$B$8:$B$31,C355)&gt;0,"Expense","")))</f>
        <v/>
      </c>
      <c r="F355" s="65" t="n"/>
      <c r="G355" s="64">
        <f>IF(A355="","",TEXT(A355,"mmm yyyy"))</f>
        <v/>
      </c>
    </row>
    <row r="356">
      <c r="A356" s="62" t="n"/>
      <c r="B356" s="63" t="n"/>
      <c r="C356" s="63" t="n"/>
      <c r="D356" s="63" t="n"/>
      <c r="E356" s="64">
        <f>IF(C356="","",IF(COUNTIF(Categories!$B$35:$B$58,C356)&gt;0,"Income",IF(COUNTIF(Categories!$B$8:$B$31,C356)&gt;0,"Expense","")))</f>
        <v/>
      </c>
      <c r="F356" s="65" t="n"/>
      <c r="G356" s="64">
        <f>IF(A356="","",TEXT(A356,"mmm yyyy"))</f>
        <v/>
      </c>
    </row>
    <row r="357">
      <c r="A357" s="62" t="n"/>
      <c r="B357" s="63" t="n"/>
      <c r="C357" s="63" t="n"/>
      <c r="D357" s="63" t="n"/>
      <c r="E357" s="64">
        <f>IF(C357="","",IF(COUNTIF(Categories!$B$35:$B$58,C357)&gt;0,"Income",IF(COUNTIF(Categories!$B$8:$B$31,C357)&gt;0,"Expense","")))</f>
        <v/>
      </c>
      <c r="F357" s="65" t="n"/>
      <c r="G357" s="64">
        <f>IF(A357="","",TEXT(A357,"mmm yyyy"))</f>
        <v/>
      </c>
    </row>
    <row r="358">
      <c r="A358" s="62" t="n"/>
      <c r="B358" s="63" t="n"/>
      <c r="C358" s="63" t="n"/>
      <c r="D358" s="63" t="n"/>
      <c r="E358" s="64">
        <f>IF(C358="","",IF(COUNTIF(Categories!$B$35:$B$58,C358)&gt;0,"Income",IF(COUNTIF(Categories!$B$8:$B$31,C358)&gt;0,"Expense","")))</f>
        <v/>
      </c>
      <c r="F358" s="65" t="n"/>
      <c r="G358" s="64">
        <f>IF(A358="","",TEXT(A358,"mmm yyyy"))</f>
        <v/>
      </c>
    </row>
    <row r="359">
      <c r="A359" s="62" t="n"/>
      <c r="B359" s="63" t="n"/>
      <c r="C359" s="63" t="n"/>
      <c r="D359" s="63" t="n"/>
      <c r="E359" s="64">
        <f>IF(C359="","",IF(COUNTIF(Categories!$B$35:$B$58,C359)&gt;0,"Income",IF(COUNTIF(Categories!$B$8:$B$31,C359)&gt;0,"Expense","")))</f>
        <v/>
      </c>
      <c r="F359" s="65" t="n"/>
      <c r="G359" s="64">
        <f>IF(A359="","",TEXT(A359,"mmm yyyy"))</f>
        <v/>
      </c>
    </row>
    <row r="360">
      <c r="A360" s="62" t="n"/>
      <c r="B360" s="63" t="n"/>
      <c r="C360" s="63" t="n"/>
      <c r="D360" s="63" t="n"/>
      <c r="E360" s="64">
        <f>IF(C360="","",IF(COUNTIF(Categories!$B$35:$B$58,C360)&gt;0,"Income",IF(COUNTIF(Categories!$B$8:$B$31,C360)&gt;0,"Expense","")))</f>
        <v/>
      </c>
      <c r="F360" s="65" t="n"/>
      <c r="G360" s="64">
        <f>IF(A360="","",TEXT(A360,"mmm yyyy"))</f>
        <v/>
      </c>
    </row>
    <row r="361">
      <c r="A361" s="62" t="n"/>
      <c r="B361" s="63" t="n"/>
      <c r="C361" s="63" t="n"/>
      <c r="D361" s="63" t="n"/>
      <c r="E361" s="64">
        <f>IF(C361="","",IF(COUNTIF(Categories!$B$35:$B$58,C361)&gt;0,"Income",IF(COUNTIF(Categories!$B$8:$B$31,C361)&gt;0,"Expense","")))</f>
        <v/>
      </c>
      <c r="F361" s="65" t="n"/>
      <c r="G361" s="64">
        <f>IF(A361="","",TEXT(A361,"mmm yyyy"))</f>
        <v/>
      </c>
    </row>
    <row r="362">
      <c r="A362" s="62" t="n"/>
      <c r="B362" s="63" t="n"/>
      <c r="C362" s="63" t="n"/>
      <c r="D362" s="63" t="n"/>
      <c r="E362" s="64">
        <f>IF(C362="","",IF(COUNTIF(Categories!$B$35:$B$58,C362)&gt;0,"Income",IF(COUNTIF(Categories!$B$8:$B$31,C362)&gt;0,"Expense","")))</f>
        <v/>
      </c>
      <c r="F362" s="65" t="n"/>
      <c r="G362" s="64">
        <f>IF(A362="","",TEXT(A362,"mmm yyyy"))</f>
        <v/>
      </c>
    </row>
    <row r="363">
      <c r="A363" s="62" t="n"/>
      <c r="B363" s="63" t="n"/>
      <c r="C363" s="63" t="n"/>
      <c r="D363" s="63" t="n"/>
      <c r="E363" s="64">
        <f>IF(C363="","",IF(COUNTIF(Categories!$B$35:$B$58,C363)&gt;0,"Income",IF(COUNTIF(Categories!$B$8:$B$31,C363)&gt;0,"Expense","")))</f>
        <v/>
      </c>
      <c r="F363" s="65" t="n"/>
      <c r="G363" s="64">
        <f>IF(A363="","",TEXT(A363,"mmm yyyy"))</f>
        <v/>
      </c>
    </row>
    <row r="364">
      <c r="A364" s="62" t="n"/>
      <c r="B364" s="63" t="n"/>
      <c r="C364" s="63" t="n"/>
      <c r="D364" s="63" t="n"/>
      <c r="E364" s="64">
        <f>IF(C364="","",IF(COUNTIF(Categories!$B$35:$B$58,C364)&gt;0,"Income",IF(COUNTIF(Categories!$B$8:$B$31,C364)&gt;0,"Expense","")))</f>
        <v/>
      </c>
      <c r="F364" s="65" t="n"/>
      <c r="G364" s="64">
        <f>IF(A364="","",TEXT(A364,"mmm yyyy"))</f>
        <v/>
      </c>
    </row>
    <row r="365">
      <c r="A365" s="62" t="n"/>
      <c r="B365" s="63" t="n"/>
      <c r="C365" s="63" t="n"/>
      <c r="D365" s="63" t="n"/>
      <c r="E365" s="64">
        <f>IF(C365="","",IF(COUNTIF(Categories!$B$35:$B$58,C365)&gt;0,"Income",IF(COUNTIF(Categories!$B$8:$B$31,C365)&gt;0,"Expense","")))</f>
        <v/>
      </c>
      <c r="F365" s="65" t="n"/>
      <c r="G365" s="64">
        <f>IF(A365="","",TEXT(A365,"mmm yyyy"))</f>
        <v/>
      </c>
    </row>
    <row r="366">
      <c r="A366" s="62" t="n"/>
      <c r="B366" s="63" t="n"/>
      <c r="C366" s="63" t="n"/>
      <c r="D366" s="63" t="n"/>
      <c r="E366" s="64">
        <f>IF(C366="","",IF(COUNTIF(Categories!$B$35:$B$58,C366)&gt;0,"Income",IF(COUNTIF(Categories!$B$8:$B$31,C366)&gt;0,"Expense","")))</f>
        <v/>
      </c>
      <c r="F366" s="65" t="n"/>
      <c r="G366" s="64">
        <f>IF(A366="","",TEXT(A366,"mmm yyyy"))</f>
        <v/>
      </c>
    </row>
    <row r="367">
      <c r="A367" s="62" t="n"/>
      <c r="B367" s="63" t="n"/>
      <c r="C367" s="63" t="n"/>
      <c r="D367" s="63" t="n"/>
      <c r="E367" s="64">
        <f>IF(C367="","",IF(COUNTIF(Categories!$B$35:$B$58,C367)&gt;0,"Income",IF(COUNTIF(Categories!$B$8:$B$31,C367)&gt;0,"Expense","")))</f>
        <v/>
      </c>
      <c r="F367" s="65" t="n"/>
      <c r="G367" s="64">
        <f>IF(A367="","",TEXT(A367,"mmm yyyy"))</f>
        <v/>
      </c>
    </row>
    <row r="368">
      <c r="A368" s="62" t="n"/>
      <c r="B368" s="63" t="n"/>
      <c r="C368" s="63" t="n"/>
      <c r="D368" s="63" t="n"/>
      <c r="E368" s="64">
        <f>IF(C368="","",IF(COUNTIF(Categories!$B$35:$B$58,C368)&gt;0,"Income",IF(COUNTIF(Categories!$B$8:$B$31,C368)&gt;0,"Expense","")))</f>
        <v/>
      </c>
      <c r="F368" s="65" t="n"/>
      <c r="G368" s="64">
        <f>IF(A368="","",TEXT(A368,"mmm yyyy"))</f>
        <v/>
      </c>
    </row>
    <row r="369">
      <c r="A369" s="62" t="n"/>
      <c r="B369" s="63" t="n"/>
      <c r="C369" s="63" t="n"/>
      <c r="D369" s="63" t="n"/>
      <c r="E369" s="64">
        <f>IF(C369="","",IF(COUNTIF(Categories!$B$35:$B$58,C369)&gt;0,"Income",IF(COUNTIF(Categories!$B$8:$B$31,C369)&gt;0,"Expense","")))</f>
        <v/>
      </c>
      <c r="F369" s="65" t="n"/>
      <c r="G369" s="64">
        <f>IF(A369="","",TEXT(A369,"mmm yyyy"))</f>
        <v/>
      </c>
    </row>
    <row r="370">
      <c r="A370" s="62" t="n"/>
      <c r="B370" s="63" t="n"/>
      <c r="C370" s="63" t="n"/>
      <c r="D370" s="63" t="n"/>
      <c r="E370" s="64">
        <f>IF(C370="","",IF(COUNTIF(Categories!$B$35:$B$58,C370)&gt;0,"Income",IF(COUNTIF(Categories!$B$8:$B$31,C370)&gt;0,"Expense","")))</f>
        <v/>
      </c>
      <c r="F370" s="65" t="n"/>
      <c r="G370" s="64">
        <f>IF(A370="","",TEXT(A370,"mmm yyyy"))</f>
        <v/>
      </c>
    </row>
    <row r="371">
      <c r="A371" s="62" t="n"/>
      <c r="B371" s="63" t="n"/>
      <c r="C371" s="63" t="n"/>
      <c r="D371" s="63" t="n"/>
      <c r="E371" s="64">
        <f>IF(C371="","",IF(COUNTIF(Categories!$B$35:$B$58,C371)&gt;0,"Income",IF(COUNTIF(Categories!$B$8:$B$31,C371)&gt;0,"Expense","")))</f>
        <v/>
      </c>
      <c r="F371" s="65" t="n"/>
      <c r="G371" s="64">
        <f>IF(A371="","",TEXT(A371,"mmm yyyy"))</f>
        <v/>
      </c>
    </row>
    <row r="372">
      <c r="A372" s="62" t="n"/>
      <c r="B372" s="63" t="n"/>
      <c r="C372" s="63" t="n"/>
      <c r="D372" s="63" t="n"/>
      <c r="E372" s="64">
        <f>IF(C372="","",IF(COUNTIF(Categories!$B$35:$B$58,C372)&gt;0,"Income",IF(COUNTIF(Categories!$B$8:$B$31,C372)&gt;0,"Expense","")))</f>
        <v/>
      </c>
      <c r="F372" s="65" t="n"/>
      <c r="G372" s="64">
        <f>IF(A372="","",TEXT(A372,"mmm yyyy"))</f>
        <v/>
      </c>
    </row>
    <row r="373">
      <c r="A373" s="62" t="n"/>
      <c r="B373" s="63" t="n"/>
      <c r="C373" s="63" t="n"/>
      <c r="D373" s="63" t="n"/>
      <c r="E373" s="64">
        <f>IF(C373="","",IF(COUNTIF(Categories!$B$35:$B$58,C373)&gt;0,"Income",IF(COUNTIF(Categories!$B$8:$B$31,C373)&gt;0,"Expense","")))</f>
        <v/>
      </c>
      <c r="F373" s="65" t="n"/>
      <c r="G373" s="64">
        <f>IF(A373="","",TEXT(A373,"mmm yyyy"))</f>
        <v/>
      </c>
    </row>
    <row r="374">
      <c r="A374" s="62" t="n"/>
      <c r="B374" s="63" t="n"/>
      <c r="C374" s="63" t="n"/>
      <c r="D374" s="63" t="n"/>
      <c r="E374" s="64">
        <f>IF(C374="","",IF(COUNTIF(Categories!$B$35:$B$58,C374)&gt;0,"Income",IF(COUNTIF(Categories!$B$8:$B$31,C374)&gt;0,"Expense","")))</f>
        <v/>
      </c>
      <c r="F374" s="65" t="n"/>
      <c r="G374" s="64">
        <f>IF(A374="","",TEXT(A374,"mmm yyyy"))</f>
        <v/>
      </c>
    </row>
    <row r="375">
      <c r="A375" s="62" t="n"/>
      <c r="B375" s="63" t="n"/>
      <c r="C375" s="63" t="n"/>
      <c r="D375" s="63" t="n"/>
      <c r="E375" s="64">
        <f>IF(C375="","",IF(COUNTIF(Categories!$B$35:$B$58,C375)&gt;0,"Income",IF(COUNTIF(Categories!$B$8:$B$31,C375)&gt;0,"Expense","")))</f>
        <v/>
      </c>
      <c r="F375" s="65" t="n"/>
      <c r="G375" s="64">
        <f>IF(A375="","",TEXT(A375,"mmm yyyy"))</f>
        <v/>
      </c>
    </row>
    <row r="376">
      <c r="A376" s="62" t="n"/>
      <c r="B376" s="63" t="n"/>
      <c r="C376" s="63" t="n"/>
      <c r="D376" s="63" t="n"/>
      <c r="E376" s="64">
        <f>IF(C376="","",IF(COUNTIF(Categories!$B$35:$B$58,C376)&gt;0,"Income",IF(COUNTIF(Categories!$B$8:$B$31,C376)&gt;0,"Expense","")))</f>
        <v/>
      </c>
      <c r="F376" s="65" t="n"/>
      <c r="G376" s="64">
        <f>IF(A376="","",TEXT(A376,"mmm yyyy"))</f>
        <v/>
      </c>
    </row>
    <row r="377">
      <c r="A377" s="62" t="n"/>
      <c r="B377" s="63" t="n"/>
      <c r="C377" s="63" t="n"/>
      <c r="D377" s="63" t="n"/>
      <c r="E377" s="64">
        <f>IF(C377="","",IF(COUNTIF(Categories!$B$35:$B$58,C377)&gt;0,"Income",IF(COUNTIF(Categories!$B$8:$B$31,C377)&gt;0,"Expense","")))</f>
        <v/>
      </c>
      <c r="F377" s="65" t="n"/>
      <c r="G377" s="64">
        <f>IF(A377="","",TEXT(A377,"mmm yyyy"))</f>
        <v/>
      </c>
    </row>
    <row r="378">
      <c r="A378" s="62" t="n"/>
      <c r="B378" s="63" t="n"/>
      <c r="C378" s="63" t="n"/>
      <c r="D378" s="63" t="n"/>
      <c r="E378" s="64">
        <f>IF(C378="","",IF(COUNTIF(Categories!$B$35:$B$58,C378)&gt;0,"Income",IF(COUNTIF(Categories!$B$8:$B$31,C378)&gt;0,"Expense","")))</f>
        <v/>
      </c>
      <c r="F378" s="65" t="n"/>
      <c r="G378" s="64">
        <f>IF(A378="","",TEXT(A378,"mmm yyyy"))</f>
        <v/>
      </c>
    </row>
    <row r="379">
      <c r="A379" s="62" t="n"/>
      <c r="B379" s="63" t="n"/>
      <c r="C379" s="63" t="n"/>
      <c r="D379" s="63" t="n"/>
      <c r="E379" s="64">
        <f>IF(C379="","",IF(COUNTIF(Categories!$B$35:$B$58,C379)&gt;0,"Income",IF(COUNTIF(Categories!$B$8:$B$31,C379)&gt;0,"Expense","")))</f>
        <v/>
      </c>
      <c r="F379" s="65" t="n"/>
      <c r="G379" s="64">
        <f>IF(A379="","",TEXT(A379,"mmm yyyy"))</f>
        <v/>
      </c>
    </row>
    <row r="380">
      <c r="A380" s="62" t="n"/>
      <c r="B380" s="63" t="n"/>
      <c r="C380" s="63" t="n"/>
      <c r="D380" s="63" t="n"/>
      <c r="E380" s="64">
        <f>IF(C380="","",IF(COUNTIF(Categories!$B$35:$B$58,C380)&gt;0,"Income",IF(COUNTIF(Categories!$B$8:$B$31,C380)&gt;0,"Expense","")))</f>
        <v/>
      </c>
      <c r="F380" s="65" t="n"/>
      <c r="G380" s="64">
        <f>IF(A380="","",TEXT(A380,"mmm yyyy"))</f>
        <v/>
      </c>
    </row>
    <row r="381">
      <c r="A381" s="62" t="n"/>
      <c r="B381" s="63" t="n"/>
      <c r="C381" s="63" t="n"/>
      <c r="D381" s="63" t="n"/>
      <c r="E381" s="64">
        <f>IF(C381="","",IF(COUNTIF(Categories!$B$35:$B$58,C381)&gt;0,"Income",IF(COUNTIF(Categories!$B$8:$B$31,C381)&gt;0,"Expense","")))</f>
        <v/>
      </c>
      <c r="F381" s="65" t="n"/>
      <c r="G381" s="64">
        <f>IF(A381="","",TEXT(A381,"mmm yyyy"))</f>
        <v/>
      </c>
    </row>
    <row r="382">
      <c r="A382" s="62" t="n"/>
      <c r="B382" s="63" t="n"/>
      <c r="C382" s="63" t="n"/>
      <c r="D382" s="63" t="n"/>
      <c r="E382" s="64">
        <f>IF(C382="","",IF(COUNTIF(Categories!$B$35:$B$58,C382)&gt;0,"Income",IF(COUNTIF(Categories!$B$8:$B$31,C382)&gt;0,"Expense","")))</f>
        <v/>
      </c>
      <c r="F382" s="65" t="n"/>
      <c r="G382" s="64">
        <f>IF(A382="","",TEXT(A382,"mmm yyyy"))</f>
        <v/>
      </c>
    </row>
    <row r="383">
      <c r="A383" s="62" t="n"/>
      <c r="B383" s="63" t="n"/>
      <c r="C383" s="63" t="n"/>
      <c r="D383" s="63" t="n"/>
      <c r="E383" s="64">
        <f>IF(C383="","",IF(COUNTIF(Categories!$B$35:$B$58,C383)&gt;0,"Income",IF(COUNTIF(Categories!$B$8:$B$31,C383)&gt;0,"Expense","")))</f>
        <v/>
      </c>
      <c r="F383" s="65" t="n"/>
      <c r="G383" s="64">
        <f>IF(A383="","",TEXT(A383,"mmm yyyy"))</f>
        <v/>
      </c>
    </row>
    <row r="384">
      <c r="A384" s="62" t="n"/>
      <c r="B384" s="63" t="n"/>
      <c r="C384" s="63" t="n"/>
      <c r="D384" s="63" t="n"/>
      <c r="E384" s="64">
        <f>IF(C384="","",IF(COUNTIF(Categories!$B$35:$B$58,C384)&gt;0,"Income",IF(COUNTIF(Categories!$B$8:$B$31,C384)&gt;0,"Expense","")))</f>
        <v/>
      </c>
      <c r="F384" s="65" t="n"/>
      <c r="G384" s="64">
        <f>IF(A384="","",TEXT(A384,"mmm yyyy"))</f>
        <v/>
      </c>
    </row>
    <row r="385">
      <c r="A385" s="62" t="n"/>
      <c r="B385" s="63" t="n"/>
      <c r="C385" s="63" t="n"/>
      <c r="D385" s="63" t="n"/>
      <c r="E385" s="64">
        <f>IF(C385="","",IF(COUNTIF(Categories!$B$35:$B$58,C385)&gt;0,"Income",IF(COUNTIF(Categories!$B$8:$B$31,C385)&gt;0,"Expense","")))</f>
        <v/>
      </c>
      <c r="F385" s="65" t="n"/>
      <c r="G385" s="64">
        <f>IF(A385="","",TEXT(A385,"mmm yyyy"))</f>
        <v/>
      </c>
    </row>
    <row r="386">
      <c r="A386" s="62" t="n"/>
      <c r="B386" s="63" t="n"/>
      <c r="C386" s="63" t="n"/>
      <c r="D386" s="63" t="n"/>
      <c r="E386" s="64">
        <f>IF(C386="","",IF(COUNTIF(Categories!$B$35:$B$58,C386)&gt;0,"Income",IF(COUNTIF(Categories!$B$8:$B$31,C386)&gt;0,"Expense","")))</f>
        <v/>
      </c>
      <c r="F386" s="65" t="n"/>
      <c r="G386" s="64">
        <f>IF(A386="","",TEXT(A386,"mmm yyyy"))</f>
        <v/>
      </c>
    </row>
    <row r="387">
      <c r="A387" s="62" t="n"/>
      <c r="B387" s="63" t="n"/>
      <c r="C387" s="63" t="n"/>
      <c r="D387" s="63" t="n"/>
      <c r="E387" s="64">
        <f>IF(C387="","",IF(COUNTIF(Categories!$B$35:$B$58,C387)&gt;0,"Income",IF(COUNTIF(Categories!$B$8:$B$31,C387)&gt;0,"Expense","")))</f>
        <v/>
      </c>
      <c r="F387" s="65" t="n"/>
      <c r="G387" s="64">
        <f>IF(A387="","",TEXT(A387,"mmm yyyy"))</f>
        <v/>
      </c>
    </row>
    <row r="388">
      <c r="A388" s="62" t="n"/>
      <c r="B388" s="63" t="n"/>
      <c r="C388" s="63" t="n"/>
      <c r="D388" s="63" t="n"/>
      <c r="E388" s="64">
        <f>IF(C388="","",IF(COUNTIF(Categories!$B$35:$B$58,C388)&gt;0,"Income",IF(COUNTIF(Categories!$B$8:$B$31,C388)&gt;0,"Expense","")))</f>
        <v/>
      </c>
      <c r="F388" s="65" t="n"/>
      <c r="G388" s="64">
        <f>IF(A388="","",TEXT(A388,"mmm yyyy"))</f>
        <v/>
      </c>
    </row>
    <row r="389">
      <c r="A389" s="62" t="n"/>
      <c r="B389" s="63" t="n"/>
      <c r="C389" s="63" t="n"/>
      <c r="D389" s="63" t="n"/>
      <c r="E389" s="64">
        <f>IF(C389="","",IF(COUNTIF(Categories!$B$35:$B$58,C389)&gt;0,"Income",IF(COUNTIF(Categories!$B$8:$B$31,C389)&gt;0,"Expense","")))</f>
        <v/>
      </c>
      <c r="F389" s="65" t="n"/>
      <c r="G389" s="64">
        <f>IF(A389="","",TEXT(A389,"mmm yyyy"))</f>
        <v/>
      </c>
    </row>
    <row r="390">
      <c r="A390" s="62" t="n"/>
      <c r="B390" s="63" t="n"/>
      <c r="C390" s="63" t="n"/>
      <c r="D390" s="63" t="n"/>
      <c r="E390" s="64">
        <f>IF(C390="","",IF(COUNTIF(Categories!$B$35:$B$58,C390)&gt;0,"Income",IF(COUNTIF(Categories!$B$8:$B$31,C390)&gt;0,"Expense","")))</f>
        <v/>
      </c>
      <c r="F390" s="65" t="n"/>
      <c r="G390" s="64">
        <f>IF(A390="","",TEXT(A390,"mmm yyyy"))</f>
        <v/>
      </c>
    </row>
    <row r="391">
      <c r="A391" s="62" t="n"/>
      <c r="B391" s="63" t="n"/>
      <c r="C391" s="63" t="n"/>
      <c r="D391" s="63" t="n"/>
      <c r="E391" s="64">
        <f>IF(C391="","",IF(COUNTIF(Categories!$B$35:$B$58,C391)&gt;0,"Income",IF(COUNTIF(Categories!$B$8:$B$31,C391)&gt;0,"Expense","")))</f>
        <v/>
      </c>
      <c r="F391" s="65" t="n"/>
      <c r="G391" s="64">
        <f>IF(A391="","",TEXT(A391,"mmm yyyy"))</f>
        <v/>
      </c>
    </row>
    <row r="392">
      <c r="A392" s="62" t="n"/>
      <c r="B392" s="63" t="n"/>
      <c r="C392" s="63" t="n"/>
      <c r="D392" s="63" t="n"/>
      <c r="E392" s="64">
        <f>IF(C392="","",IF(COUNTIF(Categories!$B$35:$B$58,C392)&gt;0,"Income",IF(COUNTIF(Categories!$B$8:$B$31,C392)&gt;0,"Expense","")))</f>
        <v/>
      </c>
      <c r="F392" s="65" t="n"/>
      <c r="G392" s="64">
        <f>IF(A392="","",TEXT(A392,"mmm yyyy"))</f>
        <v/>
      </c>
    </row>
    <row r="393">
      <c r="A393" s="62" t="n"/>
      <c r="B393" s="63" t="n"/>
      <c r="C393" s="63" t="n"/>
      <c r="D393" s="63" t="n"/>
      <c r="E393" s="64">
        <f>IF(C393="","",IF(COUNTIF(Categories!$B$35:$B$58,C393)&gt;0,"Income",IF(COUNTIF(Categories!$B$8:$B$31,C393)&gt;0,"Expense","")))</f>
        <v/>
      </c>
      <c r="F393" s="65" t="n"/>
      <c r="G393" s="64">
        <f>IF(A393="","",TEXT(A393,"mmm yyyy"))</f>
        <v/>
      </c>
    </row>
    <row r="394">
      <c r="A394" s="62" t="n"/>
      <c r="B394" s="63" t="n"/>
      <c r="C394" s="63" t="n"/>
      <c r="D394" s="63" t="n"/>
      <c r="E394" s="64">
        <f>IF(C394="","",IF(COUNTIF(Categories!$B$35:$B$58,C394)&gt;0,"Income",IF(COUNTIF(Categories!$B$8:$B$31,C394)&gt;0,"Expense","")))</f>
        <v/>
      </c>
      <c r="F394" s="65" t="n"/>
      <c r="G394" s="64">
        <f>IF(A394="","",TEXT(A394,"mmm yyyy"))</f>
        <v/>
      </c>
    </row>
    <row r="395">
      <c r="A395" s="62" t="n"/>
      <c r="B395" s="63" t="n"/>
      <c r="C395" s="63" t="n"/>
      <c r="D395" s="63" t="n"/>
      <c r="E395" s="64">
        <f>IF(C395="","",IF(COUNTIF(Categories!$B$35:$B$58,C395)&gt;0,"Income",IF(COUNTIF(Categories!$B$8:$B$31,C395)&gt;0,"Expense","")))</f>
        <v/>
      </c>
      <c r="F395" s="65" t="n"/>
      <c r="G395" s="64">
        <f>IF(A395="","",TEXT(A395,"mmm yyyy"))</f>
        <v/>
      </c>
    </row>
    <row r="396">
      <c r="A396" s="62" t="n"/>
      <c r="B396" s="63" t="n"/>
      <c r="C396" s="63" t="n"/>
      <c r="D396" s="63" t="n"/>
      <c r="E396" s="64">
        <f>IF(C396="","",IF(COUNTIF(Categories!$B$35:$B$58,C396)&gt;0,"Income",IF(COUNTIF(Categories!$B$8:$B$31,C396)&gt;0,"Expense","")))</f>
        <v/>
      </c>
      <c r="F396" s="65" t="n"/>
      <c r="G396" s="64">
        <f>IF(A396="","",TEXT(A396,"mmm yyyy"))</f>
        <v/>
      </c>
    </row>
    <row r="397">
      <c r="A397" s="62" t="n"/>
      <c r="B397" s="63" t="n"/>
      <c r="C397" s="63" t="n"/>
      <c r="D397" s="63" t="n"/>
      <c r="E397" s="64">
        <f>IF(C397="","",IF(COUNTIF(Categories!$B$35:$B$58,C397)&gt;0,"Income",IF(COUNTIF(Categories!$B$8:$B$31,C397)&gt;0,"Expense","")))</f>
        <v/>
      </c>
      <c r="F397" s="65" t="n"/>
      <c r="G397" s="64">
        <f>IF(A397="","",TEXT(A397,"mmm yyyy"))</f>
        <v/>
      </c>
    </row>
    <row r="398">
      <c r="A398" s="62" t="n"/>
      <c r="B398" s="63" t="n"/>
      <c r="C398" s="63" t="n"/>
      <c r="D398" s="63" t="n"/>
      <c r="E398" s="64">
        <f>IF(C398="","",IF(COUNTIF(Categories!$B$35:$B$58,C398)&gt;0,"Income",IF(COUNTIF(Categories!$B$8:$B$31,C398)&gt;0,"Expense","")))</f>
        <v/>
      </c>
      <c r="F398" s="65" t="n"/>
      <c r="G398" s="64">
        <f>IF(A398="","",TEXT(A398,"mmm yyyy"))</f>
        <v/>
      </c>
    </row>
    <row r="399">
      <c r="A399" s="62" t="n"/>
      <c r="B399" s="63" t="n"/>
      <c r="C399" s="63" t="n"/>
      <c r="D399" s="63" t="n"/>
      <c r="E399" s="64">
        <f>IF(C399="","",IF(COUNTIF(Categories!$B$35:$B$58,C399)&gt;0,"Income",IF(COUNTIF(Categories!$B$8:$B$31,C399)&gt;0,"Expense","")))</f>
        <v/>
      </c>
      <c r="F399" s="65" t="n"/>
      <c r="G399" s="64">
        <f>IF(A399="","",TEXT(A399,"mmm yyyy"))</f>
        <v/>
      </c>
    </row>
    <row r="400">
      <c r="A400" s="62" t="n"/>
      <c r="B400" s="63" t="n"/>
      <c r="C400" s="63" t="n"/>
      <c r="D400" s="63" t="n"/>
      <c r="E400" s="64">
        <f>IF(C400="","",IF(COUNTIF(Categories!$B$35:$B$58,C400)&gt;0,"Income",IF(COUNTIF(Categories!$B$8:$B$31,C400)&gt;0,"Expense","")))</f>
        <v/>
      </c>
      <c r="F400" s="65" t="n"/>
      <c r="G400" s="64">
        <f>IF(A400="","",TEXT(A400,"mmm yyyy"))</f>
        <v/>
      </c>
    </row>
    <row r="401">
      <c r="A401" s="62" t="n"/>
      <c r="B401" s="63" t="n"/>
      <c r="C401" s="63" t="n"/>
      <c r="D401" s="63" t="n"/>
      <c r="E401" s="64">
        <f>IF(C401="","",IF(COUNTIF(Categories!$B$35:$B$58,C401)&gt;0,"Income",IF(COUNTIF(Categories!$B$8:$B$31,C401)&gt;0,"Expense","")))</f>
        <v/>
      </c>
      <c r="F401" s="65" t="n"/>
      <c r="G401" s="64">
        <f>IF(A401="","",TEXT(A401,"mmm yyyy"))</f>
        <v/>
      </c>
    </row>
    <row r="402">
      <c r="A402" s="62" t="n"/>
      <c r="B402" s="63" t="n"/>
      <c r="C402" s="63" t="n"/>
      <c r="D402" s="63" t="n"/>
      <c r="E402" s="64">
        <f>IF(C402="","",IF(COUNTIF(Categories!$B$35:$B$58,C402)&gt;0,"Income",IF(COUNTIF(Categories!$B$8:$B$31,C402)&gt;0,"Expense","")))</f>
        <v/>
      </c>
      <c r="F402" s="65" t="n"/>
      <c r="G402" s="64">
        <f>IF(A402="","",TEXT(A402,"mmm yyyy"))</f>
        <v/>
      </c>
    </row>
    <row r="403">
      <c r="A403" s="62" t="n"/>
      <c r="B403" s="63" t="n"/>
      <c r="C403" s="63" t="n"/>
      <c r="D403" s="63" t="n"/>
      <c r="E403" s="64">
        <f>IF(C403="","",IF(COUNTIF(Categories!$B$35:$B$58,C403)&gt;0,"Income",IF(COUNTIF(Categories!$B$8:$B$31,C403)&gt;0,"Expense","")))</f>
        <v/>
      </c>
      <c r="F403" s="65" t="n"/>
      <c r="G403" s="64">
        <f>IF(A403="","",TEXT(A403,"mmm yyyy"))</f>
        <v/>
      </c>
    </row>
    <row r="404">
      <c r="A404" s="62" t="n"/>
      <c r="B404" s="63" t="n"/>
      <c r="C404" s="63" t="n"/>
      <c r="D404" s="63" t="n"/>
      <c r="E404" s="64">
        <f>IF(C404="","",IF(COUNTIF(Categories!$B$35:$B$58,C404)&gt;0,"Income",IF(COUNTIF(Categories!$B$8:$B$31,C404)&gt;0,"Expense","")))</f>
        <v/>
      </c>
      <c r="F404" s="65" t="n"/>
      <c r="G404" s="64">
        <f>IF(A404="","",TEXT(A404,"mmm yyyy"))</f>
        <v/>
      </c>
    </row>
    <row r="405">
      <c r="A405" s="62" t="n"/>
      <c r="B405" s="63" t="n"/>
      <c r="C405" s="63" t="n"/>
      <c r="D405" s="63" t="n"/>
      <c r="E405" s="64">
        <f>IF(C405="","",IF(COUNTIF(Categories!$B$35:$B$58,C405)&gt;0,"Income",IF(COUNTIF(Categories!$B$8:$B$31,C405)&gt;0,"Expense","")))</f>
        <v/>
      </c>
      <c r="F405" s="65" t="n"/>
      <c r="G405" s="64">
        <f>IF(A405="","",TEXT(A405,"mmm yyyy"))</f>
        <v/>
      </c>
    </row>
    <row r="406">
      <c r="A406" s="62" t="n"/>
      <c r="B406" s="63" t="n"/>
      <c r="C406" s="63" t="n"/>
      <c r="D406" s="63" t="n"/>
      <c r="E406" s="64">
        <f>IF(C406="","",IF(COUNTIF(Categories!$B$35:$B$58,C406)&gt;0,"Income",IF(COUNTIF(Categories!$B$8:$B$31,C406)&gt;0,"Expense","")))</f>
        <v/>
      </c>
      <c r="F406" s="65" t="n"/>
      <c r="G406" s="64">
        <f>IF(A406="","",TEXT(A406,"mmm yyyy"))</f>
        <v/>
      </c>
    </row>
    <row r="407">
      <c r="A407" s="62" t="n"/>
      <c r="B407" s="63" t="n"/>
      <c r="C407" s="63" t="n"/>
      <c r="D407" s="63" t="n"/>
      <c r="E407" s="64">
        <f>IF(C407="","",IF(COUNTIF(Categories!$B$35:$B$58,C407)&gt;0,"Income",IF(COUNTIF(Categories!$B$8:$B$31,C407)&gt;0,"Expense","")))</f>
        <v/>
      </c>
      <c r="F407" s="65" t="n"/>
      <c r="G407" s="64">
        <f>IF(A407="","",TEXT(A407,"mmm yyyy"))</f>
        <v/>
      </c>
    </row>
    <row r="408">
      <c r="A408" s="62" t="n"/>
      <c r="B408" s="63" t="n"/>
      <c r="C408" s="63" t="n"/>
      <c r="D408" s="63" t="n"/>
      <c r="E408" s="64">
        <f>IF(C408="","",IF(COUNTIF(Categories!$B$35:$B$58,C408)&gt;0,"Income",IF(COUNTIF(Categories!$B$8:$B$31,C408)&gt;0,"Expense","")))</f>
        <v/>
      </c>
      <c r="F408" s="65" t="n"/>
      <c r="G408" s="64">
        <f>IF(A408="","",TEXT(A408,"mmm yyyy"))</f>
        <v/>
      </c>
    </row>
    <row r="409">
      <c r="A409" s="62" t="n"/>
      <c r="B409" s="63" t="n"/>
      <c r="C409" s="63" t="n"/>
      <c r="D409" s="63" t="n"/>
      <c r="E409" s="64">
        <f>IF(C409="","",IF(COUNTIF(Categories!$B$35:$B$58,C409)&gt;0,"Income",IF(COUNTIF(Categories!$B$8:$B$31,C409)&gt;0,"Expense","")))</f>
        <v/>
      </c>
      <c r="F409" s="65" t="n"/>
      <c r="G409" s="64">
        <f>IF(A409="","",TEXT(A409,"mmm yyyy"))</f>
        <v/>
      </c>
    </row>
    <row r="410">
      <c r="A410" s="62" t="n"/>
      <c r="B410" s="63" t="n"/>
      <c r="C410" s="63" t="n"/>
      <c r="D410" s="63" t="n"/>
      <c r="E410" s="64">
        <f>IF(C410="","",IF(COUNTIF(Categories!$B$35:$B$58,C410)&gt;0,"Income",IF(COUNTIF(Categories!$B$8:$B$31,C410)&gt;0,"Expense","")))</f>
        <v/>
      </c>
      <c r="F410" s="65" t="n"/>
      <c r="G410" s="64">
        <f>IF(A410="","",TEXT(A410,"mmm yyyy"))</f>
        <v/>
      </c>
    </row>
    <row r="411">
      <c r="A411" s="62" t="n"/>
      <c r="B411" s="63" t="n"/>
      <c r="C411" s="63" t="n"/>
      <c r="D411" s="63" t="n"/>
      <c r="E411" s="64">
        <f>IF(C411="","",IF(COUNTIF(Categories!$B$35:$B$58,C411)&gt;0,"Income",IF(COUNTIF(Categories!$B$8:$B$31,C411)&gt;0,"Expense","")))</f>
        <v/>
      </c>
      <c r="F411" s="65" t="n"/>
      <c r="G411" s="64">
        <f>IF(A411="","",TEXT(A411,"mmm yyyy"))</f>
        <v/>
      </c>
    </row>
    <row r="412">
      <c r="A412" s="62" t="n"/>
      <c r="B412" s="63" t="n"/>
      <c r="C412" s="63" t="n"/>
      <c r="D412" s="63" t="n"/>
      <c r="E412" s="64">
        <f>IF(C412="","",IF(COUNTIF(Categories!$B$35:$B$58,C412)&gt;0,"Income",IF(COUNTIF(Categories!$B$8:$B$31,C412)&gt;0,"Expense","")))</f>
        <v/>
      </c>
      <c r="F412" s="65" t="n"/>
      <c r="G412" s="64">
        <f>IF(A412="","",TEXT(A412,"mmm yyyy"))</f>
        <v/>
      </c>
    </row>
    <row r="413">
      <c r="A413" s="62" t="n"/>
      <c r="B413" s="63" t="n"/>
      <c r="C413" s="63" t="n"/>
      <c r="D413" s="63" t="n"/>
      <c r="E413" s="64">
        <f>IF(C413="","",IF(COUNTIF(Categories!$B$35:$B$58,C413)&gt;0,"Income",IF(COUNTIF(Categories!$B$8:$B$31,C413)&gt;0,"Expense","")))</f>
        <v/>
      </c>
      <c r="F413" s="65" t="n"/>
      <c r="G413" s="64">
        <f>IF(A413="","",TEXT(A413,"mmm yyyy"))</f>
        <v/>
      </c>
    </row>
    <row r="414">
      <c r="A414" s="62" t="n"/>
      <c r="B414" s="63" t="n"/>
      <c r="C414" s="63" t="n"/>
      <c r="D414" s="63" t="n"/>
      <c r="E414" s="64">
        <f>IF(C414="","",IF(COUNTIF(Categories!$B$35:$B$58,C414)&gt;0,"Income",IF(COUNTIF(Categories!$B$8:$B$31,C414)&gt;0,"Expense","")))</f>
        <v/>
      </c>
      <c r="F414" s="65" t="n"/>
      <c r="G414" s="64">
        <f>IF(A414="","",TEXT(A414,"mmm yyyy"))</f>
        <v/>
      </c>
    </row>
    <row r="415">
      <c r="A415" s="62" t="n"/>
      <c r="B415" s="63" t="n"/>
      <c r="C415" s="63" t="n"/>
      <c r="D415" s="63" t="n"/>
      <c r="E415" s="64">
        <f>IF(C415="","",IF(COUNTIF(Categories!$B$35:$B$58,C415)&gt;0,"Income",IF(COUNTIF(Categories!$B$8:$B$31,C415)&gt;0,"Expense","")))</f>
        <v/>
      </c>
      <c r="F415" s="65" t="n"/>
      <c r="G415" s="64">
        <f>IF(A415="","",TEXT(A415,"mmm yyyy"))</f>
        <v/>
      </c>
    </row>
    <row r="416">
      <c r="A416" s="62" t="n"/>
      <c r="B416" s="63" t="n"/>
      <c r="C416" s="63" t="n"/>
      <c r="D416" s="63" t="n"/>
      <c r="E416" s="64">
        <f>IF(C416="","",IF(COUNTIF(Categories!$B$35:$B$58,C416)&gt;0,"Income",IF(COUNTIF(Categories!$B$8:$B$31,C416)&gt;0,"Expense","")))</f>
        <v/>
      </c>
      <c r="F416" s="65" t="n"/>
      <c r="G416" s="64">
        <f>IF(A416="","",TEXT(A416,"mmm yyyy"))</f>
        <v/>
      </c>
    </row>
    <row r="417">
      <c r="A417" s="62" t="n"/>
      <c r="B417" s="63" t="n"/>
      <c r="C417" s="63" t="n"/>
      <c r="D417" s="63" t="n"/>
      <c r="E417" s="64">
        <f>IF(C417="","",IF(COUNTIF(Categories!$B$35:$B$58,C417)&gt;0,"Income",IF(COUNTIF(Categories!$B$8:$B$31,C417)&gt;0,"Expense","")))</f>
        <v/>
      </c>
      <c r="F417" s="65" t="n"/>
      <c r="G417" s="64">
        <f>IF(A417="","",TEXT(A417,"mmm yyyy"))</f>
        <v/>
      </c>
    </row>
    <row r="418">
      <c r="A418" s="62" t="n"/>
      <c r="B418" s="63" t="n"/>
      <c r="C418" s="63" t="n"/>
      <c r="D418" s="63" t="n"/>
      <c r="E418" s="64">
        <f>IF(C418="","",IF(COUNTIF(Categories!$B$35:$B$58,C418)&gt;0,"Income",IF(COUNTIF(Categories!$B$8:$B$31,C418)&gt;0,"Expense","")))</f>
        <v/>
      </c>
      <c r="F418" s="65" t="n"/>
      <c r="G418" s="64">
        <f>IF(A418="","",TEXT(A418,"mmm yyyy"))</f>
        <v/>
      </c>
    </row>
    <row r="419">
      <c r="A419" s="62" t="n"/>
      <c r="B419" s="63" t="n"/>
      <c r="C419" s="63" t="n"/>
      <c r="D419" s="63" t="n"/>
      <c r="E419" s="64">
        <f>IF(C419="","",IF(COUNTIF(Categories!$B$35:$B$58,C419)&gt;0,"Income",IF(COUNTIF(Categories!$B$8:$B$31,C419)&gt;0,"Expense","")))</f>
        <v/>
      </c>
      <c r="F419" s="65" t="n"/>
      <c r="G419" s="64">
        <f>IF(A419="","",TEXT(A419,"mmm yyyy"))</f>
        <v/>
      </c>
    </row>
    <row r="420">
      <c r="A420" s="62" t="n"/>
      <c r="B420" s="63" t="n"/>
      <c r="C420" s="63" t="n"/>
      <c r="D420" s="63" t="n"/>
      <c r="E420" s="64">
        <f>IF(C420="","",IF(COUNTIF(Categories!$B$35:$B$58,C420)&gt;0,"Income",IF(COUNTIF(Categories!$B$8:$B$31,C420)&gt;0,"Expense","")))</f>
        <v/>
      </c>
      <c r="F420" s="65" t="n"/>
      <c r="G420" s="64">
        <f>IF(A420="","",TEXT(A420,"mmm yyyy"))</f>
        <v/>
      </c>
    </row>
    <row r="421">
      <c r="A421" s="62" t="n"/>
      <c r="B421" s="63" t="n"/>
      <c r="C421" s="63" t="n"/>
      <c r="D421" s="63" t="n"/>
      <c r="E421" s="64">
        <f>IF(C421="","",IF(COUNTIF(Categories!$B$35:$B$58,C421)&gt;0,"Income",IF(COUNTIF(Categories!$B$8:$B$31,C421)&gt;0,"Expense","")))</f>
        <v/>
      </c>
      <c r="F421" s="65" t="n"/>
      <c r="G421" s="64">
        <f>IF(A421="","",TEXT(A421,"mmm yyyy"))</f>
        <v/>
      </c>
    </row>
    <row r="422">
      <c r="A422" s="62" t="n"/>
      <c r="B422" s="63" t="n"/>
      <c r="C422" s="63" t="n"/>
      <c r="D422" s="63" t="n"/>
      <c r="E422" s="64">
        <f>IF(C422="","",IF(COUNTIF(Categories!$B$35:$B$58,C422)&gt;0,"Income",IF(COUNTIF(Categories!$B$8:$B$31,C422)&gt;0,"Expense","")))</f>
        <v/>
      </c>
      <c r="F422" s="65" t="n"/>
      <c r="G422" s="64">
        <f>IF(A422="","",TEXT(A422,"mmm yyyy"))</f>
        <v/>
      </c>
    </row>
    <row r="423">
      <c r="A423" s="62" t="n"/>
      <c r="B423" s="63" t="n"/>
      <c r="C423" s="63" t="n"/>
      <c r="D423" s="63" t="n"/>
      <c r="E423" s="64">
        <f>IF(C423="","",IF(COUNTIF(Categories!$B$35:$B$58,C423)&gt;0,"Income",IF(COUNTIF(Categories!$B$8:$B$31,C423)&gt;0,"Expense","")))</f>
        <v/>
      </c>
      <c r="F423" s="65" t="n"/>
      <c r="G423" s="64">
        <f>IF(A423="","",TEXT(A423,"mmm yyyy"))</f>
        <v/>
      </c>
    </row>
    <row r="424">
      <c r="A424" s="62" t="n"/>
      <c r="B424" s="63" t="n"/>
      <c r="C424" s="63" t="n"/>
      <c r="D424" s="63" t="n"/>
      <c r="E424" s="64">
        <f>IF(C424="","",IF(COUNTIF(Categories!$B$35:$B$58,C424)&gt;0,"Income",IF(COUNTIF(Categories!$B$8:$B$31,C424)&gt;0,"Expense","")))</f>
        <v/>
      </c>
      <c r="F424" s="65" t="n"/>
      <c r="G424" s="64">
        <f>IF(A424="","",TEXT(A424,"mmm yyyy"))</f>
        <v/>
      </c>
    </row>
    <row r="425">
      <c r="A425" s="62" t="n"/>
      <c r="B425" s="63" t="n"/>
      <c r="C425" s="63" t="n"/>
      <c r="D425" s="63" t="n"/>
      <c r="E425" s="64">
        <f>IF(C425="","",IF(COUNTIF(Categories!$B$35:$B$58,C425)&gt;0,"Income",IF(COUNTIF(Categories!$B$8:$B$31,C425)&gt;0,"Expense","")))</f>
        <v/>
      </c>
      <c r="F425" s="65" t="n"/>
      <c r="G425" s="64">
        <f>IF(A425="","",TEXT(A425,"mmm yyyy"))</f>
        <v/>
      </c>
    </row>
    <row r="426">
      <c r="A426" s="62" t="n"/>
      <c r="B426" s="63" t="n"/>
      <c r="C426" s="63" t="n"/>
      <c r="D426" s="63" t="n"/>
      <c r="E426" s="64">
        <f>IF(C426="","",IF(COUNTIF(Categories!$B$35:$B$58,C426)&gt;0,"Income",IF(COUNTIF(Categories!$B$8:$B$31,C426)&gt;0,"Expense","")))</f>
        <v/>
      </c>
      <c r="F426" s="65" t="n"/>
      <c r="G426" s="64">
        <f>IF(A426="","",TEXT(A426,"mmm yyyy"))</f>
        <v/>
      </c>
    </row>
    <row r="427">
      <c r="A427" s="62" t="n"/>
      <c r="B427" s="63" t="n"/>
      <c r="C427" s="63" t="n"/>
      <c r="D427" s="63" t="n"/>
      <c r="E427" s="64">
        <f>IF(C427="","",IF(COUNTIF(Categories!$B$35:$B$58,C427)&gt;0,"Income",IF(COUNTIF(Categories!$B$8:$B$31,C427)&gt;0,"Expense","")))</f>
        <v/>
      </c>
      <c r="F427" s="65" t="n"/>
      <c r="G427" s="64">
        <f>IF(A427="","",TEXT(A427,"mmm yyyy"))</f>
        <v/>
      </c>
    </row>
    <row r="428">
      <c r="A428" s="62" t="n"/>
      <c r="B428" s="63" t="n"/>
      <c r="C428" s="63" t="n"/>
      <c r="D428" s="63" t="n"/>
      <c r="E428" s="64">
        <f>IF(C428="","",IF(COUNTIF(Categories!$B$35:$B$58,C428)&gt;0,"Income",IF(COUNTIF(Categories!$B$8:$B$31,C428)&gt;0,"Expense","")))</f>
        <v/>
      </c>
      <c r="F428" s="65" t="n"/>
      <c r="G428" s="64">
        <f>IF(A428="","",TEXT(A428,"mmm yyyy"))</f>
        <v/>
      </c>
    </row>
    <row r="429">
      <c r="A429" s="62" t="n"/>
      <c r="B429" s="63" t="n"/>
      <c r="C429" s="63" t="n"/>
      <c r="D429" s="63" t="n"/>
      <c r="E429" s="64">
        <f>IF(C429="","",IF(COUNTIF(Categories!$B$35:$B$58,C429)&gt;0,"Income",IF(COUNTIF(Categories!$B$8:$B$31,C429)&gt;0,"Expense","")))</f>
        <v/>
      </c>
      <c r="F429" s="65" t="n"/>
      <c r="G429" s="64">
        <f>IF(A429="","",TEXT(A429,"mmm yyyy"))</f>
        <v/>
      </c>
    </row>
    <row r="430">
      <c r="A430" s="62" t="n"/>
      <c r="B430" s="63" t="n"/>
      <c r="C430" s="63" t="n"/>
      <c r="D430" s="63" t="n"/>
      <c r="E430" s="64">
        <f>IF(C430="","",IF(COUNTIF(Categories!$B$35:$B$58,C430)&gt;0,"Income",IF(COUNTIF(Categories!$B$8:$B$31,C430)&gt;0,"Expense","")))</f>
        <v/>
      </c>
      <c r="F430" s="65" t="n"/>
      <c r="G430" s="64">
        <f>IF(A430="","",TEXT(A430,"mmm yyyy"))</f>
        <v/>
      </c>
    </row>
    <row r="431">
      <c r="A431" s="62" t="n"/>
      <c r="B431" s="63" t="n"/>
      <c r="C431" s="63" t="n"/>
      <c r="D431" s="63" t="n"/>
      <c r="E431" s="64">
        <f>IF(C431="","",IF(COUNTIF(Categories!$B$35:$B$58,C431)&gt;0,"Income",IF(COUNTIF(Categories!$B$8:$B$31,C431)&gt;0,"Expense","")))</f>
        <v/>
      </c>
      <c r="F431" s="65" t="n"/>
      <c r="G431" s="64">
        <f>IF(A431="","",TEXT(A431,"mmm yyyy"))</f>
        <v/>
      </c>
    </row>
    <row r="432">
      <c r="A432" s="62" t="n"/>
      <c r="B432" s="63" t="n"/>
      <c r="C432" s="63" t="n"/>
      <c r="D432" s="63" t="n"/>
      <c r="E432" s="64">
        <f>IF(C432="","",IF(COUNTIF(Categories!$B$35:$B$58,C432)&gt;0,"Income",IF(COUNTIF(Categories!$B$8:$B$31,C432)&gt;0,"Expense","")))</f>
        <v/>
      </c>
      <c r="F432" s="65" t="n"/>
      <c r="G432" s="64">
        <f>IF(A432="","",TEXT(A432,"mmm yyyy"))</f>
        <v/>
      </c>
    </row>
    <row r="433">
      <c r="A433" s="62" t="n"/>
      <c r="B433" s="63" t="n"/>
      <c r="C433" s="63" t="n"/>
      <c r="D433" s="63" t="n"/>
      <c r="E433" s="64">
        <f>IF(C433="","",IF(COUNTIF(Categories!$B$35:$B$58,C433)&gt;0,"Income",IF(COUNTIF(Categories!$B$8:$B$31,C433)&gt;0,"Expense","")))</f>
        <v/>
      </c>
      <c r="F433" s="65" t="n"/>
      <c r="G433" s="64">
        <f>IF(A433="","",TEXT(A433,"mmm yyyy"))</f>
        <v/>
      </c>
    </row>
    <row r="434">
      <c r="A434" s="62" t="n"/>
      <c r="B434" s="63" t="n"/>
      <c r="C434" s="63" t="n"/>
      <c r="D434" s="63" t="n"/>
      <c r="E434" s="64">
        <f>IF(C434="","",IF(COUNTIF(Categories!$B$35:$B$58,C434)&gt;0,"Income",IF(COUNTIF(Categories!$B$8:$B$31,C434)&gt;0,"Expense","")))</f>
        <v/>
      </c>
      <c r="F434" s="65" t="n"/>
      <c r="G434" s="64">
        <f>IF(A434="","",TEXT(A434,"mmm yyyy"))</f>
        <v/>
      </c>
    </row>
    <row r="435">
      <c r="A435" s="62" t="n"/>
      <c r="B435" s="63" t="n"/>
      <c r="C435" s="63" t="n"/>
      <c r="D435" s="63" t="n"/>
      <c r="E435" s="64">
        <f>IF(C435="","",IF(COUNTIF(Categories!$B$35:$B$58,C435)&gt;0,"Income",IF(COUNTIF(Categories!$B$8:$B$31,C435)&gt;0,"Expense","")))</f>
        <v/>
      </c>
      <c r="F435" s="65" t="n"/>
      <c r="G435" s="64">
        <f>IF(A435="","",TEXT(A435,"mmm yyyy"))</f>
        <v/>
      </c>
    </row>
    <row r="436">
      <c r="A436" s="62" t="n"/>
      <c r="B436" s="63" t="n"/>
      <c r="C436" s="63" t="n"/>
      <c r="D436" s="63" t="n"/>
      <c r="E436" s="64">
        <f>IF(C436="","",IF(COUNTIF(Categories!$B$35:$B$58,C436)&gt;0,"Income",IF(COUNTIF(Categories!$B$8:$B$31,C436)&gt;0,"Expense","")))</f>
        <v/>
      </c>
      <c r="F436" s="65" t="n"/>
      <c r="G436" s="64">
        <f>IF(A436="","",TEXT(A436,"mmm yyyy"))</f>
        <v/>
      </c>
    </row>
    <row r="437">
      <c r="A437" s="62" t="n"/>
      <c r="B437" s="63" t="n"/>
      <c r="C437" s="63" t="n"/>
      <c r="D437" s="63" t="n"/>
      <c r="E437" s="64">
        <f>IF(C437="","",IF(COUNTIF(Categories!$B$35:$B$58,C437)&gt;0,"Income",IF(COUNTIF(Categories!$B$8:$B$31,C437)&gt;0,"Expense","")))</f>
        <v/>
      </c>
      <c r="F437" s="65" t="n"/>
      <c r="G437" s="64">
        <f>IF(A437="","",TEXT(A437,"mmm yyyy"))</f>
        <v/>
      </c>
    </row>
    <row r="438">
      <c r="A438" s="62" t="n"/>
      <c r="B438" s="63" t="n"/>
      <c r="C438" s="63" t="n"/>
      <c r="D438" s="63" t="n"/>
      <c r="E438" s="64">
        <f>IF(C438="","",IF(COUNTIF(Categories!$B$35:$B$58,C438)&gt;0,"Income",IF(COUNTIF(Categories!$B$8:$B$31,C438)&gt;0,"Expense","")))</f>
        <v/>
      </c>
      <c r="F438" s="65" t="n"/>
      <c r="G438" s="64">
        <f>IF(A438="","",TEXT(A438,"mmm yyyy"))</f>
        <v/>
      </c>
    </row>
    <row r="439">
      <c r="A439" s="62" t="n"/>
      <c r="B439" s="63" t="n"/>
      <c r="C439" s="63" t="n"/>
      <c r="D439" s="63" t="n"/>
      <c r="E439" s="64">
        <f>IF(C439="","",IF(COUNTIF(Categories!$B$35:$B$58,C439)&gt;0,"Income",IF(COUNTIF(Categories!$B$8:$B$31,C439)&gt;0,"Expense","")))</f>
        <v/>
      </c>
      <c r="F439" s="65" t="n"/>
      <c r="G439" s="64">
        <f>IF(A439="","",TEXT(A439,"mmm yyyy"))</f>
        <v/>
      </c>
    </row>
    <row r="440">
      <c r="A440" s="62" t="n"/>
      <c r="B440" s="63" t="n"/>
      <c r="C440" s="63" t="n"/>
      <c r="D440" s="63" t="n"/>
      <c r="E440" s="64">
        <f>IF(C440="","",IF(COUNTIF(Categories!$B$35:$B$58,C440)&gt;0,"Income",IF(COUNTIF(Categories!$B$8:$B$31,C440)&gt;0,"Expense","")))</f>
        <v/>
      </c>
      <c r="F440" s="65" t="n"/>
      <c r="G440" s="64">
        <f>IF(A440="","",TEXT(A440,"mmm yyyy"))</f>
        <v/>
      </c>
    </row>
    <row r="441">
      <c r="A441" s="62" t="n"/>
      <c r="B441" s="63" t="n"/>
      <c r="C441" s="63" t="n"/>
      <c r="D441" s="63" t="n"/>
      <c r="E441" s="64">
        <f>IF(C441="","",IF(COUNTIF(Categories!$B$35:$B$58,C441)&gt;0,"Income",IF(COUNTIF(Categories!$B$8:$B$31,C441)&gt;0,"Expense","")))</f>
        <v/>
      </c>
      <c r="F441" s="65" t="n"/>
      <c r="G441" s="64">
        <f>IF(A441="","",TEXT(A441,"mmm yyyy"))</f>
        <v/>
      </c>
    </row>
    <row r="442">
      <c r="A442" s="62" t="n"/>
      <c r="B442" s="63" t="n"/>
      <c r="C442" s="63" t="n"/>
      <c r="D442" s="63" t="n"/>
      <c r="E442" s="64">
        <f>IF(C442="","",IF(COUNTIF(Categories!$B$35:$B$58,C442)&gt;0,"Income",IF(COUNTIF(Categories!$B$8:$B$31,C442)&gt;0,"Expense","")))</f>
        <v/>
      </c>
      <c r="F442" s="65" t="n"/>
      <c r="G442" s="64">
        <f>IF(A442="","",TEXT(A442,"mmm yyyy"))</f>
        <v/>
      </c>
    </row>
    <row r="443">
      <c r="A443" s="62" t="n"/>
      <c r="B443" s="63" t="n"/>
      <c r="C443" s="63" t="n"/>
      <c r="D443" s="63" t="n"/>
      <c r="E443" s="64">
        <f>IF(C443="","",IF(COUNTIF(Categories!$B$35:$B$58,C443)&gt;0,"Income",IF(COUNTIF(Categories!$B$8:$B$31,C443)&gt;0,"Expense","")))</f>
        <v/>
      </c>
      <c r="F443" s="65" t="n"/>
      <c r="G443" s="64">
        <f>IF(A443="","",TEXT(A443,"mmm yyyy"))</f>
        <v/>
      </c>
    </row>
    <row r="444">
      <c r="A444" s="62" t="n"/>
      <c r="B444" s="63" t="n"/>
      <c r="C444" s="63" t="n"/>
      <c r="D444" s="63" t="n"/>
      <c r="E444" s="64">
        <f>IF(C444="","",IF(COUNTIF(Categories!$B$35:$B$58,C444)&gt;0,"Income",IF(COUNTIF(Categories!$B$8:$B$31,C444)&gt;0,"Expense","")))</f>
        <v/>
      </c>
      <c r="F444" s="65" t="n"/>
      <c r="G444" s="64">
        <f>IF(A444="","",TEXT(A444,"mmm yyyy"))</f>
        <v/>
      </c>
    </row>
    <row r="445">
      <c r="A445" s="62" t="n"/>
      <c r="B445" s="63" t="n"/>
      <c r="C445" s="63" t="n"/>
      <c r="D445" s="63" t="n"/>
      <c r="E445" s="64">
        <f>IF(C445="","",IF(COUNTIF(Categories!$B$35:$B$58,C445)&gt;0,"Income",IF(COUNTIF(Categories!$B$8:$B$31,C445)&gt;0,"Expense","")))</f>
        <v/>
      </c>
      <c r="F445" s="65" t="n"/>
      <c r="G445" s="64">
        <f>IF(A445="","",TEXT(A445,"mmm yyyy"))</f>
        <v/>
      </c>
    </row>
    <row r="446">
      <c r="A446" s="62" t="n"/>
      <c r="B446" s="63" t="n"/>
      <c r="C446" s="63" t="n"/>
      <c r="D446" s="63" t="n"/>
      <c r="E446" s="64">
        <f>IF(C446="","",IF(COUNTIF(Categories!$B$35:$B$58,C446)&gt;0,"Income",IF(COUNTIF(Categories!$B$8:$B$31,C446)&gt;0,"Expense","")))</f>
        <v/>
      </c>
      <c r="F446" s="65" t="n"/>
      <c r="G446" s="64">
        <f>IF(A446="","",TEXT(A446,"mmm yyyy"))</f>
        <v/>
      </c>
    </row>
    <row r="447">
      <c r="A447" s="62" t="n"/>
      <c r="B447" s="63" t="n"/>
      <c r="C447" s="63" t="n"/>
      <c r="D447" s="63" t="n"/>
      <c r="E447" s="64">
        <f>IF(C447="","",IF(COUNTIF(Categories!$B$35:$B$58,C447)&gt;0,"Income",IF(COUNTIF(Categories!$B$8:$B$31,C447)&gt;0,"Expense","")))</f>
        <v/>
      </c>
      <c r="F447" s="65" t="n"/>
      <c r="G447" s="64">
        <f>IF(A447="","",TEXT(A447,"mmm yyyy"))</f>
        <v/>
      </c>
    </row>
    <row r="448">
      <c r="A448" s="62" t="n"/>
      <c r="B448" s="63" t="n"/>
      <c r="C448" s="63" t="n"/>
      <c r="D448" s="63" t="n"/>
      <c r="E448" s="64">
        <f>IF(C448="","",IF(COUNTIF(Categories!$B$35:$B$58,C448)&gt;0,"Income",IF(COUNTIF(Categories!$B$8:$B$31,C448)&gt;0,"Expense","")))</f>
        <v/>
      </c>
      <c r="F448" s="65" t="n"/>
      <c r="G448" s="64">
        <f>IF(A448="","",TEXT(A448,"mmm yyyy"))</f>
        <v/>
      </c>
    </row>
    <row r="449">
      <c r="A449" s="62" t="n"/>
      <c r="B449" s="63" t="n"/>
      <c r="C449" s="63" t="n"/>
      <c r="D449" s="63" t="n"/>
      <c r="E449" s="64">
        <f>IF(C449="","",IF(COUNTIF(Categories!$B$35:$B$58,C449)&gt;0,"Income",IF(COUNTIF(Categories!$B$8:$B$31,C449)&gt;0,"Expense","")))</f>
        <v/>
      </c>
      <c r="F449" s="65" t="n"/>
      <c r="G449" s="64">
        <f>IF(A449="","",TEXT(A449,"mmm yyyy"))</f>
        <v/>
      </c>
    </row>
    <row r="450">
      <c r="A450" s="62" t="n"/>
      <c r="B450" s="63" t="n"/>
      <c r="C450" s="63" t="n"/>
      <c r="D450" s="63" t="n"/>
      <c r="E450" s="64">
        <f>IF(C450="","",IF(COUNTIF(Categories!$B$35:$B$58,C450)&gt;0,"Income",IF(COUNTIF(Categories!$B$8:$B$31,C450)&gt;0,"Expense","")))</f>
        <v/>
      </c>
      <c r="F450" s="65" t="n"/>
      <c r="G450" s="64">
        <f>IF(A450="","",TEXT(A450,"mmm yyyy"))</f>
        <v/>
      </c>
    </row>
    <row r="451">
      <c r="A451" s="62" t="n"/>
      <c r="B451" s="63" t="n"/>
      <c r="C451" s="63" t="n"/>
      <c r="D451" s="63" t="n"/>
      <c r="E451" s="64">
        <f>IF(C451="","",IF(COUNTIF(Categories!$B$35:$B$58,C451)&gt;0,"Income",IF(COUNTIF(Categories!$B$8:$B$31,C451)&gt;0,"Expense","")))</f>
        <v/>
      </c>
      <c r="F451" s="65" t="n"/>
      <c r="G451" s="64">
        <f>IF(A451="","",TEXT(A451,"mmm yyyy"))</f>
        <v/>
      </c>
    </row>
    <row r="452">
      <c r="A452" s="62" t="n"/>
      <c r="B452" s="63" t="n"/>
      <c r="C452" s="63" t="n"/>
      <c r="D452" s="63" t="n"/>
      <c r="E452" s="64">
        <f>IF(C452="","",IF(COUNTIF(Categories!$B$35:$B$58,C452)&gt;0,"Income",IF(COUNTIF(Categories!$B$8:$B$31,C452)&gt;0,"Expense","")))</f>
        <v/>
      </c>
      <c r="F452" s="65" t="n"/>
      <c r="G452" s="64">
        <f>IF(A452="","",TEXT(A452,"mmm yyyy"))</f>
        <v/>
      </c>
    </row>
    <row r="453">
      <c r="A453" s="62" t="n"/>
      <c r="B453" s="63" t="n"/>
      <c r="C453" s="63" t="n"/>
      <c r="D453" s="63" t="n"/>
      <c r="E453" s="64">
        <f>IF(C453="","",IF(COUNTIF(Categories!$B$35:$B$58,C453)&gt;0,"Income",IF(COUNTIF(Categories!$B$8:$B$31,C453)&gt;0,"Expense","")))</f>
        <v/>
      </c>
      <c r="F453" s="65" t="n"/>
      <c r="G453" s="64">
        <f>IF(A453="","",TEXT(A453,"mmm yyyy"))</f>
        <v/>
      </c>
    </row>
    <row r="454">
      <c r="A454" s="62" t="n"/>
      <c r="B454" s="63" t="n"/>
      <c r="C454" s="63" t="n"/>
      <c r="D454" s="63" t="n"/>
      <c r="E454" s="64">
        <f>IF(C454="","",IF(COUNTIF(Categories!$B$35:$B$58,C454)&gt;0,"Income",IF(COUNTIF(Categories!$B$8:$B$31,C454)&gt;0,"Expense","")))</f>
        <v/>
      </c>
      <c r="F454" s="65" t="n"/>
      <c r="G454" s="64">
        <f>IF(A454="","",TEXT(A454,"mmm yyyy"))</f>
        <v/>
      </c>
    </row>
    <row r="455">
      <c r="A455" s="62" t="n"/>
      <c r="B455" s="63" t="n"/>
      <c r="C455" s="63" t="n"/>
      <c r="D455" s="63" t="n"/>
      <c r="E455" s="64">
        <f>IF(C455="","",IF(COUNTIF(Categories!$B$35:$B$58,C455)&gt;0,"Income",IF(COUNTIF(Categories!$B$8:$B$31,C455)&gt;0,"Expense","")))</f>
        <v/>
      </c>
      <c r="F455" s="65" t="n"/>
      <c r="G455" s="64">
        <f>IF(A455="","",TEXT(A455,"mmm yyyy"))</f>
        <v/>
      </c>
    </row>
    <row r="456">
      <c r="A456" s="62" t="n"/>
      <c r="B456" s="63" t="n"/>
      <c r="C456" s="63" t="n"/>
      <c r="D456" s="63" t="n"/>
      <c r="E456" s="64">
        <f>IF(C456="","",IF(COUNTIF(Categories!$B$35:$B$58,C456)&gt;0,"Income",IF(COUNTIF(Categories!$B$8:$B$31,C456)&gt;0,"Expense","")))</f>
        <v/>
      </c>
      <c r="F456" s="65" t="n"/>
      <c r="G456" s="64">
        <f>IF(A456="","",TEXT(A456,"mmm yyyy"))</f>
        <v/>
      </c>
    </row>
    <row r="457">
      <c r="A457" s="62" t="n"/>
      <c r="B457" s="63" t="n"/>
      <c r="C457" s="63" t="n"/>
      <c r="D457" s="63" t="n"/>
      <c r="E457" s="64">
        <f>IF(C457="","",IF(COUNTIF(Categories!$B$35:$B$58,C457)&gt;0,"Income",IF(COUNTIF(Categories!$B$8:$B$31,C457)&gt;0,"Expense","")))</f>
        <v/>
      </c>
      <c r="F457" s="65" t="n"/>
      <c r="G457" s="64">
        <f>IF(A457="","",TEXT(A457,"mmm yyyy"))</f>
        <v/>
      </c>
    </row>
    <row r="458">
      <c r="A458" s="62" t="n"/>
      <c r="B458" s="63" t="n"/>
      <c r="C458" s="63" t="n"/>
      <c r="D458" s="63" t="n"/>
      <c r="E458" s="64">
        <f>IF(C458="","",IF(COUNTIF(Categories!$B$35:$B$58,C458)&gt;0,"Income",IF(COUNTIF(Categories!$B$8:$B$31,C458)&gt;0,"Expense","")))</f>
        <v/>
      </c>
      <c r="F458" s="65" t="n"/>
      <c r="G458" s="64">
        <f>IF(A458="","",TEXT(A458,"mmm yyyy"))</f>
        <v/>
      </c>
    </row>
    <row r="459">
      <c r="A459" s="62" t="n"/>
      <c r="B459" s="63" t="n"/>
      <c r="C459" s="63" t="n"/>
      <c r="D459" s="63" t="n"/>
      <c r="E459" s="64">
        <f>IF(C459="","",IF(COUNTIF(Categories!$B$35:$B$58,C459)&gt;0,"Income",IF(COUNTIF(Categories!$B$8:$B$31,C459)&gt;0,"Expense","")))</f>
        <v/>
      </c>
      <c r="F459" s="65" t="n"/>
      <c r="G459" s="64">
        <f>IF(A459="","",TEXT(A459,"mmm yyyy"))</f>
        <v/>
      </c>
    </row>
    <row r="460">
      <c r="A460" s="62" t="n"/>
      <c r="B460" s="63" t="n"/>
      <c r="C460" s="63" t="n"/>
      <c r="D460" s="63" t="n"/>
      <c r="E460" s="64">
        <f>IF(C460="","",IF(COUNTIF(Categories!$B$35:$B$58,C460)&gt;0,"Income",IF(COUNTIF(Categories!$B$8:$B$31,C460)&gt;0,"Expense","")))</f>
        <v/>
      </c>
      <c r="F460" s="65" t="n"/>
      <c r="G460" s="64">
        <f>IF(A460="","",TEXT(A460,"mmm yyyy"))</f>
        <v/>
      </c>
    </row>
    <row r="461">
      <c r="A461" s="62" t="n"/>
      <c r="B461" s="63" t="n"/>
      <c r="C461" s="63" t="n"/>
      <c r="D461" s="63" t="n"/>
      <c r="E461" s="64">
        <f>IF(C461="","",IF(COUNTIF(Categories!$B$35:$B$58,C461)&gt;0,"Income",IF(COUNTIF(Categories!$B$8:$B$31,C461)&gt;0,"Expense","")))</f>
        <v/>
      </c>
      <c r="F461" s="65" t="n"/>
      <c r="G461" s="64">
        <f>IF(A461="","",TEXT(A461,"mmm yyyy"))</f>
        <v/>
      </c>
    </row>
    <row r="462">
      <c r="A462" s="62" t="n"/>
      <c r="B462" s="63" t="n"/>
      <c r="C462" s="63" t="n"/>
      <c r="D462" s="63" t="n"/>
      <c r="E462" s="64">
        <f>IF(C462="","",IF(COUNTIF(Categories!$B$35:$B$58,C462)&gt;0,"Income",IF(COUNTIF(Categories!$B$8:$B$31,C462)&gt;0,"Expense","")))</f>
        <v/>
      </c>
      <c r="F462" s="65" t="n"/>
      <c r="G462" s="64">
        <f>IF(A462="","",TEXT(A462,"mmm yyyy"))</f>
        <v/>
      </c>
    </row>
    <row r="463">
      <c r="A463" s="62" t="n"/>
      <c r="B463" s="63" t="n"/>
      <c r="C463" s="63" t="n"/>
      <c r="D463" s="63" t="n"/>
      <c r="E463" s="64">
        <f>IF(C463="","",IF(COUNTIF(Categories!$B$35:$B$58,C463)&gt;0,"Income",IF(COUNTIF(Categories!$B$8:$B$31,C463)&gt;0,"Expense","")))</f>
        <v/>
      </c>
      <c r="F463" s="65" t="n"/>
      <c r="G463" s="64">
        <f>IF(A463="","",TEXT(A463,"mmm yyyy"))</f>
        <v/>
      </c>
    </row>
    <row r="464">
      <c r="A464" s="62" t="n"/>
      <c r="B464" s="63" t="n"/>
      <c r="C464" s="63" t="n"/>
      <c r="D464" s="63" t="n"/>
      <c r="E464" s="64">
        <f>IF(C464="","",IF(COUNTIF(Categories!$B$35:$B$58,C464)&gt;0,"Income",IF(COUNTIF(Categories!$B$8:$B$31,C464)&gt;0,"Expense","")))</f>
        <v/>
      </c>
      <c r="F464" s="65" t="n"/>
      <c r="G464" s="64">
        <f>IF(A464="","",TEXT(A464,"mmm yyyy"))</f>
        <v/>
      </c>
    </row>
    <row r="465">
      <c r="A465" s="62" t="n"/>
      <c r="B465" s="63" t="n"/>
      <c r="C465" s="63" t="n"/>
      <c r="D465" s="63" t="n"/>
      <c r="E465" s="64">
        <f>IF(C465="","",IF(COUNTIF(Categories!$B$35:$B$58,C465)&gt;0,"Income",IF(COUNTIF(Categories!$B$8:$B$31,C465)&gt;0,"Expense","")))</f>
        <v/>
      </c>
      <c r="F465" s="65" t="n"/>
      <c r="G465" s="64">
        <f>IF(A465="","",TEXT(A465,"mmm yyyy"))</f>
        <v/>
      </c>
    </row>
    <row r="466">
      <c r="A466" s="62" t="n"/>
      <c r="B466" s="63" t="n"/>
      <c r="C466" s="63" t="n"/>
      <c r="D466" s="63" t="n"/>
      <c r="E466" s="64">
        <f>IF(C466="","",IF(COUNTIF(Categories!$B$35:$B$58,C466)&gt;0,"Income",IF(COUNTIF(Categories!$B$8:$B$31,C466)&gt;0,"Expense","")))</f>
        <v/>
      </c>
      <c r="F466" s="65" t="n"/>
      <c r="G466" s="64">
        <f>IF(A466="","",TEXT(A466,"mmm yyyy"))</f>
        <v/>
      </c>
    </row>
    <row r="467">
      <c r="A467" s="62" t="n"/>
      <c r="B467" s="63" t="n"/>
      <c r="C467" s="63" t="n"/>
      <c r="D467" s="63" t="n"/>
      <c r="E467" s="64">
        <f>IF(C467="","",IF(COUNTIF(Categories!$B$35:$B$58,C467)&gt;0,"Income",IF(COUNTIF(Categories!$B$8:$B$31,C467)&gt;0,"Expense","")))</f>
        <v/>
      </c>
      <c r="F467" s="65" t="n"/>
      <c r="G467" s="64">
        <f>IF(A467="","",TEXT(A467,"mmm yyyy"))</f>
        <v/>
      </c>
    </row>
    <row r="468">
      <c r="A468" s="62" t="n"/>
      <c r="B468" s="63" t="n"/>
      <c r="C468" s="63" t="n"/>
      <c r="D468" s="63" t="n"/>
      <c r="E468" s="64">
        <f>IF(C468="","",IF(COUNTIF(Categories!$B$35:$B$58,C468)&gt;0,"Income",IF(COUNTIF(Categories!$B$8:$B$31,C468)&gt;0,"Expense","")))</f>
        <v/>
      </c>
      <c r="F468" s="65" t="n"/>
      <c r="G468" s="64">
        <f>IF(A468="","",TEXT(A468,"mmm yyyy"))</f>
        <v/>
      </c>
    </row>
    <row r="469">
      <c r="A469" s="62" t="n"/>
      <c r="B469" s="63" t="n"/>
      <c r="C469" s="63" t="n"/>
      <c r="D469" s="63" t="n"/>
      <c r="E469" s="64">
        <f>IF(C469="","",IF(COUNTIF(Categories!$B$35:$B$58,C469)&gt;0,"Income",IF(COUNTIF(Categories!$B$8:$B$31,C469)&gt;0,"Expense","")))</f>
        <v/>
      </c>
      <c r="F469" s="65" t="n"/>
      <c r="G469" s="64">
        <f>IF(A469="","",TEXT(A469,"mmm yyyy"))</f>
        <v/>
      </c>
    </row>
    <row r="470">
      <c r="A470" s="62" t="n"/>
      <c r="B470" s="63" t="n"/>
      <c r="C470" s="63" t="n"/>
      <c r="D470" s="63" t="n"/>
      <c r="E470" s="64">
        <f>IF(C470="","",IF(COUNTIF(Categories!$B$35:$B$58,C470)&gt;0,"Income",IF(COUNTIF(Categories!$B$8:$B$31,C470)&gt;0,"Expense","")))</f>
        <v/>
      </c>
      <c r="F470" s="65" t="n"/>
      <c r="G470" s="64">
        <f>IF(A470="","",TEXT(A470,"mmm yyyy"))</f>
        <v/>
      </c>
    </row>
    <row r="471">
      <c r="A471" s="62" t="n"/>
      <c r="B471" s="63" t="n"/>
      <c r="C471" s="63" t="n"/>
      <c r="D471" s="63" t="n"/>
      <c r="E471" s="64">
        <f>IF(C471="","",IF(COUNTIF(Categories!$B$35:$B$58,C471)&gt;0,"Income",IF(COUNTIF(Categories!$B$8:$B$31,C471)&gt;0,"Expense","")))</f>
        <v/>
      </c>
      <c r="F471" s="65" t="n"/>
      <c r="G471" s="64">
        <f>IF(A471="","",TEXT(A471,"mmm yyyy"))</f>
        <v/>
      </c>
    </row>
    <row r="472">
      <c r="A472" s="62" t="n"/>
      <c r="B472" s="63" t="n"/>
      <c r="C472" s="63" t="n"/>
      <c r="D472" s="63" t="n"/>
      <c r="E472" s="64">
        <f>IF(C472="","",IF(COUNTIF(Categories!$B$35:$B$58,C472)&gt;0,"Income",IF(COUNTIF(Categories!$B$8:$B$31,C472)&gt;0,"Expense","")))</f>
        <v/>
      </c>
      <c r="F472" s="65" t="n"/>
      <c r="G472" s="64">
        <f>IF(A472="","",TEXT(A472,"mmm yyyy"))</f>
        <v/>
      </c>
    </row>
    <row r="473">
      <c r="A473" s="62" t="n"/>
      <c r="B473" s="63" t="n"/>
      <c r="C473" s="63" t="n"/>
      <c r="D473" s="63" t="n"/>
      <c r="E473" s="64">
        <f>IF(C473="","",IF(COUNTIF(Categories!$B$35:$B$58,C473)&gt;0,"Income",IF(COUNTIF(Categories!$B$8:$B$31,C473)&gt;0,"Expense","")))</f>
        <v/>
      </c>
      <c r="F473" s="65" t="n"/>
      <c r="G473" s="64">
        <f>IF(A473="","",TEXT(A473,"mmm yyyy"))</f>
        <v/>
      </c>
    </row>
    <row r="474">
      <c r="A474" s="62" t="n"/>
      <c r="B474" s="63" t="n"/>
      <c r="C474" s="63" t="n"/>
      <c r="D474" s="63" t="n"/>
      <c r="E474" s="64">
        <f>IF(C474="","",IF(COUNTIF(Categories!$B$35:$B$58,C474)&gt;0,"Income",IF(COUNTIF(Categories!$B$8:$B$31,C474)&gt;0,"Expense","")))</f>
        <v/>
      </c>
      <c r="F474" s="65" t="n"/>
      <c r="G474" s="64">
        <f>IF(A474="","",TEXT(A474,"mmm yyyy"))</f>
        <v/>
      </c>
    </row>
    <row r="475">
      <c r="A475" s="62" t="n"/>
      <c r="B475" s="63" t="n"/>
      <c r="C475" s="63" t="n"/>
      <c r="D475" s="63" t="n"/>
      <c r="E475" s="64">
        <f>IF(C475="","",IF(COUNTIF(Categories!$B$35:$B$58,C475)&gt;0,"Income",IF(COUNTIF(Categories!$B$8:$B$31,C475)&gt;0,"Expense","")))</f>
        <v/>
      </c>
      <c r="F475" s="65" t="n"/>
      <c r="G475" s="64">
        <f>IF(A475="","",TEXT(A475,"mmm yyyy"))</f>
        <v/>
      </c>
    </row>
    <row r="476">
      <c r="A476" s="62" t="n"/>
      <c r="B476" s="63" t="n"/>
      <c r="C476" s="63" t="n"/>
      <c r="D476" s="63" t="n"/>
      <c r="E476" s="64">
        <f>IF(C476="","",IF(COUNTIF(Categories!$B$35:$B$58,C476)&gt;0,"Income",IF(COUNTIF(Categories!$B$8:$B$31,C476)&gt;0,"Expense","")))</f>
        <v/>
      </c>
      <c r="F476" s="65" t="n"/>
      <c r="G476" s="64">
        <f>IF(A476="","",TEXT(A476,"mmm yyyy"))</f>
        <v/>
      </c>
    </row>
    <row r="477">
      <c r="A477" s="62" t="n"/>
      <c r="B477" s="63" t="n"/>
      <c r="C477" s="63" t="n"/>
      <c r="D477" s="63" t="n"/>
      <c r="E477" s="64">
        <f>IF(C477="","",IF(COUNTIF(Categories!$B$35:$B$58,C477)&gt;0,"Income",IF(COUNTIF(Categories!$B$8:$B$31,C477)&gt;0,"Expense","")))</f>
        <v/>
      </c>
      <c r="F477" s="65" t="n"/>
      <c r="G477" s="64">
        <f>IF(A477="","",TEXT(A477,"mmm yyyy"))</f>
        <v/>
      </c>
    </row>
    <row r="478">
      <c r="A478" s="62" t="n"/>
      <c r="B478" s="63" t="n"/>
      <c r="C478" s="63" t="n"/>
      <c r="D478" s="63" t="n"/>
      <c r="E478" s="64">
        <f>IF(C478="","",IF(COUNTIF(Categories!$B$35:$B$58,C478)&gt;0,"Income",IF(COUNTIF(Categories!$B$8:$B$31,C478)&gt;0,"Expense","")))</f>
        <v/>
      </c>
      <c r="F478" s="65" t="n"/>
      <c r="G478" s="64">
        <f>IF(A478="","",TEXT(A478,"mmm yyyy"))</f>
        <v/>
      </c>
    </row>
    <row r="479">
      <c r="A479" s="62" t="n"/>
      <c r="B479" s="63" t="n"/>
      <c r="C479" s="63" t="n"/>
      <c r="D479" s="63" t="n"/>
      <c r="E479" s="64">
        <f>IF(C479="","",IF(COUNTIF(Categories!$B$35:$B$58,C479)&gt;0,"Income",IF(COUNTIF(Categories!$B$8:$B$31,C479)&gt;0,"Expense","")))</f>
        <v/>
      </c>
      <c r="F479" s="65" t="n"/>
      <c r="G479" s="64">
        <f>IF(A479="","",TEXT(A479,"mmm yyyy"))</f>
        <v/>
      </c>
    </row>
    <row r="480">
      <c r="A480" s="62" t="n"/>
      <c r="B480" s="63" t="n"/>
      <c r="C480" s="63" t="n"/>
      <c r="D480" s="63" t="n"/>
      <c r="E480" s="64">
        <f>IF(C480="","",IF(COUNTIF(Categories!$B$35:$B$58,C480)&gt;0,"Income",IF(COUNTIF(Categories!$B$8:$B$31,C480)&gt;0,"Expense","")))</f>
        <v/>
      </c>
      <c r="F480" s="65" t="n"/>
      <c r="G480" s="64">
        <f>IF(A480="","",TEXT(A480,"mmm yyyy"))</f>
        <v/>
      </c>
    </row>
    <row r="481">
      <c r="A481" s="62" t="n"/>
      <c r="B481" s="63" t="n"/>
      <c r="C481" s="63" t="n"/>
      <c r="D481" s="63" t="n"/>
      <c r="E481" s="64">
        <f>IF(C481="","",IF(COUNTIF(Categories!$B$35:$B$58,C481)&gt;0,"Income",IF(COUNTIF(Categories!$B$8:$B$31,C481)&gt;0,"Expense","")))</f>
        <v/>
      </c>
      <c r="F481" s="65" t="n"/>
      <c r="G481" s="64">
        <f>IF(A481="","",TEXT(A481,"mmm yyyy"))</f>
        <v/>
      </c>
    </row>
    <row r="482">
      <c r="A482" s="62" t="n"/>
      <c r="B482" s="63" t="n"/>
      <c r="C482" s="63" t="n"/>
      <c r="D482" s="63" t="n"/>
      <c r="E482" s="64">
        <f>IF(C482="","",IF(COUNTIF(Categories!$B$35:$B$58,C482)&gt;0,"Income",IF(COUNTIF(Categories!$B$8:$B$31,C482)&gt;0,"Expense","")))</f>
        <v/>
      </c>
      <c r="F482" s="65" t="n"/>
      <c r="G482" s="64">
        <f>IF(A482="","",TEXT(A482,"mmm yyyy"))</f>
        <v/>
      </c>
    </row>
    <row r="483">
      <c r="A483" s="62" t="n"/>
      <c r="B483" s="63" t="n"/>
      <c r="C483" s="63" t="n"/>
      <c r="D483" s="63" t="n"/>
      <c r="E483" s="64">
        <f>IF(C483="","",IF(COUNTIF(Categories!$B$35:$B$58,C483)&gt;0,"Income",IF(COUNTIF(Categories!$B$8:$B$31,C483)&gt;0,"Expense","")))</f>
        <v/>
      </c>
      <c r="F483" s="65" t="n"/>
      <c r="G483" s="64">
        <f>IF(A483="","",TEXT(A483,"mmm yyyy"))</f>
        <v/>
      </c>
    </row>
    <row r="484">
      <c r="A484" s="62" t="n"/>
      <c r="B484" s="63" t="n"/>
      <c r="C484" s="63" t="n"/>
      <c r="D484" s="63" t="n"/>
      <c r="E484" s="64">
        <f>IF(C484="","",IF(COUNTIF(Categories!$B$35:$B$58,C484)&gt;0,"Income",IF(COUNTIF(Categories!$B$8:$B$31,C484)&gt;0,"Expense","")))</f>
        <v/>
      </c>
      <c r="F484" s="65" t="n"/>
      <c r="G484" s="64">
        <f>IF(A484="","",TEXT(A484,"mmm yyyy"))</f>
        <v/>
      </c>
    </row>
    <row r="485">
      <c r="A485" s="62" t="n"/>
      <c r="B485" s="63" t="n"/>
      <c r="C485" s="63" t="n"/>
      <c r="D485" s="63" t="n"/>
      <c r="E485" s="64">
        <f>IF(C485="","",IF(COUNTIF(Categories!$B$35:$B$58,C485)&gt;0,"Income",IF(COUNTIF(Categories!$B$8:$B$31,C485)&gt;0,"Expense","")))</f>
        <v/>
      </c>
      <c r="F485" s="65" t="n"/>
      <c r="G485" s="64">
        <f>IF(A485="","",TEXT(A485,"mmm yyyy"))</f>
        <v/>
      </c>
    </row>
    <row r="486">
      <c r="A486" s="62" t="n"/>
      <c r="B486" s="63" t="n"/>
      <c r="C486" s="63" t="n"/>
      <c r="D486" s="63" t="n"/>
      <c r="E486" s="64">
        <f>IF(C486="","",IF(COUNTIF(Categories!$B$35:$B$58,C486)&gt;0,"Income",IF(COUNTIF(Categories!$B$8:$B$31,C486)&gt;0,"Expense","")))</f>
        <v/>
      </c>
      <c r="F486" s="65" t="n"/>
      <c r="G486" s="64">
        <f>IF(A486="","",TEXT(A486,"mmm yyyy"))</f>
        <v/>
      </c>
    </row>
    <row r="487">
      <c r="A487" s="62" t="n"/>
      <c r="B487" s="63" t="n"/>
      <c r="C487" s="63" t="n"/>
      <c r="D487" s="63" t="n"/>
      <c r="E487" s="64">
        <f>IF(C487="","",IF(COUNTIF(Categories!$B$35:$B$58,C487)&gt;0,"Income",IF(COUNTIF(Categories!$B$8:$B$31,C487)&gt;0,"Expense","")))</f>
        <v/>
      </c>
      <c r="F487" s="65" t="n"/>
      <c r="G487" s="64">
        <f>IF(A487="","",TEXT(A487,"mmm yyyy"))</f>
        <v/>
      </c>
    </row>
    <row r="488">
      <c r="A488" s="62" t="n"/>
      <c r="B488" s="63" t="n"/>
      <c r="C488" s="63" t="n"/>
      <c r="D488" s="63" t="n"/>
      <c r="E488" s="64">
        <f>IF(C488="","",IF(COUNTIF(Categories!$B$35:$B$58,C488)&gt;0,"Income",IF(COUNTIF(Categories!$B$8:$B$31,C488)&gt;0,"Expense","")))</f>
        <v/>
      </c>
      <c r="F488" s="65" t="n"/>
      <c r="G488" s="64">
        <f>IF(A488="","",TEXT(A488,"mmm yyyy"))</f>
        <v/>
      </c>
    </row>
    <row r="489">
      <c r="A489" s="62" t="n"/>
      <c r="B489" s="63" t="n"/>
      <c r="C489" s="63" t="n"/>
      <c r="D489" s="63" t="n"/>
      <c r="E489" s="64">
        <f>IF(C489="","",IF(COUNTIF(Categories!$B$35:$B$58,C489)&gt;0,"Income",IF(COUNTIF(Categories!$B$8:$B$31,C489)&gt;0,"Expense","")))</f>
        <v/>
      </c>
      <c r="F489" s="65" t="n"/>
      <c r="G489" s="64">
        <f>IF(A489="","",TEXT(A489,"mmm yyyy"))</f>
        <v/>
      </c>
    </row>
    <row r="490">
      <c r="A490" s="62" t="n"/>
      <c r="B490" s="63" t="n"/>
      <c r="C490" s="63" t="n"/>
      <c r="D490" s="63" t="n"/>
      <c r="E490" s="64">
        <f>IF(C490="","",IF(COUNTIF(Categories!$B$35:$B$58,C490)&gt;0,"Income",IF(COUNTIF(Categories!$B$8:$B$31,C490)&gt;0,"Expense","")))</f>
        <v/>
      </c>
      <c r="F490" s="65" t="n"/>
      <c r="G490" s="64">
        <f>IF(A490="","",TEXT(A490,"mmm yyyy"))</f>
        <v/>
      </c>
    </row>
    <row r="491">
      <c r="A491" s="62" t="n"/>
      <c r="B491" s="63" t="n"/>
      <c r="C491" s="63" t="n"/>
      <c r="D491" s="63" t="n"/>
      <c r="E491" s="64">
        <f>IF(C491="","",IF(COUNTIF(Categories!$B$35:$B$58,C491)&gt;0,"Income",IF(COUNTIF(Categories!$B$8:$B$31,C491)&gt;0,"Expense","")))</f>
        <v/>
      </c>
      <c r="F491" s="65" t="n"/>
      <c r="G491" s="64">
        <f>IF(A491="","",TEXT(A491,"mmm yyyy"))</f>
        <v/>
      </c>
    </row>
    <row r="492">
      <c r="A492" s="62" t="n"/>
      <c r="B492" s="63" t="n"/>
      <c r="C492" s="63" t="n"/>
      <c r="D492" s="63" t="n"/>
      <c r="E492" s="64">
        <f>IF(C492="","",IF(COUNTIF(Categories!$B$35:$B$58,C492)&gt;0,"Income",IF(COUNTIF(Categories!$B$8:$B$31,C492)&gt;0,"Expense","")))</f>
        <v/>
      </c>
      <c r="F492" s="65" t="n"/>
      <c r="G492" s="64">
        <f>IF(A492="","",TEXT(A492,"mmm yyyy"))</f>
        <v/>
      </c>
    </row>
    <row r="493">
      <c r="A493" s="62" t="n"/>
      <c r="B493" s="63" t="n"/>
      <c r="C493" s="63" t="n"/>
      <c r="D493" s="63" t="n"/>
      <c r="E493" s="64">
        <f>IF(C493="","",IF(COUNTIF(Categories!$B$35:$B$58,C493)&gt;0,"Income",IF(COUNTIF(Categories!$B$8:$B$31,C493)&gt;0,"Expense","")))</f>
        <v/>
      </c>
      <c r="F493" s="65" t="n"/>
      <c r="G493" s="64">
        <f>IF(A493="","",TEXT(A493,"mmm yyyy"))</f>
        <v/>
      </c>
    </row>
    <row r="494">
      <c r="A494" s="62" t="n"/>
      <c r="B494" s="63" t="n"/>
      <c r="C494" s="63" t="n"/>
      <c r="D494" s="63" t="n"/>
      <c r="E494" s="64">
        <f>IF(C494="","",IF(COUNTIF(Categories!$B$35:$B$58,C494)&gt;0,"Income",IF(COUNTIF(Categories!$B$8:$B$31,C494)&gt;0,"Expense","")))</f>
        <v/>
      </c>
      <c r="F494" s="65" t="n"/>
      <c r="G494" s="64">
        <f>IF(A494="","",TEXT(A494,"mmm yyyy"))</f>
        <v/>
      </c>
    </row>
    <row r="495">
      <c r="A495" s="62" t="n"/>
      <c r="B495" s="63" t="n"/>
      <c r="C495" s="63" t="n"/>
      <c r="D495" s="63" t="n"/>
      <c r="E495" s="64">
        <f>IF(C495="","",IF(COUNTIF(Categories!$B$35:$B$58,C495)&gt;0,"Income",IF(COUNTIF(Categories!$B$8:$B$31,C495)&gt;0,"Expense","")))</f>
        <v/>
      </c>
      <c r="F495" s="65" t="n"/>
      <c r="G495" s="64">
        <f>IF(A495="","",TEXT(A495,"mmm yyyy"))</f>
        <v/>
      </c>
    </row>
    <row r="496">
      <c r="A496" s="62" t="n"/>
      <c r="B496" s="63" t="n"/>
      <c r="C496" s="63" t="n"/>
      <c r="D496" s="63" t="n"/>
      <c r="E496" s="64">
        <f>IF(C496="","",IF(COUNTIF(Categories!$B$35:$B$58,C496)&gt;0,"Income",IF(COUNTIF(Categories!$B$8:$B$31,C496)&gt;0,"Expense","")))</f>
        <v/>
      </c>
      <c r="F496" s="65" t="n"/>
      <c r="G496" s="64">
        <f>IF(A496="","",TEXT(A496,"mmm yyyy"))</f>
        <v/>
      </c>
    </row>
    <row r="497">
      <c r="A497" s="62" t="n"/>
      <c r="B497" s="63" t="n"/>
      <c r="C497" s="63" t="n"/>
      <c r="D497" s="63" t="n"/>
      <c r="E497" s="64">
        <f>IF(C497="","",IF(COUNTIF(Categories!$B$35:$B$58,C497)&gt;0,"Income",IF(COUNTIF(Categories!$B$8:$B$31,C497)&gt;0,"Expense","")))</f>
        <v/>
      </c>
      <c r="F497" s="65" t="n"/>
      <c r="G497" s="64">
        <f>IF(A497="","",TEXT(A497,"mmm yyyy"))</f>
        <v/>
      </c>
    </row>
    <row r="498">
      <c r="A498" s="62" t="n"/>
      <c r="B498" s="63" t="n"/>
      <c r="C498" s="63" t="n"/>
      <c r="D498" s="63" t="n"/>
      <c r="E498" s="64">
        <f>IF(C498="","",IF(COUNTIF(Categories!$B$35:$B$58,C498)&gt;0,"Income",IF(COUNTIF(Categories!$B$8:$B$31,C498)&gt;0,"Expense","")))</f>
        <v/>
      </c>
      <c r="F498" s="65" t="n"/>
      <c r="G498" s="64">
        <f>IF(A498="","",TEXT(A498,"mmm yyyy"))</f>
        <v/>
      </c>
    </row>
    <row r="499">
      <c r="A499" s="62" t="n"/>
      <c r="B499" s="63" t="n"/>
      <c r="C499" s="63" t="n"/>
      <c r="D499" s="63" t="n"/>
      <c r="E499" s="64">
        <f>IF(C499="","",IF(COUNTIF(Categories!$B$35:$B$58,C499)&gt;0,"Income",IF(COUNTIF(Categories!$B$8:$B$31,C499)&gt;0,"Expense","")))</f>
        <v/>
      </c>
      <c r="F499" s="65" t="n"/>
      <c r="G499" s="64">
        <f>IF(A499="","",TEXT(A499,"mmm yyyy"))</f>
        <v/>
      </c>
    </row>
    <row r="500">
      <c r="A500" s="62" t="n"/>
      <c r="B500" s="63" t="n"/>
      <c r="C500" s="63" t="n"/>
      <c r="D500" s="63" t="n"/>
      <c r="E500" s="64">
        <f>IF(C500="","",IF(COUNTIF(Categories!$B$35:$B$58,C500)&gt;0,"Income",IF(COUNTIF(Categories!$B$8:$B$31,C500)&gt;0,"Expense","")))</f>
        <v/>
      </c>
      <c r="F500" s="65" t="n"/>
      <c r="G500" s="64">
        <f>IF(A500="","",TEXT(A500,"mmm yyyy"))</f>
        <v/>
      </c>
    </row>
    <row r="501">
      <c r="A501" s="62" t="n"/>
      <c r="B501" s="63" t="n"/>
      <c r="C501" s="63" t="n"/>
      <c r="D501" s="63" t="n"/>
      <c r="E501" s="64">
        <f>IF(C501="","",IF(COUNTIF(Categories!$B$35:$B$58,C501)&gt;0,"Income",IF(COUNTIF(Categories!$B$8:$B$31,C501)&gt;0,"Expense","")))</f>
        <v/>
      </c>
      <c r="F501" s="65" t="n"/>
      <c r="G501" s="64">
        <f>IF(A501="","",TEXT(A501,"mmm yyyy"))</f>
        <v/>
      </c>
    </row>
    <row r="502">
      <c r="A502" s="62" t="n"/>
      <c r="B502" s="63" t="n"/>
      <c r="C502" s="63" t="n"/>
      <c r="D502" s="63" t="n"/>
      <c r="E502" s="64">
        <f>IF(C502="","",IF(COUNTIF(Categories!$B$35:$B$58,C502)&gt;0,"Income",IF(COUNTIF(Categories!$B$8:$B$31,C502)&gt;0,"Expense","")))</f>
        <v/>
      </c>
      <c r="F502" s="65" t="n"/>
      <c r="G502" s="64">
        <f>IF(A502="","",TEXT(A502,"mmm yyyy"))</f>
        <v/>
      </c>
    </row>
    <row r="503">
      <c r="A503" s="62" t="n"/>
      <c r="B503" s="63" t="n"/>
      <c r="C503" s="63" t="n"/>
      <c r="D503" s="63" t="n"/>
      <c r="E503" s="64">
        <f>IF(C503="","",IF(COUNTIF(Categories!$B$35:$B$58,C503)&gt;0,"Income",IF(COUNTIF(Categories!$B$8:$B$31,C503)&gt;0,"Expense","")))</f>
        <v/>
      </c>
      <c r="F503" s="65" t="n"/>
      <c r="G503" s="64">
        <f>IF(A503="","",TEXT(A503,"mmm yyyy"))</f>
        <v/>
      </c>
    </row>
    <row r="504">
      <c r="A504" s="62" t="n"/>
      <c r="B504" s="63" t="n"/>
      <c r="C504" s="63" t="n"/>
      <c r="D504" s="63" t="n"/>
      <c r="E504" s="64">
        <f>IF(C504="","",IF(COUNTIF(Categories!$B$35:$B$58,C504)&gt;0,"Income",IF(COUNTIF(Categories!$B$8:$B$31,C504)&gt;0,"Expense","")))</f>
        <v/>
      </c>
      <c r="F504" s="65" t="n"/>
      <c r="G504" s="64">
        <f>IF(A504="","",TEXT(A504,"mmm yyyy"))</f>
        <v/>
      </c>
    </row>
    <row r="505">
      <c r="A505" s="62" t="n"/>
      <c r="B505" s="63" t="n"/>
      <c r="C505" s="63" t="n"/>
      <c r="D505" s="63" t="n"/>
      <c r="E505" s="64">
        <f>IF(C505="","",IF(COUNTIF(Categories!$B$35:$B$58,C505)&gt;0,"Income",IF(COUNTIF(Categories!$B$8:$B$31,C505)&gt;0,"Expense","")))</f>
        <v/>
      </c>
      <c r="F505" s="65" t="n"/>
      <c r="G505" s="64">
        <f>IF(A505="","",TEXT(A505,"mmm yyyy"))</f>
        <v/>
      </c>
    </row>
    <row r="506">
      <c r="A506" s="62" t="n"/>
      <c r="B506" s="63" t="n"/>
      <c r="C506" s="63" t="n"/>
      <c r="D506" s="63" t="n"/>
      <c r="E506" s="64">
        <f>IF(C506="","",IF(COUNTIF(Categories!$B$35:$B$58,C506)&gt;0,"Income",IF(COUNTIF(Categories!$B$8:$B$31,C506)&gt;0,"Expense","")))</f>
        <v/>
      </c>
      <c r="F506" s="65" t="n"/>
      <c r="G506" s="64">
        <f>IF(A506="","",TEXT(A506,"mmm yyyy"))</f>
        <v/>
      </c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autoFilter ref="A6:G506"/>
  <mergeCells count="5">
    <mergeCell ref="I2:K2"/>
    <mergeCell ref="I3:P3"/>
    <mergeCell ref="E2:F2"/>
    <mergeCell ref="A3:G3"/>
    <mergeCell ref="A2:D2"/>
  </mergeCells>
  <conditionalFormatting sqref="I7:N46">
    <cfRule type="expression" priority="1" dxfId="1" stopIfTrue="1">
      <formula>$N7=0</formula>
    </cfRule>
  </conditionalFormatting>
  <dataValidations count="4">
    <dataValidation sqref="C7:C506" showDropDown="0" showInputMessage="0" showErrorMessage="0" allowBlank="1" type="list">
      <formula1>Config!$X$3:$X$50</formula1>
    </dataValidation>
    <dataValidation sqref="D7:D506" showDropDown="0" showInputMessage="0" showErrorMessage="0" allowBlank="1" type="list">
      <formula1>Settings!$B$7:$B$10</formula1>
    </dataValidation>
    <dataValidation sqref="A7:A506" showDropDown="0" showInputMessage="1" showErrorMessage="0" allowBlank="1" promptTitle="Date" prompt="Pick a date." type="date" operator="between">
      <formula1>DATE(1900,1,1)</formula1>
      <formula2>DATE(2100,12,31)</formula2>
    </dataValidation>
    <dataValidation sqref="G2" showDropDown="0" showInputMessage="0" showErrorMessage="0" allowBlank="0" type="list">
      <formula1>Config!$A$20:$A$79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93D4BD"/>
    <outlinePr summaryBelow="1" summaryRight="1"/>
    <pageSetUpPr fitToPage="1"/>
  </sheetPr>
  <dimension ref="A1:L4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14" customWidth="1" min="3" max="3"/>
    <col width="13" customWidth="1" min="4" max="4"/>
    <col width="11" customWidth="1" min="5" max="5"/>
    <col width="15" customWidth="1" min="6" max="6"/>
    <col width="14" customWidth="1" min="7" max="7"/>
    <col width="30" customWidth="1" min="8" max="8"/>
    <col width="12" customWidth="1" min="10" max="10"/>
    <col width="12" customWidth="1" min="11" max="11"/>
    <col width="12" customWidth="1" min="12" max="12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30" customHeight="1">
      <c r="A2" s="2" t="inlineStr">
        <is>
          <t>Recurring Transactions</t>
        </is>
      </c>
    </row>
    <row r="3" ht="18" customHeight="1">
      <c r="A3" s="3" t="inlineStr">
        <is>
          <t>Enter each repeating bill, paycheck, or contribution once. It is auto-counted every period into Overview and Budget Targets — no need to re-log it in Transactions.</t>
        </is>
      </c>
    </row>
    <row r="4" ht="4" customHeight="1">
      <c r="A4" s="4" t="n"/>
      <c r="B4" s="4" t="n"/>
      <c r="C4" s="4" t="n"/>
      <c r="D4" s="4" t="n"/>
      <c r="E4" s="4" t="n"/>
      <c r="F4" s="4" t="n"/>
      <c r="G4" s="4" t="n"/>
      <c r="H4" s="4" t="n"/>
    </row>
    <row r="5" ht="6" customHeight="1">
      <c r="A5" s="1" t="n"/>
      <c r="B5" s="1" t="n"/>
      <c r="C5" s="1" t="n"/>
      <c r="D5" s="1" t="n"/>
      <c r="E5" s="1" t="n"/>
      <c r="F5" s="1" t="n"/>
      <c r="G5" s="1" t="n"/>
      <c r="H5" s="1" t="n"/>
    </row>
    <row r="6" ht="24" customHeight="1">
      <c r="A6" s="58" t="inlineStr">
        <is>
          <t>Description</t>
        </is>
      </c>
      <c r="B6" s="58" t="inlineStr">
        <is>
          <t>Category</t>
        </is>
      </c>
      <c r="C6" s="58" t="inlineStr">
        <is>
          <t>Person</t>
        </is>
      </c>
      <c r="D6" s="58" t="inlineStr">
        <is>
          <t>Amount</t>
        </is>
      </c>
      <c r="E6" s="58" t="inlineStr">
        <is>
          <t>Type</t>
        </is>
      </c>
      <c r="F6" s="58" t="inlineStr">
        <is>
          <t>Frequency</t>
        </is>
      </c>
      <c r="G6" s="58" t="inlineStr">
        <is>
          <t>Start Month</t>
        </is>
      </c>
      <c r="H6" s="58" t="inlineStr">
        <is>
          <t>End Month (blank = ongoing)</t>
        </is>
      </c>
      <c r="J6" s="71" t="inlineStr">
        <is>
          <t>start (calc)</t>
        </is>
      </c>
      <c r="K6" s="71" t="inlineStr">
        <is>
          <t>end (calc)</t>
        </is>
      </c>
      <c r="L6" s="71" t="inlineStr">
        <is>
          <t>cap (calc)</t>
        </is>
      </c>
    </row>
    <row r="7">
      <c r="A7" s="63" t="inlineStr">
        <is>
          <t>Rent</t>
        </is>
      </c>
      <c r="B7" s="63" t="inlineStr">
        <is>
          <t>Rent</t>
        </is>
      </c>
      <c r="C7" s="63" t="inlineStr">
        <is>
          <t>Person 1</t>
        </is>
      </c>
      <c r="D7" s="65" t="n">
        <v>1800</v>
      </c>
      <c r="E7" s="64">
        <f>IF(B7="","",IF(COUNTIF(Categories!$B$35:$B$58,B7)&gt;0,"Income",IF(COUNTIF(Categories!$B$8:$B$31,B7)&gt;0,"Expense","")))</f>
        <v/>
      </c>
      <c r="F7" s="63" t="inlineStr">
        <is>
          <t>Monthly</t>
        </is>
      </c>
      <c r="G7" s="63" t="inlineStr">
        <is>
          <t>Jul 2026</t>
        </is>
      </c>
      <c r="H7" s="63" t="n"/>
      <c r="J7" s="72">
        <f>IF($G7="","",DATE(RIGHT($G7,4)+0,MATCH(LEFT($G7,3),{"Jan","Feb","Mar","Apr","May","Jun","Jul","Aug","Sep","Oct","Nov","Dec"},0),1))</f>
        <v/>
      </c>
      <c r="K7" s="72">
        <f>IF(OR($A7="",$H7=""),"",EOMONTH(DATE(RIGHT($H7,4)+0,MATCH(LEFT($H7,3),{"Jan","Feb","Mar","Apr","May","Jun","Jul","Aug","Sep","Oct","Nov","Dec"},0),1),0))</f>
        <v/>
      </c>
      <c r="L7" s="72">
        <f>IF(OR($A7="",$J7=""),"",IF($H7="",EOMONTH(EDATE($J7,60),0),$K7))</f>
        <v/>
      </c>
    </row>
    <row r="8">
      <c r="A8" s="63" t="inlineStr">
        <is>
          <t>Paycheck</t>
        </is>
      </c>
      <c r="B8" s="63" t="inlineStr">
        <is>
          <t>Salary / Wages</t>
        </is>
      </c>
      <c r="C8" s="63" t="inlineStr">
        <is>
          <t>Person 1</t>
        </is>
      </c>
      <c r="D8" s="65" t="n">
        <v>1600</v>
      </c>
      <c r="E8" s="64">
        <f>IF(B8="","",IF(COUNTIF(Categories!$B$35:$B$58,B8)&gt;0,"Income",IF(COUNTIF(Categories!$B$8:$B$31,B8)&gt;0,"Expense","")))</f>
        <v/>
      </c>
      <c r="F8" s="63" t="inlineStr">
        <is>
          <t>Semi-monthly</t>
        </is>
      </c>
      <c r="G8" s="63" t="inlineStr">
        <is>
          <t>Jul 2026</t>
        </is>
      </c>
      <c r="H8" s="63" t="n"/>
      <c r="J8" s="72">
        <f>IF($G8="","",DATE(RIGHT($G8,4)+0,MATCH(LEFT($G8,3),{"Jan","Feb","Mar","Apr","May","Jun","Jul","Aug","Sep","Oct","Nov","Dec"},0),1))</f>
        <v/>
      </c>
      <c r="K8" s="72">
        <f>IF(OR($A8="",$H8=""),"",EOMONTH(DATE(RIGHT($H8,4)+0,MATCH(LEFT($H8,3),{"Jan","Feb","Mar","Apr","May","Jun","Jul","Aug","Sep","Oct","Nov","Dec"},0),1),0))</f>
        <v/>
      </c>
      <c r="L8" s="72">
        <f>IF(OR($A8="",$J8=""),"",IF($H8="",EOMONTH(EDATE($J8,60),0),$K8))</f>
        <v/>
      </c>
    </row>
    <row r="9">
      <c r="A9" s="63" t="inlineStr">
        <is>
          <t>Paycheck</t>
        </is>
      </c>
      <c r="B9" s="63" t="inlineStr">
        <is>
          <t>Salary / Wages</t>
        </is>
      </c>
      <c r="C9" s="63" t="inlineStr">
        <is>
          <t>Person 2</t>
        </is>
      </c>
      <c r="D9" s="65" t="n">
        <v>1500</v>
      </c>
      <c r="E9" s="64">
        <f>IF(B9="","",IF(COUNTIF(Categories!$B$35:$B$58,B9)&gt;0,"Income",IF(COUNTIF(Categories!$B$8:$B$31,B9)&gt;0,"Expense","")))</f>
        <v/>
      </c>
      <c r="F9" s="63" t="inlineStr">
        <is>
          <t>Bi-weekly</t>
        </is>
      </c>
      <c r="G9" s="63" t="inlineStr">
        <is>
          <t>Jul 2026</t>
        </is>
      </c>
      <c r="H9" s="63" t="n"/>
      <c r="J9" s="72">
        <f>IF($G9="","",DATE(RIGHT($G9,4)+0,MATCH(LEFT($G9,3),{"Jan","Feb","Mar","Apr","May","Jun","Jul","Aug","Sep","Oct","Nov","Dec"},0),1))</f>
        <v/>
      </c>
      <c r="K9" s="72">
        <f>IF(OR($A9="",$H9=""),"",EOMONTH(DATE(RIGHT($H9,4)+0,MATCH(LEFT($H9,3),{"Jan","Feb","Mar","Apr","May","Jun","Jul","Aug","Sep","Oct","Nov","Dec"},0),1),0))</f>
        <v/>
      </c>
      <c r="L9" s="72">
        <f>IF(OR($A9="",$J9=""),"",IF($H9="",EOMONTH(EDATE($J9,60),0),$K9))</f>
        <v/>
      </c>
    </row>
    <row r="10">
      <c r="A10" s="63" t="inlineStr">
        <is>
          <t>Car insurance</t>
        </is>
      </c>
      <c r="B10" s="63" t="inlineStr">
        <is>
          <t>Insurance</t>
        </is>
      </c>
      <c r="C10" s="63" t="inlineStr">
        <is>
          <t>Person 1</t>
        </is>
      </c>
      <c r="D10" s="65" t="n">
        <v>205</v>
      </c>
      <c r="E10" s="64">
        <f>IF(B10="","",IF(COUNTIF(Categories!$B$35:$B$58,B10)&gt;0,"Income",IF(COUNTIF(Categories!$B$8:$B$31,B10)&gt;0,"Expense","")))</f>
        <v/>
      </c>
      <c r="F10" s="63" t="inlineStr">
        <is>
          <t>Monthly</t>
        </is>
      </c>
      <c r="G10" s="63" t="inlineStr">
        <is>
          <t>Jul 2026</t>
        </is>
      </c>
      <c r="H10" s="63" t="n"/>
      <c r="J10" s="72">
        <f>IF($G10="","",DATE(RIGHT($G10,4)+0,MATCH(LEFT($G10,3),{"Jan","Feb","Mar","Apr","May","Jun","Jul","Aug","Sep","Oct","Nov","Dec"},0),1))</f>
        <v/>
      </c>
      <c r="K10" s="72">
        <f>IF(OR($A10="",$H10=""),"",EOMONTH(DATE(RIGHT($H10,4)+0,MATCH(LEFT($H10,3),{"Jan","Feb","Mar","Apr","May","Jun","Jul","Aug","Sep","Oct","Nov","Dec"},0),1),0))</f>
        <v/>
      </c>
      <c r="L10" s="72">
        <f>IF(OR($A10="",$J10=""),"",IF($H10="",EOMONTH(EDATE($J10,60),0),$K10))</f>
        <v/>
      </c>
    </row>
    <row r="11">
      <c r="A11" s="63" t="inlineStr">
        <is>
          <t>Streaming plans</t>
        </is>
      </c>
      <c r="B11" s="63" t="inlineStr">
        <is>
          <t>Subscriptions</t>
        </is>
      </c>
      <c r="C11" s="63" t="inlineStr">
        <is>
          <t>Person 2</t>
        </is>
      </c>
      <c r="D11" s="65" t="n">
        <v>45.97</v>
      </c>
      <c r="E11" s="64">
        <f>IF(B11="","",IF(COUNTIF(Categories!$B$35:$B$58,B11)&gt;0,"Income",IF(COUNTIF(Categories!$B$8:$B$31,B11)&gt;0,"Expense","")))</f>
        <v/>
      </c>
      <c r="F11" s="63" t="inlineStr">
        <is>
          <t>Monthly</t>
        </is>
      </c>
      <c r="G11" s="63" t="inlineStr">
        <is>
          <t>Jul 2026</t>
        </is>
      </c>
      <c r="H11" s="63" t="n"/>
      <c r="J11" s="72">
        <f>IF($G11="","",DATE(RIGHT($G11,4)+0,MATCH(LEFT($G11,3),{"Jan","Feb","Mar","Apr","May","Jun","Jul","Aug","Sep","Oct","Nov","Dec"},0),1))</f>
        <v/>
      </c>
      <c r="K11" s="72">
        <f>IF(OR($A11="",$H11=""),"",EOMONTH(DATE(RIGHT($H11,4)+0,MATCH(LEFT($H11,3),{"Jan","Feb","Mar","Apr","May","Jun","Jul","Aug","Sep","Oct","Nov","Dec"},0),1),0))</f>
        <v/>
      </c>
      <c r="L11" s="72">
        <f>IF(OR($A11="",$J11=""),"",IF($H11="",EOMONTH(EDATE($J11,60),0),$K11))</f>
        <v/>
      </c>
    </row>
    <row r="12">
      <c r="A12" s="63" t="inlineStr">
        <is>
          <t>Investments</t>
        </is>
      </c>
      <c r="B12" s="63" t="inlineStr">
        <is>
          <t>Savings &amp; Investments</t>
        </is>
      </c>
      <c r="C12" s="63" t="inlineStr">
        <is>
          <t>Person 1</t>
        </is>
      </c>
      <c r="D12" s="65" t="n">
        <v>400</v>
      </c>
      <c r="E12" s="64">
        <f>IF(B12="","",IF(COUNTIF(Categories!$B$35:$B$58,B12)&gt;0,"Income",IF(COUNTIF(Categories!$B$8:$B$31,B12)&gt;0,"Expense","")))</f>
        <v/>
      </c>
      <c r="F12" s="63" t="inlineStr">
        <is>
          <t>Monthly</t>
        </is>
      </c>
      <c r="G12" s="63" t="inlineStr">
        <is>
          <t>Jul 2026</t>
        </is>
      </c>
      <c r="H12" s="63" t="n"/>
      <c r="J12" s="72">
        <f>IF($G12="","",DATE(RIGHT($G12,4)+0,MATCH(LEFT($G12,3),{"Jan","Feb","Mar","Apr","May","Jun","Jul","Aug","Sep","Oct","Nov","Dec"},0),1))</f>
        <v/>
      </c>
      <c r="K12" s="72">
        <f>IF(OR($A12="",$H12=""),"",EOMONTH(DATE(RIGHT($H12,4)+0,MATCH(LEFT($H12,3),{"Jan","Feb","Mar","Apr","May","Jun","Jul","Aug","Sep","Oct","Nov","Dec"},0),1),0))</f>
        <v/>
      </c>
      <c r="L12" s="72">
        <f>IF(OR($A12="",$J12=""),"",IF($H12="",EOMONTH(EDATE($J12,60),0),$K12))</f>
        <v/>
      </c>
    </row>
    <row r="13">
      <c r="A13" s="63" t="inlineStr">
        <is>
          <t>Water &amp; sewer</t>
        </is>
      </c>
      <c r="B13" s="63" t="inlineStr">
        <is>
          <t>Utilities</t>
        </is>
      </c>
      <c r="C13" s="63" t="inlineStr">
        <is>
          <t>Person 1</t>
        </is>
      </c>
      <c r="D13" s="65" t="n">
        <v>90</v>
      </c>
      <c r="E13" s="64">
        <f>IF(B13="","",IF(COUNTIF(Categories!$B$35:$B$58,B13)&gt;0,"Income",IF(COUNTIF(Categories!$B$8:$B$31,B13)&gt;0,"Expense","")))</f>
        <v/>
      </c>
      <c r="F13" s="63" t="inlineStr">
        <is>
          <t>Quarterly</t>
        </is>
      </c>
      <c r="G13" s="63" t="inlineStr">
        <is>
          <t>Jul 2026</t>
        </is>
      </c>
      <c r="H13" s="63" t="n"/>
      <c r="J13" s="72">
        <f>IF($G13="","",DATE(RIGHT($G13,4)+0,MATCH(LEFT($G13,3),{"Jan","Feb","Mar","Apr","May","Jun","Jul","Aug","Sep","Oct","Nov","Dec"},0),1))</f>
        <v/>
      </c>
      <c r="K13" s="72">
        <f>IF(OR($A13="",$H13=""),"",EOMONTH(DATE(RIGHT($H13,4)+0,MATCH(LEFT($H13,3),{"Jan","Feb","Mar","Apr","May","Jun","Jul","Aug","Sep","Oct","Nov","Dec"},0),1),0))</f>
        <v/>
      </c>
      <c r="L13" s="72">
        <f>IF(OR($A13="",$J13=""),"",IF($H13="",EOMONTH(EDATE($J13,60),0),$K13))</f>
        <v/>
      </c>
    </row>
    <row r="14">
      <c r="A14" s="63" t="inlineStr">
        <is>
          <t>Car registration</t>
        </is>
      </c>
      <c r="B14" s="63" t="inlineStr">
        <is>
          <t>Transportation</t>
        </is>
      </c>
      <c r="C14" s="63" t="inlineStr">
        <is>
          <t>Person 1</t>
        </is>
      </c>
      <c r="D14" s="65" t="n">
        <v>120</v>
      </c>
      <c r="E14" s="64">
        <f>IF(B14="","",IF(COUNTIF(Categories!$B$35:$B$58,B14)&gt;0,"Income",IF(COUNTIF(Categories!$B$8:$B$31,B14)&gt;0,"Expense","")))</f>
        <v/>
      </c>
      <c r="F14" s="63" t="inlineStr">
        <is>
          <t>Annually</t>
        </is>
      </c>
      <c r="G14" s="63" t="inlineStr">
        <is>
          <t>Jul 2026</t>
        </is>
      </c>
      <c r="H14" s="63" t="n"/>
      <c r="J14" s="72">
        <f>IF($G14="","",DATE(RIGHT($G14,4)+0,MATCH(LEFT($G14,3),{"Jan","Feb","Mar","Apr","May","Jun","Jul","Aug","Sep","Oct","Nov","Dec"},0),1))</f>
        <v/>
      </c>
      <c r="K14" s="72">
        <f>IF(OR($A14="",$H14=""),"",EOMONTH(DATE(RIGHT($H14,4)+0,MATCH(LEFT($H14,3),{"Jan","Feb","Mar","Apr","May","Jun","Jul","Aug","Sep","Oct","Nov","Dec"},0),1),0))</f>
        <v/>
      </c>
      <c r="L14" s="72">
        <f>IF(OR($A14="",$J14=""),"",IF($H14="",EOMONTH(EDATE($J14,60),0),$K14))</f>
        <v/>
      </c>
    </row>
    <row r="15">
      <c r="A15" s="63" t="n"/>
      <c r="B15" s="63" t="n"/>
      <c r="C15" s="63" t="n"/>
      <c r="D15" s="65" t="n"/>
      <c r="E15" s="64">
        <f>IF(B15="","",IF(COUNTIF(Categories!$B$35:$B$58,B15)&gt;0,"Income",IF(COUNTIF(Categories!$B$8:$B$31,B15)&gt;0,"Expense","")))</f>
        <v/>
      </c>
      <c r="F15" s="63" t="n"/>
      <c r="G15" s="63" t="n"/>
      <c r="H15" s="63" t="n"/>
      <c r="J15" s="72">
        <f>IF($G15="","",DATE(RIGHT($G15,4)+0,MATCH(LEFT($G15,3),{"Jan","Feb","Mar","Apr","May","Jun","Jul","Aug","Sep","Oct","Nov","Dec"},0),1))</f>
        <v/>
      </c>
      <c r="K15" s="72">
        <f>IF(OR($A15="",$H15=""),"",EOMONTH(DATE(RIGHT($H15,4)+0,MATCH(LEFT($H15,3),{"Jan","Feb","Mar","Apr","May","Jun","Jul","Aug","Sep","Oct","Nov","Dec"},0),1),0))</f>
        <v/>
      </c>
      <c r="L15" s="72">
        <f>IF(OR($A15="",$J15=""),"",IF($H15="",EOMONTH(EDATE($J15,60),0),$K15))</f>
        <v/>
      </c>
    </row>
    <row r="16">
      <c r="A16" s="63" t="n"/>
      <c r="B16" s="63" t="n"/>
      <c r="C16" s="63" t="n"/>
      <c r="D16" s="65" t="n"/>
      <c r="E16" s="64">
        <f>IF(B16="","",IF(COUNTIF(Categories!$B$35:$B$58,B16)&gt;0,"Income",IF(COUNTIF(Categories!$B$8:$B$31,B16)&gt;0,"Expense","")))</f>
        <v/>
      </c>
      <c r="F16" s="63" t="n"/>
      <c r="G16" s="63" t="n"/>
      <c r="H16" s="63" t="n"/>
      <c r="J16" s="72">
        <f>IF($G16="","",DATE(RIGHT($G16,4)+0,MATCH(LEFT($G16,3),{"Jan","Feb","Mar","Apr","May","Jun","Jul","Aug","Sep","Oct","Nov","Dec"},0),1))</f>
        <v/>
      </c>
      <c r="K16" s="72">
        <f>IF(OR($A16="",$H16=""),"",EOMONTH(DATE(RIGHT($H16,4)+0,MATCH(LEFT($H16,3),{"Jan","Feb","Mar","Apr","May","Jun","Jul","Aug","Sep","Oct","Nov","Dec"},0),1),0))</f>
        <v/>
      </c>
      <c r="L16" s="72">
        <f>IF(OR($A16="",$J16=""),"",IF($H16="",EOMONTH(EDATE($J16,60),0),$K16))</f>
        <v/>
      </c>
    </row>
    <row r="17">
      <c r="A17" s="63" t="n"/>
      <c r="B17" s="63" t="n"/>
      <c r="C17" s="63" t="n"/>
      <c r="D17" s="65" t="n"/>
      <c r="E17" s="64">
        <f>IF(B17="","",IF(COUNTIF(Categories!$B$35:$B$58,B17)&gt;0,"Income",IF(COUNTIF(Categories!$B$8:$B$31,B17)&gt;0,"Expense","")))</f>
        <v/>
      </c>
      <c r="F17" s="63" t="n"/>
      <c r="G17" s="63" t="n"/>
      <c r="H17" s="63" t="n"/>
      <c r="J17" s="72">
        <f>IF($G17="","",DATE(RIGHT($G17,4)+0,MATCH(LEFT($G17,3),{"Jan","Feb","Mar","Apr","May","Jun","Jul","Aug","Sep","Oct","Nov","Dec"},0),1))</f>
        <v/>
      </c>
      <c r="K17" s="72">
        <f>IF(OR($A17="",$H17=""),"",EOMONTH(DATE(RIGHT($H17,4)+0,MATCH(LEFT($H17,3),{"Jan","Feb","Mar","Apr","May","Jun","Jul","Aug","Sep","Oct","Nov","Dec"},0),1),0))</f>
        <v/>
      </c>
      <c r="L17" s="72">
        <f>IF(OR($A17="",$J17=""),"",IF($H17="",EOMONTH(EDATE($J17,60),0),$K17))</f>
        <v/>
      </c>
    </row>
    <row r="18">
      <c r="A18" s="63" t="n"/>
      <c r="B18" s="63" t="n"/>
      <c r="C18" s="63" t="n"/>
      <c r="D18" s="65" t="n"/>
      <c r="E18" s="64">
        <f>IF(B18="","",IF(COUNTIF(Categories!$B$35:$B$58,B18)&gt;0,"Income",IF(COUNTIF(Categories!$B$8:$B$31,B18)&gt;0,"Expense","")))</f>
        <v/>
      </c>
      <c r="F18" s="63" t="n"/>
      <c r="G18" s="63" t="n"/>
      <c r="H18" s="63" t="n"/>
      <c r="J18" s="72">
        <f>IF($G18="","",DATE(RIGHT($G18,4)+0,MATCH(LEFT($G18,3),{"Jan","Feb","Mar","Apr","May","Jun","Jul","Aug","Sep","Oct","Nov","Dec"},0),1))</f>
        <v/>
      </c>
      <c r="K18" s="72">
        <f>IF(OR($A18="",$H18=""),"",EOMONTH(DATE(RIGHT($H18,4)+0,MATCH(LEFT($H18,3),{"Jan","Feb","Mar","Apr","May","Jun","Jul","Aug","Sep","Oct","Nov","Dec"},0),1),0))</f>
        <v/>
      </c>
      <c r="L18" s="72">
        <f>IF(OR($A18="",$J18=""),"",IF($H18="",EOMONTH(EDATE($J18,60),0),$K18))</f>
        <v/>
      </c>
    </row>
    <row r="19">
      <c r="A19" s="63" t="n"/>
      <c r="B19" s="63" t="n"/>
      <c r="C19" s="63" t="n"/>
      <c r="D19" s="65" t="n"/>
      <c r="E19" s="64">
        <f>IF(B19="","",IF(COUNTIF(Categories!$B$35:$B$58,B19)&gt;0,"Income",IF(COUNTIF(Categories!$B$8:$B$31,B19)&gt;0,"Expense","")))</f>
        <v/>
      </c>
      <c r="F19" s="63" t="n"/>
      <c r="G19" s="63" t="n"/>
      <c r="H19" s="63" t="n"/>
      <c r="J19" s="72">
        <f>IF($G19="","",DATE(RIGHT($G19,4)+0,MATCH(LEFT($G19,3),{"Jan","Feb","Mar","Apr","May","Jun","Jul","Aug","Sep","Oct","Nov","Dec"},0),1))</f>
        <v/>
      </c>
      <c r="K19" s="72">
        <f>IF(OR($A19="",$H19=""),"",EOMONTH(DATE(RIGHT($H19,4)+0,MATCH(LEFT($H19,3),{"Jan","Feb","Mar","Apr","May","Jun","Jul","Aug","Sep","Oct","Nov","Dec"},0),1),0))</f>
        <v/>
      </c>
      <c r="L19" s="72">
        <f>IF(OR($A19="",$J19=""),"",IF($H19="",EOMONTH(EDATE($J19,60),0),$K19))</f>
        <v/>
      </c>
    </row>
    <row r="20">
      <c r="A20" s="63" t="n"/>
      <c r="B20" s="63" t="n"/>
      <c r="C20" s="63" t="n"/>
      <c r="D20" s="65" t="n"/>
      <c r="E20" s="64">
        <f>IF(B20="","",IF(COUNTIF(Categories!$B$35:$B$58,B20)&gt;0,"Income",IF(COUNTIF(Categories!$B$8:$B$31,B20)&gt;0,"Expense","")))</f>
        <v/>
      </c>
      <c r="F20" s="63" t="n"/>
      <c r="G20" s="63" t="n"/>
      <c r="H20" s="63" t="n"/>
      <c r="J20" s="72">
        <f>IF($G20="","",DATE(RIGHT($G20,4)+0,MATCH(LEFT($G20,3),{"Jan","Feb","Mar","Apr","May","Jun","Jul","Aug","Sep","Oct","Nov","Dec"},0),1))</f>
        <v/>
      </c>
      <c r="K20" s="72">
        <f>IF(OR($A20="",$H20=""),"",EOMONTH(DATE(RIGHT($H20,4)+0,MATCH(LEFT($H20,3),{"Jan","Feb","Mar","Apr","May","Jun","Jul","Aug","Sep","Oct","Nov","Dec"},0),1),0))</f>
        <v/>
      </c>
      <c r="L20" s="72">
        <f>IF(OR($A20="",$J20=""),"",IF($H20="",EOMONTH(EDATE($J20,60),0),$K20))</f>
        <v/>
      </c>
    </row>
    <row r="21">
      <c r="A21" s="63" t="n"/>
      <c r="B21" s="63" t="n"/>
      <c r="C21" s="63" t="n"/>
      <c r="D21" s="65" t="n"/>
      <c r="E21" s="64">
        <f>IF(B21="","",IF(COUNTIF(Categories!$B$35:$B$58,B21)&gt;0,"Income",IF(COUNTIF(Categories!$B$8:$B$31,B21)&gt;0,"Expense","")))</f>
        <v/>
      </c>
      <c r="F21" s="63" t="n"/>
      <c r="G21" s="63" t="n"/>
      <c r="H21" s="63" t="n"/>
      <c r="J21" s="72">
        <f>IF($G21="","",DATE(RIGHT($G21,4)+0,MATCH(LEFT($G21,3),{"Jan","Feb","Mar","Apr","May","Jun","Jul","Aug","Sep","Oct","Nov","Dec"},0),1))</f>
        <v/>
      </c>
      <c r="K21" s="72">
        <f>IF(OR($A21="",$H21=""),"",EOMONTH(DATE(RIGHT($H21,4)+0,MATCH(LEFT($H21,3),{"Jan","Feb","Mar","Apr","May","Jun","Jul","Aug","Sep","Oct","Nov","Dec"},0),1),0))</f>
        <v/>
      </c>
      <c r="L21" s="72">
        <f>IF(OR($A21="",$J21=""),"",IF($H21="",EOMONTH(EDATE($J21,60),0),$K21))</f>
        <v/>
      </c>
    </row>
    <row r="22">
      <c r="A22" s="63" t="n"/>
      <c r="B22" s="63" t="n"/>
      <c r="C22" s="63" t="n"/>
      <c r="D22" s="65" t="n"/>
      <c r="E22" s="64">
        <f>IF(B22="","",IF(COUNTIF(Categories!$B$35:$B$58,B22)&gt;0,"Income",IF(COUNTIF(Categories!$B$8:$B$31,B22)&gt;0,"Expense","")))</f>
        <v/>
      </c>
      <c r="F22" s="63" t="n"/>
      <c r="G22" s="63" t="n"/>
      <c r="H22" s="63" t="n"/>
      <c r="J22" s="72">
        <f>IF($G22="","",DATE(RIGHT($G22,4)+0,MATCH(LEFT($G22,3),{"Jan","Feb","Mar","Apr","May","Jun","Jul","Aug","Sep","Oct","Nov","Dec"},0),1))</f>
        <v/>
      </c>
      <c r="K22" s="72">
        <f>IF(OR($A22="",$H22=""),"",EOMONTH(DATE(RIGHT($H22,4)+0,MATCH(LEFT($H22,3),{"Jan","Feb","Mar","Apr","May","Jun","Jul","Aug","Sep","Oct","Nov","Dec"},0),1),0))</f>
        <v/>
      </c>
      <c r="L22" s="72">
        <f>IF(OR($A22="",$J22=""),"",IF($H22="",EOMONTH(EDATE($J22,60),0),$K22))</f>
        <v/>
      </c>
    </row>
    <row r="23">
      <c r="A23" s="63" t="n"/>
      <c r="B23" s="63" t="n"/>
      <c r="C23" s="63" t="n"/>
      <c r="D23" s="65" t="n"/>
      <c r="E23" s="64">
        <f>IF(B23="","",IF(COUNTIF(Categories!$B$35:$B$58,B23)&gt;0,"Income",IF(COUNTIF(Categories!$B$8:$B$31,B23)&gt;0,"Expense","")))</f>
        <v/>
      </c>
      <c r="F23" s="63" t="n"/>
      <c r="G23" s="63" t="n"/>
      <c r="H23" s="63" t="n"/>
      <c r="J23" s="72">
        <f>IF($G23="","",DATE(RIGHT($G23,4)+0,MATCH(LEFT($G23,3),{"Jan","Feb","Mar","Apr","May","Jun","Jul","Aug","Sep","Oct","Nov","Dec"},0),1))</f>
        <v/>
      </c>
      <c r="K23" s="72">
        <f>IF(OR($A23="",$H23=""),"",EOMONTH(DATE(RIGHT($H23,4)+0,MATCH(LEFT($H23,3),{"Jan","Feb","Mar","Apr","May","Jun","Jul","Aug","Sep","Oct","Nov","Dec"},0),1),0))</f>
        <v/>
      </c>
      <c r="L23" s="72">
        <f>IF(OR($A23="",$J23=""),"",IF($H23="",EOMONTH(EDATE($J23,60),0),$K23))</f>
        <v/>
      </c>
    </row>
    <row r="24">
      <c r="A24" s="63" t="n"/>
      <c r="B24" s="63" t="n"/>
      <c r="C24" s="63" t="n"/>
      <c r="D24" s="65" t="n"/>
      <c r="E24" s="64">
        <f>IF(B24="","",IF(COUNTIF(Categories!$B$35:$B$58,B24)&gt;0,"Income",IF(COUNTIF(Categories!$B$8:$B$31,B24)&gt;0,"Expense","")))</f>
        <v/>
      </c>
      <c r="F24" s="63" t="n"/>
      <c r="G24" s="63" t="n"/>
      <c r="H24" s="63" t="n"/>
      <c r="J24" s="72">
        <f>IF($G24="","",DATE(RIGHT($G24,4)+0,MATCH(LEFT($G24,3),{"Jan","Feb","Mar","Apr","May","Jun","Jul","Aug","Sep","Oct","Nov","Dec"},0),1))</f>
        <v/>
      </c>
      <c r="K24" s="72">
        <f>IF(OR($A24="",$H24=""),"",EOMONTH(DATE(RIGHT($H24,4)+0,MATCH(LEFT($H24,3),{"Jan","Feb","Mar","Apr","May","Jun","Jul","Aug","Sep","Oct","Nov","Dec"},0),1),0))</f>
        <v/>
      </c>
      <c r="L24" s="72">
        <f>IF(OR($A24="",$J24=""),"",IF($H24="",EOMONTH(EDATE($J24,60),0),$K24))</f>
        <v/>
      </c>
    </row>
    <row r="25">
      <c r="A25" s="63" t="n"/>
      <c r="B25" s="63" t="n"/>
      <c r="C25" s="63" t="n"/>
      <c r="D25" s="65" t="n"/>
      <c r="E25" s="64">
        <f>IF(B25="","",IF(COUNTIF(Categories!$B$35:$B$58,B25)&gt;0,"Income",IF(COUNTIF(Categories!$B$8:$B$31,B25)&gt;0,"Expense","")))</f>
        <v/>
      </c>
      <c r="F25" s="63" t="n"/>
      <c r="G25" s="63" t="n"/>
      <c r="H25" s="63" t="n"/>
      <c r="J25" s="72">
        <f>IF($G25="","",DATE(RIGHT($G25,4)+0,MATCH(LEFT($G25,3),{"Jan","Feb","Mar","Apr","May","Jun","Jul","Aug","Sep","Oct","Nov","Dec"},0),1))</f>
        <v/>
      </c>
      <c r="K25" s="72">
        <f>IF(OR($A25="",$H25=""),"",EOMONTH(DATE(RIGHT($H25,4)+0,MATCH(LEFT($H25,3),{"Jan","Feb","Mar","Apr","May","Jun","Jul","Aug","Sep","Oct","Nov","Dec"},0),1),0))</f>
        <v/>
      </c>
      <c r="L25" s="72">
        <f>IF(OR($A25="",$J25=""),"",IF($H25="",EOMONTH(EDATE($J25,60),0),$K25))</f>
        <v/>
      </c>
    </row>
    <row r="26">
      <c r="A26" s="63" t="n"/>
      <c r="B26" s="63" t="n"/>
      <c r="C26" s="63" t="n"/>
      <c r="D26" s="65" t="n"/>
      <c r="E26" s="64">
        <f>IF(B26="","",IF(COUNTIF(Categories!$B$35:$B$58,B26)&gt;0,"Income",IF(COUNTIF(Categories!$B$8:$B$31,B26)&gt;0,"Expense","")))</f>
        <v/>
      </c>
      <c r="F26" s="63" t="n"/>
      <c r="G26" s="63" t="n"/>
      <c r="H26" s="63" t="n"/>
      <c r="J26" s="72">
        <f>IF($G26="","",DATE(RIGHT($G26,4)+0,MATCH(LEFT($G26,3),{"Jan","Feb","Mar","Apr","May","Jun","Jul","Aug","Sep","Oct","Nov","Dec"},0),1))</f>
        <v/>
      </c>
      <c r="K26" s="72">
        <f>IF(OR($A26="",$H26=""),"",EOMONTH(DATE(RIGHT($H26,4)+0,MATCH(LEFT($H26,3),{"Jan","Feb","Mar","Apr","May","Jun","Jul","Aug","Sep","Oct","Nov","Dec"},0),1),0))</f>
        <v/>
      </c>
      <c r="L26" s="72">
        <f>IF(OR($A26="",$J26=""),"",IF($H26="",EOMONTH(EDATE($J26,60),0),$K26))</f>
        <v/>
      </c>
    </row>
    <row r="27">
      <c r="A27" s="63" t="n"/>
      <c r="B27" s="63" t="n"/>
      <c r="C27" s="63" t="n"/>
      <c r="D27" s="65" t="n"/>
      <c r="E27" s="64">
        <f>IF(B27="","",IF(COUNTIF(Categories!$B$35:$B$58,B27)&gt;0,"Income",IF(COUNTIF(Categories!$B$8:$B$31,B27)&gt;0,"Expense","")))</f>
        <v/>
      </c>
      <c r="F27" s="63" t="n"/>
      <c r="G27" s="63" t="n"/>
      <c r="H27" s="63" t="n"/>
      <c r="J27" s="72">
        <f>IF($G27="","",DATE(RIGHT($G27,4)+0,MATCH(LEFT($G27,3),{"Jan","Feb","Mar","Apr","May","Jun","Jul","Aug","Sep","Oct","Nov","Dec"},0),1))</f>
        <v/>
      </c>
      <c r="K27" s="72">
        <f>IF(OR($A27="",$H27=""),"",EOMONTH(DATE(RIGHT($H27,4)+0,MATCH(LEFT($H27,3),{"Jan","Feb","Mar","Apr","May","Jun","Jul","Aug","Sep","Oct","Nov","Dec"},0),1),0))</f>
        <v/>
      </c>
      <c r="L27" s="72">
        <f>IF(OR($A27="",$J27=""),"",IF($H27="",EOMONTH(EDATE($J27,60),0),$K27))</f>
        <v/>
      </c>
    </row>
    <row r="28">
      <c r="A28" s="63" t="n"/>
      <c r="B28" s="63" t="n"/>
      <c r="C28" s="63" t="n"/>
      <c r="D28" s="65" t="n"/>
      <c r="E28" s="64">
        <f>IF(B28="","",IF(COUNTIF(Categories!$B$35:$B$58,B28)&gt;0,"Income",IF(COUNTIF(Categories!$B$8:$B$31,B28)&gt;0,"Expense","")))</f>
        <v/>
      </c>
      <c r="F28" s="63" t="n"/>
      <c r="G28" s="63" t="n"/>
      <c r="H28" s="63" t="n"/>
      <c r="J28" s="72">
        <f>IF($G28="","",DATE(RIGHT($G28,4)+0,MATCH(LEFT($G28,3),{"Jan","Feb","Mar","Apr","May","Jun","Jul","Aug","Sep","Oct","Nov","Dec"},0),1))</f>
        <v/>
      </c>
      <c r="K28" s="72">
        <f>IF(OR($A28="",$H28=""),"",EOMONTH(DATE(RIGHT($H28,4)+0,MATCH(LEFT($H28,3),{"Jan","Feb","Mar","Apr","May","Jun","Jul","Aug","Sep","Oct","Nov","Dec"},0),1),0))</f>
        <v/>
      </c>
      <c r="L28" s="72">
        <f>IF(OR($A28="",$J28=""),"",IF($H28="",EOMONTH(EDATE($J28,60),0),$K28))</f>
        <v/>
      </c>
    </row>
    <row r="29">
      <c r="A29" s="63" t="n"/>
      <c r="B29" s="63" t="n"/>
      <c r="C29" s="63" t="n"/>
      <c r="D29" s="65" t="n"/>
      <c r="E29" s="64">
        <f>IF(B29="","",IF(COUNTIF(Categories!$B$35:$B$58,B29)&gt;0,"Income",IF(COUNTIF(Categories!$B$8:$B$31,B29)&gt;0,"Expense","")))</f>
        <v/>
      </c>
      <c r="F29" s="63" t="n"/>
      <c r="G29" s="63" t="n"/>
      <c r="H29" s="63" t="n"/>
      <c r="J29" s="72">
        <f>IF($G29="","",DATE(RIGHT($G29,4)+0,MATCH(LEFT($G29,3),{"Jan","Feb","Mar","Apr","May","Jun","Jul","Aug","Sep","Oct","Nov","Dec"},0),1))</f>
        <v/>
      </c>
      <c r="K29" s="72">
        <f>IF(OR($A29="",$H29=""),"",EOMONTH(DATE(RIGHT($H29,4)+0,MATCH(LEFT($H29,3),{"Jan","Feb","Mar","Apr","May","Jun","Jul","Aug","Sep","Oct","Nov","Dec"},0),1),0))</f>
        <v/>
      </c>
      <c r="L29" s="72">
        <f>IF(OR($A29="",$J29=""),"",IF($H29="",EOMONTH(EDATE($J29,60),0),$K29))</f>
        <v/>
      </c>
    </row>
    <row r="30">
      <c r="A30" s="63" t="n"/>
      <c r="B30" s="63" t="n"/>
      <c r="C30" s="63" t="n"/>
      <c r="D30" s="65" t="n"/>
      <c r="E30" s="64">
        <f>IF(B30="","",IF(COUNTIF(Categories!$B$35:$B$58,B30)&gt;0,"Income",IF(COUNTIF(Categories!$B$8:$B$31,B30)&gt;0,"Expense","")))</f>
        <v/>
      </c>
      <c r="F30" s="63" t="n"/>
      <c r="G30" s="63" t="n"/>
      <c r="H30" s="63" t="n"/>
      <c r="J30" s="72">
        <f>IF($G30="","",DATE(RIGHT($G30,4)+0,MATCH(LEFT($G30,3),{"Jan","Feb","Mar","Apr","May","Jun","Jul","Aug","Sep","Oct","Nov","Dec"},0),1))</f>
        <v/>
      </c>
      <c r="K30" s="72">
        <f>IF(OR($A30="",$H30=""),"",EOMONTH(DATE(RIGHT($H30,4)+0,MATCH(LEFT($H30,3),{"Jan","Feb","Mar","Apr","May","Jun","Jul","Aug","Sep","Oct","Nov","Dec"},0),1),0))</f>
        <v/>
      </c>
      <c r="L30" s="72">
        <f>IF(OR($A30="",$J30=""),"",IF($H30="",EOMONTH(EDATE($J30,60),0),$K30))</f>
        <v/>
      </c>
    </row>
    <row r="31">
      <c r="A31" s="63" t="n"/>
      <c r="B31" s="63" t="n"/>
      <c r="C31" s="63" t="n"/>
      <c r="D31" s="65" t="n"/>
      <c r="E31" s="64">
        <f>IF(B31="","",IF(COUNTIF(Categories!$B$35:$B$58,B31)&gt;0,"Income",IF(COUNTIF(Categories!$B$8:$B$31,B31)&gt;0,"Expense","")))</f>
        <v/>
      </c>
      <c r="F31" s="63" t="n"/>
      <c r="G31" s="63" t="n"/>
      <c r="H31" s="63" t="n"/>
      <c r="J31" s="72">
        <f>IF($G31="","",DATE(RIGHT($G31,4)+0,MATCH(LEFT($G31,3),{"Jan","Feb","Mar","Apr","May","Jun","Jul","Aug","Sep","Oct","Nov","Dec"},0),1))</f>
        <v/>
      </c>
      <c r="K31" s="72">
        <f>IF(OR($A31="",$H31=""),"",EOMONTH(DATE(RIGHT($H31,4)+0,MATCH(LEFT($H31,3),{"Jan","Feb","Mar","Apr","May","Jun","Jul","Aug","Sep","Oct","Nov","Dec"},0),1),0))</f>
        <v/>
      </c>
      <c r="L31" s="72">
        <f>IF(OR($A31="",$J31=""),"",IF($H31="",EOMONTH(EDATE($J31,60),0),$K31))</f>
        <v/>
      </c>
    </row>
    <row r="32">
      <c r="A32" s="63" t="n"/>
      <c r="B32" s="63" t="n"/>
      <c r="C32" s="63" t="n"/>
      <c r="D32" s="65" t="n"/>
      <c r="E32" s="64">
        <f>IF(B32="","",IF(COUNTIF(Categories!$B$35:$B$58,B32)&gt;0,"Income",IF(COUNTIF(Categories!$B$8:$B$31,B32)&gt;0,"Expense","")))</f>
        <v/>
      </c>
      <c r="F32" s="63" t="n"/>
      <c r="G32" s="63" t="n"/>
      <c r="H32" s="63" t="n"/>
      <c r="J32" s="72">
        <f>IF($G32="","",DATE(RIGHT($G32,4)+0,MATCH(LEFT($G32,3),{"Jan","Feb","Mar","Apr","May","Jun","Jul","Aug","Sep","Oct","Nov","Dec"},0),1))</f>
        <v/>
      </c>
      <c r="K32" s="72">
        <f>IF(OR($A32="",$H32=""),"",EOMONTH(DATE(RIGHT($H32,4)+0,MATCH(LEFT($H32,3),{"Jan","Feb","Mar","Apr","May","Jun","Jul","Aug","Sep","Oct","Nov","Dec"},0),1),0))</f>
        <v/>
      </c>
      <c r="L32" s="72">
        <f>IF(OR($A32="",$J32=""),"",IF($H32="",EOMONTH(EDATE($J32,60),0),$K32))</f>
        <v/>
      </c>
    </row>
    <row r="33">
      <c r="A33" s="63" t="n"/>
      <c r="B33" s="63" t="n"/>
      <c r="C33" s="63" t="n"/>
      <c r="D33" s="65" t="n"/>
      <c r="E33" s="64">
        <f>IF(B33="","",IF(COUNTIF(Categories!$B$35:$B$58,B33)&gt;0,"Income",IF(COUNTIF(Categories!$B$8:$B$31,B33)&gt;0,"Expense","")))</f>
        <v/>
      </c>
      <c r="F33" s="63" t="n"/>
      <c r="G33" s="63" t="n"/>
      <c r="H33" s="63" t="n"/>
      <c r="J33" s="72">
        <f>IF($G33="","",DATE(RIGHT($G33,4)+0,MATCH(LEFT($G33,3),{"Jan","Feb","Mar","Apr","May","Jun","Jul","Aug","Sep","Oct","Nov","Dec"},0),1))</f>
        <v/>
      </c>
      <c r="K33" s="72">
        <f>IF(OR($A33="",$H33=""),"",EOMONTH(DATE(RIGHT($H33,4)+0,MATCH(LEFT($H33,3),{"Jan","Feb","Mar","Apr","May","Jun","Jul","Aug","Sep","Oct","Nov","Dec"},0),1),0))</f>
        <v/>
      </c>
      <c r="L33" s="72">
        <f>IF(OR($A33="",$J33=""),"",IF($H33="",EOMONTH(EDATE($J33,60),0),$K33))</f>
        <v/>
      </c>
    </row>
    <row r="34">
      <c r="A34" s="63" t="n"/>
      <c r="B34" s="63" t="n"/>
      <c r="C34" s="63" t="n"/>
      <c r="D34" s="65" t="n"/>
      <c r="E34" s="64">
        <f>IF(B34="","",IF(COUNTIF(Categories!$B$35:$B$58,B34)&gt;0,"Income",IF(COUNTIF(Categories!$B$8:$B$31,B34)&gt;0,"Expense","")))</f>
        <v/>
      </c>
      <c r="F34" s="63" t="n"/>
      <c r="G34" s="63" t="n"/>
      <c r="H34" s="63" t="n"/>
      <c r="J34" s="72">
        <f>IF($G34="","",DATE(RIGHT($G34,4)+0,MATCH(LEFT($G34,3),{"Jan","Feb","Mar","Apr","May","Jun","Jul","Aug","Sep","Oct","Nov","Dec"},0),1))</f>
        <v/>
      </c>
      <c r="K34" s="72">
        <f>IF(OR($A34="",$H34=""),"",EOMONTH(DATE(RIGHT($H34,4)+0,MATCH(LEFT($H34,3),{"Jan","Feb","Mar","Apr","May","Jun","Jul","Aug","Sep","Oct","Nov","Dec"},0),1),0))</f>
        <v/>
      </c>
      <c r="L34" s="72">
        <f>IF(OR($A34="",$J34=""),"",IF($H34="",EOMONTH(EDATE($J34,60),0),$K34))</f>
        <v/>
      </c>
    </row>
    <row r="35">
      <c r="A35" s="63" t="n"/>
      <c r="B35" s="63" t="n"/>
      <c r="C35" s="63" t="n"/>
      <c r="D35" s="65" t="n"/>
      <c r="E35" s="64">
        <f>IF(B35="","",IF(COUNTIF(Categories!$B$35:$B$58,B35)&gt;0,"Income",IF(COUNTIF(Categories!$B$8:$B$31,B35)&gt;0,"Expense","")))</f>
        <v/>
      </c>
      <c r="F35" s="63" t="n"/>
      <c r="G35" s="63" t="n"/>
      <c r="H35" s="63" t="n"/>
      <c r="J35" s="72">
        <f>IF($G35="","",DATE(RIGHT($G35,4)+0,MATCH(LEFT($G35,3),{"Jan","Feb","Mar","Apr","May","Jun","Jul","Aug","Sep","Oct","Nov","Dec"},0),1))</f>
        <v/>
      </c>
      <c r="K35" s="72">
        <f>IF(OR($A35="",$H35=""),"",EOMONTH(DATE(RIGHT($H35,4)+0,MATCH(LEFT($H35,3),{"Jan","Feb","Mar","Apr","May","Jun","Jul","Aug","Sep","Oct","Nov","Dec"},0),1),0))</f>
        <v/>
      </c>
      <c r="L35" s="72">
        <f>IF(OR($A35="",$J35=""),"",IF($H35="",EOMONTH(EDATE($J35,60),0),$K35))</f>
        <v/>
      </c>
    </row>
    <row r="36">
      <c r="A36" s="63" t="n"/>
      <c r="B36" s="63" t="n"/>
      <c r="C36" s="63" t="n"/>
      <c r="D36" s="65" t="n"/>
      <c r="E36" s="64">
        <f>IF(B36="","",IF(COUNTIF(Categories!$B$35:$B$58,B36)&gt;0,"Income",IF(COUNTIF(Categories!$B$8:$B$31,B36)&gt;0,"Expense","")))</f>
        <v/>
      </c>
      <c r="F36" s="63" t="n"/>
      <c r="G36" s="63" t="n"/>
      <c r="H36" s="63" t="n"/>
      <c r="J36" s="72">
        <f>IF($G36="","",DATE(RIGHT($G36,4)+0,MATCH(LEFT($G36,3),{"Jan","Feb","Mar","Apr","May","Jun","Jul","Aug","Sep","Oct","Nov","Dec"},0),1))</f>
        <v/>
      </c>
      <c r="K36" s="72">
        <f>IF(OR($A36="",$H36=""),"",EOMONTH(DATE(RIGHT($H36,4)+0,MATCH(LEFT($H36,3),{"Jan","Feb","Mar","Apr","May","Jun","Jul","Aug","Sep","Oct","Nov","Dec"},0),1),0))</f>
        <v/>
      </c>
      <c r="L36" s="72">
        <f>IF(OR($A36="",$J36=""),"",IF($H36="",EOMONTH(EDATE($J36,60),0),$K36))</f>
        <v/>
      </c>
    </row>
    <row r="37">
      <c r="A37" s="63" t="n"/>
      <c r="B37" s="63" t="n"/>
      <c r="C37" s="63" t="n"/>
      <c r="D37" s="65" t="n"/>
      <c r="E37" s="64">
        <f>IF(B37="","",IF(COUNTIF(Categories!$B$35:$B$58,B37)&gt;0,"Income",IF(COUNTIF(Categories!$B$8:$B$31,B37)&gt;0,"Expense","")))</f>
        <v/>
      </c>
      <c r="F37" s="63" t="n"/>
      <c r="G37" s="63" t="n"/>
      <c r="H37" s="63" t="n"/>
      <c r="J37" s="72">
        <f>IF($G37="","",DATE(RIGHT($G37,4)+0,MATCH(LEFT($G37,3),{"Jan","Feb","Mar","Apr","May","Jun","Jul","Aug","Sep","Oct","Nov","Dec"},0),1))</f>
        <v/>
      </c>
      <c r="K37" s="72">
        <f>IF(OR($A37="",$H37=""),"",EOMONTH(DATE(RIGHT($H37,4)+0,MATCH(LEFT($H37,3),{"Jan","Feb","Mar","Apr","May","Jun","Jul","Aug","Sep","Oct","Nov","Dec"},0),1),0))</f>
        <v/>
      </c>
      <c r="L37" s="72">
        <f>IF(OR($A37="",$J37=""),"",IF($H37="",EOMONTH(EDATE($J37,60),0),$K37))</f>
        <v/>
      </c>
    </row>
    <row r="38">
      <c r="A38" s="63" t="n"/>
      <c r="B38" s="63" t="n"/>
      <c r="C38" s="63" t="n"/>
      <c r="D38" s="65" t="n"/>
      <c r="E38" s="64">
        <f>IF(B38="","",IF(COUNTIF(Categories!$B$35:$B$58,B38)&gt;0,"Income",IF(COUNTIF(Categories!$B$8:$B$31,B38)&gt;0,"Expense","")))</f>
        <v/>
      </c>
      <c r="F38" s="63" t="n"/>
      <c r="G38" s="63" t="n"/>
      <c r="H38" s="63" t="n"/>
      <c r="J38" s="72">
        <f>IF($G38="","",DATE(RIGHT($G38,4)+0,MATCH(LEFT($G38,3),{"Jan","Feb","Mar","Apr","May","Jun","Jul","Aug","Sep","Oct","Nov","Dec"},0),1))</f>
        <v/>
      </c>
      <c r="K38" s="72">
        <f>IF(OR($A38="",$H38=""),"",EOMONTH(DATE(RIGHT($H38,4)+0,MATCH(LEFT($H38,3),{"Jan","Feb","Mar","Apr","May","Jun","Jul","Aug","Sep","Oct","Nov","Dec"},0),1),0))</f>
        <v/>
      </c>
      <c r="L38" s="72">
        <f>IF(OR($A38="",$J38=""),"",IF($H38="",EOMONTH(EDATE($J38,60),0),$K38))</f>
        <v/>
      </c>
    </row>
    <row r="39">
      <c r="A39" s="63" t="n"/>
      <c r="B39" s="63" t="n"/>
      <c r="C39" s="63" t="n"/>
      <c r="D39" s="65" t="n"/>
      <c r="E39" s="64">
        <f>IF(B39="","",IF(COUNTIF(Categories!$B$35:$B$58,B39)&gt;0,"Income",IF(COUNTIF(Categories!$B$8:$B$31,B39)&gt;0,"Expense","")))</f>
        <v/>
      </c>
      <c r="F39" s="63" t="n"/>
      <c r="G39" s="63" t="n"/>
      <c r="H39" s="63" t="n"/>
      <c r="J39" s="72">
        <f>IF($G39="","",DATE(RIGHT($G39,4)+0,MATCH(LEFT($G39,3),{"Jan","Feb","Mar","Apr","May","Jun","Jul","Aug","Sep","Oct","Nov","Dec"},0),1))</f>
        <v/>
      </c>
      <c r="K39" s="72">
        <f>IF(OR($A39="",$H39=""),"",EOMONTH(DATE(RIGHT($H39,4)+0,MATCH(LEFT($H39,3),{"Jan","Feb","Mar","Apr","May","Jun","Jul","Aug","Sep","Oct","Nov","Dec"},0),1),0))</f>
        <v/>
      </c>
      <c r="L39" s="72">
        <f>IF(OR($A39="",$J39=""),"",IF($H39="",EOMONTH(EDATE($J39,60),0),$K39))</f>
        <v/>
      </c>
    </row>
    <row r="40">
      <c r="A40" s="63" t="n"/>
      <c r="B40" s="63" t="n"/>
      <c r="C40" s="63" t="n"/>
      <c r="D40" s="65" t="n"/>
      <c r="E40" s="64">
        <f>IF(B40="","",IF(COUNTIF(Categories!$B$35:$B$58,B40)&gt;0,"Income",IF(COUNTIF(Categories!$B$8:$B$31,B40)&gt;0,"Expense","")))</f>
        <v/>
      </c>
      <c r="F40" s="63" t="n"/>
      <c r="G40" s="63" t="n"/>
      <c r="H40" s="63" t="n"/>
      <c r="J40" s="72">
        <f>IF($G40="","",DATE(RIGHT($G40,4)+0,MATCH(LEFT($G40,3),{"Jan","Feb","Mar","Apr","May","Jun","Jul","Aug","Sep","Oct","Nov","Dec"},0),1))</f>
        <v/>
      </c>
      <c r="K40" s="72">
        <f>IF(OR($A40="",$H40=""),"",EOMONTH(DATE(RIGHT($H40,4)+0,MATCH(LEFT($H40,3),{"Jan","Feb","Mar","Apr","May","Jun","Jul","Aug","Sep","Oct","Nov","Dec"},0),1),0))</f>
        <v/>
      </c>
      <c r="L40" s="72">
        <f>IF(OR($A40="",$J40=""),"",IF($H40="",EOMONTH(EDATE($J40,60),0),$K40))</f>
        <v/>
      </c>
    </row>
    <row r="41">
      <c r="A41" s="63" t="n"/>
      <c r="B41" s="63" t="n"/>
      <c r="C41" s="63" t="n"/>
      <c r="D41" s="65" t="n"/>
      <c r="E41" s="64">
        <f>IF(B41="","",IF(COUNTIF(Categories!$B$35:$B$58,B41)&gt;0,"Income",IF(COUNTIF(Categories!$B$8:$B$31,B41)&gt;0,"Expense","")))</f>
        <v/>
      </c>
      <c r="F41" s="63" t="n"/>
      <c r="G41" s="63" t="n"/>
      <c r="H41" s="63" t="n"/>
      <c r="J41" s="72">
        <f>IF($G41="","",DATE(RIGHT($G41,4)+0,MATCH(LEFT($G41,3),{"Jan","Feb","Mar","Apr","May","Jun","Jul","Aug","Sep","Oct","Nov","Dec"},0),1))</f>
        <v/>
      </c>
      <c r="K41" s="72">
        <f>IF(OR($A41="",$H41=""),"",EOMONTH(DATE(RIGHT($H41,4)+0,MATCH(LEFT($H41,3),{"Jan","Feb","Mar","Apr","May","Jun","Jul","Aug","Sep","Oct","Nov","Dec"},0),1),0))</f>
        <v/>
      </c>
      <c r="L41" s="72">
        <f>IF(OR($A41="",$J41=""),"",IF($H41="",EOMONTH(EDATE($J41,60),0),$K41))</f>
        <v/>
      </c>
    </row>
    <row r="42">
      <c r="A42" s="63" t="n"/>
      <c r="B42" s="63" t="n"/>
      <c r="C42" s="63" t="n"/>
      <c r="D42" s="65" t="n"/>
      <c r="E42" s="64">
        <f>IF(B42="","",IF(COUNTIF(Categories!$B$35:$B$58,B42)&gt;0,"Income",IF(COUNTIF(Categories!$B$8:$B$31,B42)&gt;0,"Expense","")))</f>
        <v/>
      </c>
      <c r="F42" s="63" t="n"/>
      <c r="G42" s="63" t="n"/>
      <c r="H42" s="63" t="n"/>
      <c r="J42" s="72">
        <f>IF($G42="","",DATE(RIGHT($G42,4)+0,MATCH(LEFT($G42,3),{"Jan","Feb","Mar","Apr","May","Jun","Jul","Aug","Sep","Oct","Nov","Dec"},0),1))</f>
        <v/>
      </c>
      <c r="K42" s="72">
        <f>IF(OR($A42="",$H42=""),"",EOMONTH(DATE(RIGHT($H42,4)+0,MATCH(LEFT($H42,3),{"Jan","Feb","Mar","Apr","May","Jun","Jul","Aug","Sep","Oct","Nov","Dec"},0),1),0))</f>
        <v/>
      </c>
      <c r="L42" s="72">
        <f>IF(OR($A42="",$J42=""),"",IF($H42="",EOMONTH(EDATE($J42,60),0),$K42))</f>
        <v/>
      </c>
    </row>
    <row r="43">
      <c r="A43" s="63" t="n"/>
      <c r="B43" s="63" t="n"/>
      <c r="C43" s="63" t="n"/>
      <c r="D43" s="65" t="n"/>
      <c r="E43" s="64">
        <f>IF(B43="","",IF(COUNTIF(Categories!$B$35:$B$58,B43)&gt;0,"Income",IF(COUNTIF(Categories!$B$8:$B$31,B43)&gt;0,"Expense","")))</f>
        <v/>
      </c>
      <c r="F43" s="63" t="n"/>
      <c r="G43" s="63" t="n"/>
      <c r="H43" s="63" t="n"/>
      <c r="J43" s="72">
        <f>IF($G43="","",DATE(RIGHT($G43,4)+0,MATCH(LEFT($G43,3),{"Jan","Feb","Mar","Apr","May","Jun","Jul","Aug","Sep","Oct","Nov","Dec"},0),1))</f>
        <v/>
      </c>
      <c r="K43" s="72">
        <f>IF(OR($A43="",$H43=""),"",EOMONTH(DATE(RIGHT($H43,4)+0,MATCH(LEFT($H43,3),{"Jan","Feb","Mar","Apr","May","Jun","Jul","Aug","Sep","Oct","Nov","Dec"},0),1),0))</f>
        <v/>
      </c>
      <c r="L43" s="72">
        <f>IF(OR($A43="",$J43=""),"",IF($H43="",EOMONTH(EDATE($J43,60),0),$K43))</f>
        <v/>
      </c>
    </row>
    <row r="44">
      <c r="A44" s="63" t="n"/>
      <c r="B44" s="63" t="n"/>
      <c r="C44" s="63" t="n"/>
      <c r="D44" s="65" t="n"/>
      <c r="E44" s="64">
        <f>IF(B44="","",IF(COUNTIF(Categories!$B$35:$B$58,B44)&gt;0,"Income",IF(COUNTIF(Categories!$B$8:$B$31,B44)&gt;0,"Expense","")))</f>
        <v/>
      </c>
      <c r="F44" s="63" t="n"/>
      <c r="G44" s="63" t="n"/>
      <c r="H44" s="63" t="n"/>
      <c r="J44" s="72">
        <f>IF($G44="","",DATE(RIGHT($G44,4)+0,MATCH(LEFT($G44,3),{"Jan","Feb","Mar","Apr","May","Jun","Jul","Aug","Sep","Oct","Nov","Dec"},0),1))</f>
        <v/>
      </c>
      <c r="K44" s="72">
        <f>IF(OR($A44="",$H44=""),"",EOMONTH(DATE(RIGHT($H44,4)+0,MATCH(LEFT($H44,3),{"Jan","Feb","Mar","Apr","May","Jun","Jul","Aug","Sep","Oct","Nov","Dec"},0),1),0))</f>
        <v/>
      </c>
      <c r="L44" s="72">
        <f>IF(OR($A44="",$J44=""),"",IF($H44="",EOMONTH(EDATE($J44,60),0),$K44))</f>
        <v/>
      </c>
    </row>
    <row r="45">
      <c r="A45" s="63" t="n"/>
      <c r="B45" s="63" t="n"/>
      <c r="C45" s="63" t="n"/>
      <c r="D45" s="65" t="n"/>
      <c r="E45" s="64">
        <f>IF(B45="","",IF(COUNTIF(Categories!$B$35:$B$58,B45)&gt;0,"Income",IF(COUNTIF(Categories!$B$8:$B$31,B45)&gt;0,"Expense","")))</f>
        <v/>
      </c>
      <c r="F45" s="63" t="n"/>
      <c r="G45" s="63" t="n"/>
      <c r="H45" s="63" t="n"/>
      <c r="J45" s="72">
        <f>IF($G45="","",DATE(RIGHT($G45,4)+0,MATCH(LEFT($G45,3),{"Jan","Feb","Mar","Apr","May","Jun","Jul","Aug","Sep","Oct","Nov","Dec"},0),1))</f>
        <v/>
      </c>
      <c r="K45" s="72">
        <f>IF(OR($A45="",$H45=""),"",EOMONTH(DATE(RIGHT($H45,4)+0,MATCH(LEFT($H45,3),{"Jan","Feb","Mar","Apr","May","Jun","Jul","Aug","Sep","Oct","Nov","Dec"},0),1),0))</f>
        <v/>
      </c>
      <c r="L45" s="72">
        <f>IF(OR($A45="",$J45=""),"",IF($H45="",EOMONTH(EDATE($J45,60),0),$K45))</f>
        <v/>
      </c>
    </row>
    <row r="46">
      <c r="A46" s="63" t="n"/>
      <c r="B46" s="63" t="n"/>
      <c r="C46" s="63" t="n"/>
      <c r="D46" s="65" t="n"/>
      <c r="E46" s="64">
        <f>IF(B46="","",IF(COUNTIF(Categories!$B$35:$B$58,B46)&gt;0,"Income",IF(COUNTIF(Categories!$B$8:$B$31,B46)&gt;0,"Expense","")))</f>
        <v/>
      </c>
      <c r="F46" s="63" t="n"/>
      <c r="G46" s="63" t="n"/>
      <c r="H46" s="63" t="n"/>
      <c r="J46" s="72">
        <f>IF($G46="","",DATE(RIGHT($G46,4)+0,MATCH(LEFT($G46,3),{"Jan","Feb","Mar","Apr","May","Jun","Jul","Aug","Sep","Oct","Nov","Dec"},0),1))</f>
        <v/>
      </c>
      <c r="K46" s="72">
        <f>IF(OR($A46="",$H46=""),"",EOMONTH(DATE(RIGHT($H46,4)+0,MATCH(LEFT($H46,3),{"Jan","Feb","Mar","Apr","May","Jun","Jul","Aug","Sep","Oct","Nov","Dec"},0),1),0))</f>
        <v/>
      </c>
      <c r="L46" s="72">
        <f>IF(OR($A46="",$J46=""),"",IF($H46="",EOMONTH(EDATE($J46,60),0),$K46))</f>
        <v/>
      </c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2">
    <mergeCell ref="A3:H3"/>
    <mergeCell ref="A2:H2"/>
  </mergeCells>
  <dataValidations count="5">
    <dataValidation sqref="B7:B46" showDropDown="0" showInputMessage="0" showErrorMessage="0" allowBlank="1" type="list">
      <formula1>Config!$X$3:$X$50</formula1>
    </dataValidation>
    <dataValidation sqref="C7:C46" showDropDown="0" showInputMessage="0" showErrorMessage="0" allowBlank="1" type="list">
      <formula1>Settings!$B$7:$B$10</formula1>
    </dataValidation>
    <dataValidation sqref="F7:F46" showDropDown="0" showInputMessage="0" showErrorMessage="0" allowBlank="1" type="list">
      <formula1>"Weekly,Bi-weekly,Semi-monthly,Monthly,Quarterly,Annually"</formula1>
    </dataValidation>
    <dataValidation sqref="G7:G46" showDropDown="0" showInputMessage="1" showErrorMessage="0" allowBlank="1" promptTitle="Start Month" prompt="Pick from the list, or type any month as &quot;mmm yyyy&quot; — e.g. Mar 2027." type="list">
      <formula1>Config!$A$20:$A$79</formula1>
    </dataValidation>
    <dataValidation sqref="H7:H46" showDropDown="0" showInputMessage="1" showErrorMessage="0" allowBlank="1" promptTitle="End Month" prompt="Pick from the list, or type any month as &quot;mmm yyyy&quot; — e.g. Mar 2027." type="list">
      <formula1>Config!$A$20:$A$79</formula1>
    </dataValidation>
  </dataValidation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CBA96A"/>
    <outlinePr summaryBelow="1" summaryRight="1"/>
    <pageSetUpPr fitToPage="1"/>
  </sheetPr>
  <dimension ref="A1:H62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2" customWidth="1" min="5" max="5"/>
    <col width="15" customWidth="1" min="6" max="6"/>
    <col width="3" customWidth="1" min="7" max="7"/>
    <col width="15" customWidth="1" min="8" max="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30" customHeight="1">
      <c r="A2" s="2" t="inlineStr">
        <is>
          <t>Budget Targets</t>
        </is>
      </c>
    </row>
    <row r="3" ht="18" customHeight="1">
      <c r="A3" s="3" t="inlineStr">
        <is>
          <t>Set a monthly target per category — see remaining, % used, and change vs. last month first; the average per month (across all your data) sits on the right.</t>
        </is>
      </c>
    </row>
    <row r="4" ht="4" customHeight="1">
      <c r="A4" s="4" t="n"/>
      <c r="B4" s="4" t="n"/>
      <c r="C4" s="4" t="n"/>
      <c r="D4" s="4" t="n"/>
      <c r="E4" s="4" t="n"/>
      <c r="F4" s="4" t="n"/>
      <c r="G4" s="4" t="n"/>
      <c r="H4" s="4" t="n"/>
    </row>
    <row r="5" ht="6" customHeight="1">
      <c r="A5" s="1" t="n"/>
      <c r="B5" s="1" t="n"/>
      <c r="C5" s="1" t="n"/>
      <c r="D5" s="1" t="n"/>
      <c r="E5" s="1" t="n"/>
      <c r="F5" s="1" t="n"/>
      <c r="G5" s="1" t="n"/>
      <c r="H5" s="1" t="n"/>
    </row>
    <row r="6">
      <c r="A6" s="73" t="inlineStr">
        <is>
          <t>Viewing month</t>
        </is>
      </c>
      <c r="B6" s="74" t="inlineStr">
        <is>
          <t>Jul 2026</t>
        </is>
      </c>
      <c r="C6" s="1" t="n"/>
      <c r="D6" s="1" t="n"/>
      <c r="E6" s="1" t="n"/>
      <c r="F6" s="1" t="n"/>
      <c r="G6" s="1" t="n"/>
      <c r="H6" s="1" t="n"/>
    </row>
    <row r="7">
      <c r="A7" s="75" t="inlineStr">
        <is>
          <t>Expense targets</t>
        </is>
      </c>
      <c r="B7" s="1" t="n"/>
      <c r="C7" s="1" t="n"/>
      <c r="D7" s="1" t="n"/>
      <c r="E7" s="1" t="n"/>
      <c r="F7" s="1" t="n"/>
      <c r="G7" s="1" t="n"/>
      <c r="H7" s="1" t="n"/>
    </row>
    <row r="8" ht="24" customHeight="1">
      <c r="A8" s="58" t="inlineStr">
        <is>
          <t>Category</t>
        </is>
      </c>
      <c r="B8" s="58" t="inlineStr">
        <is>
          <t>Budget Target</t>
        </is>
      </c>
      <c r="C8" s="58" t="inlineStr">
        <is>
          <t>Actual</t>
        </is>
      </c>
      <c r="D8" s="58" t="inlineStr">
        <is>
          <t>Remaining</t>
        </is>
      </c>
      <c r="E8" s="58" t="inlineStr">
        <is>
          <t>% Used</t>
        </is>
      </c>
      <c r="F8" s="58" t="inlineStr">
        <is>
          <t>Δ vs Prev</t>
        </is>
      </c>
      <c r="G8" s="76" t="inlineStr"/>
      <c r="H8" s="58" t="inlineStr">
        <is>
          <t>Avg / mo</t>
        </is>
      </c>
    </row>
    <row r="9">
      <c r="A9" s="77" t="inlineStr">
        <is>
          <t>Rent</t>
        </is>
      </c>
      <c r="B9" s="65" t="n">
        <v>1800</v>
      </c>
      <c r="C9" s="78">
        <f>IF(A9="","",SUMIFS(Transactions!$F$7:$F$506,Transactions!$C$7:$C$506,A9,Transactions!$E$7:$E$506,"Expense",Transactions!$G$7:$G$506,$B$6)+SUMIFS(Config!$S$82:$S$2481,Config!$O$82:$O$2481,A9,Config!$P$82:$P$2481,"Expense",Config!$R$82:$R$2481,$B$6))</f>
        <v/>
      </c>
      <c r="D9" s="79">
        <f>IF(A9="","",B9-C9)</f>
        <v/>
      </c>
      <c r="E9" s="80">
        <f>IF(OR(A9="",B9=0),"",C9/B9)</f>
        <v/>
      </c>
      <c r="F9" s="81">
        <f>IF(A9="","",C9-(SUMIFS(Transactions!$F$7:$F$506,Transactions!$C$7:$C$506,A9,Transactions!$E$7:$E$506,"Expense",Transactions!$G$7:$G$506,TEXT(EDATE(DATE(RIGHT($B$6,4)+0,MATCH(LEFT($B$6,3),{"Jan","Feb","Mar","Apr","May","Jun","Jul","Aug","Sep","Oct","Nov","Dec"},0),1),-1),"mmm yyyy"))+SUMIFS(Config!$S$82:$S$2481,Config!$O$82:$O$2481,A9,Config!$P$82:$P$2481,"Expense",Config!$R$82:$R$2481,TEXT(EDATE(DATE(RIGHT($B$6,4)+0,MATCH(LEFT($B$6,3),{"Jan","Feb","Mar","Apr","May","Jun","Jul","Aug","Sep","Oct","Nov","Dec"},0),1),-1),"mmm yyyy"))))</f>
        <v/>
      </c>
      <c r="G9" s="1" t="n"/>
      <c r="H9" s="78">
        <f>IF(A9="","",(SUMIFS(Transactions!$F$7:$F$506,Transactions!$C$7:$C$506,A9,Transactions!$E$7:$E$506,"Expense",Transactions!$A$7:$A$506,"&gt;="&amp;Config!$B$3,Transactions!$A$7:$A$506,"&lt;="&amp;Config!$B$4)+SUMIFS(Config!$S$82:$S$2481,Config!$O$82:$O$2481,A9,Config!$P$82:$P$2481,"Expense",Config!$Q$82:$Q$2481,"&gt;="&amp;Config!$B$3,Config!$Q$82:$Q$2481,"&lt;="&amp;Config!$B$4))/MAX(1,(YEAR(Config!$B$4)-YEAR(Config!$B$3))*12+MONTH(Config!$B$4)-MONTH(Config!$B$3)+1))</f>
        <v/>
      </c>
    </row>
    <row r="10">
      <c r="A10" s="77" t="inlineStr">
        <is>
          <t>Utilities</t>
        </is>
      </c>
      <c r="B10" s="65" t="n">
        <v>250</v>
      </c>
      <c r="C10" s="82">
        <f>IF(A10="","",SUMIFS(Transactions!$F$7:$F$506,Transactions!$C$7:$C$506,A10,Transactions!$E$7:$E$506,"Expense",Transactions!$G$7:$G$506,$B$6)+SUMIFS(Config!$S$82:$S$2481,Config!$O$82:$O$2481,A10,Config!$P$82:$P$2481,"Expense",Config!$R$82:$R$2481,$B$6))</f>
        <v/>
      </c>
      <c r="D10" s="83">
        <f>IF(A10="","",B10-C10)</f>
        <v/>
      </c>
      <c r="E10" s="84">
        <f>IF(OR(A10="",B10=0),"",C10/B10)</f>
        <v/>
      </c>
      <c r="F10" s="85">
        <f>IF(A10="","",C10-(SUMIFS(Transactions!$F$7:$F$506,Transactions!$C$7:$C$506,A10,Transactions!$E$7:$E$506,"Expense",Transactions!$G$7:$G$506,TEXT(EDATE(DATE(RIGHT($B$6,4)+0,MATCH(LEFT($B$6,3),{"Jan","Feb","Mar","Apr","May","Jun","Jul","Aug","Sep","Oct","Nov","Dec"},0),1),-1),"mmm yyyy"))+SUMIFS(Config!$S$82:$S$2481,Config!$O$82:$O$2481,A10,Config!$P$82:$P$2481,"Expense",Config!$R$82:$R$2481,TEXT(EDATE(DATE(RIGHT($B$6,4)+0,MATCH(LEFT($B$6,3),{"Jan","Feb","Mar","Apr","May","Jun","Jul","Aug","Sep","Oct","Nov","Dec"},0),1),-1),"mmm yyyy"))))</f>
        <v/>
      </c>
      <c r="G10" s="1" t="n"/>
      <c r="H10" s="82">
        <f>IF(A10="","",(SUMIFS(Transactions!$F$7:$F$506,Transactions!$C$7:$C$506,A10,Transactions!$E$7:$E$506,"Expense",Transactions!$A$7:$A$506,"&gt;="&amp;Config!$B$3,Transactions!$A$7:$A$506,"&lt;="&amp;Config!$B$4)+SUMIFS(Config!$S$82:$S$2481,Config!$O$82:$O$2481,A10,Config!$P$82:$P$2481,"Expense",Config!$Q$82:$Q$2481,"&gt;="&amp;Config!$B$3,Config!$Q$82:$Q$2481,"&lt;="&amp;Config!$B$4))/MAX(1,(YEAR(Config!$B$4)-YEAR(Config!$B$3))*12+MONTH(Config!$B$4)-MONTH(Config!$B$3)+1))</f>
        <v/>
      </c>
    </row>
    <row r="11">
      <c r="A11" s="77" t="inlineStr">
        <is>
          <t>Groceries</t>
        </is>
      </c>
      <c r="B11" s="65" t="n">
        <v>700</v>
      </c>
      <c r="C11" s="78">
        <f>IF(A11="","",SUMIFS(Transactions!$F$7:$F$506,Transactions!$C$7:$C$506,A11,Transactions!$E$7:$E$506,"Expense",Transactions!$G$7:$G$506,$B$6)+SUMIFS(Config!$S$82:$S$2481,Config!$O$82:$O$2481,A11,Config!$P$82:$P$2481,"Expense",Config!$R$82:$R$2481,$B$6))</f>
        <v/>
      </c>
      <c r="D11" s="79">
        <f>IF(A11="","",B11-C11)</f>
        <v/>
      </c>
      <c r="E11" s="80">
        <f>IF(OR(A11="",B11=0),"",C11/B11)</f>
        <v/>
      </c>
      <c r="F11" s="81">
        <f>IF(A11="","",C11-(SUMIFS(Transactions!$F$7:$F$506,Transactions!$C$7:$C$506,A11,Transactions!$E$7:$E$506,"Expense",Transactions!$G$7:$G$506,TEXT(EDATE(DATE(RIGHT($B$6,4)+0,MATCH(LEFT($B$6,3),{"Jan","Feb","Mar","Apr","May","Jun","Jul","Aug","Sep","Oct","Nov","Dec"},0),1),-1),"mmm yyyy"))+SUMIFS(Config!$S$82:$S$2481,Config!$O$82:$O$2481,A11,Config!$P$82:$P$2481,"Expense",Config!$R$82:$R$2481,TEXT(EDATE(DATE(RIGHT($B$6,4)+0,MATCH(LEFT($B$6,3),{"Jan","Feb","Mar","Apr","May","Jun","Jul","Aug","Sep","Oct","Nov","Dec"},0),1),-1),"mmm yyyy"))))</f>
        <v/>
      </c>
      <c r="G11" s="1" t="n"/>
      <c r="H11" s="78">
        <f>IF(A11="","",(SUMIFS(Transactions!$F$7:$F$506,Transactions!$C$7:$C$506,A11,Transactions!$E$7:$E$506,"Expense",Transactions!$A$7:$A$506,"&gt;="&amp;Config!$B$3,Transactions!$A$7:$A$506,"&lt;="&amp;Config!$B$4)+SUMIFS(Config!$S$82:$S$2481,Config!$O$82:$O$2481,A11,Config!$P$82:$P$2481,"Expense",Config!$Q$82:$Q$2481,"&gt;="&amp;Config!$B$3,Config!$Q$82:$Q$2481,"&lt;="&amp;Config!$B$4))/MAX(1,(YEAR(Config!$B$4)-YEAR(Config!$B$3))*12+MONTH(Config!$B$4)-MONTH(Config!$B$3)+1))</f>
        <v/>
      </c>
    </row>
    <row r="12">
      <c r="A12" s="77" t="inlineStr">
        <is>
          <t>Dining Out</t>
        </is>
      </c>
      <c r="B12" s="65" t="n">
        <v>250</v>
      </c>
      <c r="C12" s="82">
        <f>IF(A12="","",SUMIFS(Transactions!$F$7:$F$506,Transactions!$C$7:$C$506,A12,Transactions!$E$7:$E$506,"Expense",Transactions!$G$7:$G$506,$B$6)+SUMIFS(Config!$S$82:$S$2481,Config!$O$82:$O$2481,A12,Config!$P$82:$P$2481,"Expense",Config!$R$82:$R$2481,$B$6))</f>
        <v/>
      </c>
      <c r="D12" s="83">
        <f>IF(A12="","",B12-C12)</f>
        <v/>
      </c>
      <c r="E12" s="84">
        <f>IF(OR(A12="",B12=0),"",C12/B12)</f>
        <v/>
      </c>
      <c r="F12" s="85">
        <f>IF(A12="","",C12-(SUMIFS(Transactions!$F$7:$F$506,Transactions!$C$7:$C$506,A12,Transactions!$E$7:$E$506,"Expense",Transactions!$G$7:$G$506,TEXT(EDATE(DATE(RIGHT($B$6,4)+0,MATCH(LEFT($B$6,3),{"Jan","Feb","Mar","Apr","May","Jun","Jul","Aug","Sep","Oct","Nov","Dec"},0),1),-1),"mmm yyyy"))+SUMIFS(Config!$S$82:$S$2481,Config!$O$82:$O$2481,A12,Config!$P$82:$P$2481,"Expense",Config!$R$82:$R$2481,TEXT(EDATE(DATE(RIGHT($B$6,4)+0,MATCH(LEFT($B$6,3),{"Jan","Feb","Mar","Apr","May","Jun","Jul","Aug","Sep","Oct","Nov","Dec"},0),1),-1),"mmm yyyy"))))</f>
        <v/>
      </c>
      <c r="G12" s="1" t="n"/>
      <c r="H12" s="82">
        <f>IF(A12="","",(SUMIFS(Transactions!$F$7:$F$506,Transactions!$C$7:$C$506,A12,Transactions!$E$7:$E$506,"Expense",Transactions!$A$7:$A$506,"&gt;="&amp;Config!$B$3,Transactions!$A$7:$A$506,"&lt;="&amp;Config!$B$4)+SUMIFS(Config!$S$82:$S$2481,Config!$O$82:$O$2481,A12,Config!$P$82:$P$2481,"Expense",Config!$Q$82:$Q$2481,"&gt;="&amp;Config!$B$3,Config!$Q$82:$Q$2481,"&lt;="&amp;Config!$B$4))/MAX(1,(YEAR(Config!$B$4)-YEAR(Config!$B$3))*12+MONTH(Config!$B$4)-MONTH(Config!$B$3)+1))</f>
        <v/>
      </c>
    </row>
    <row r="13">
      <c r="A13" s="77" t="inlineStr">
        <is>
          <t>Transportation</t>
        </is>
      </c>
      <c r="B13" s="65" t="n">
        <v>300</v>
      </c>
      <c r="C13" s="78">
        <f>IF(A13="","",SUMIFS(Transactions!$F$7:$F$506,Transactions!$C$7:$C$506,A13,Transactions!$E$7:$E$506,"Expense",Transactions!$G$7:$G$506,$B$6)+SUMIFS(Config!$S$82:$S$2481,Config!$O$82:$O$2481,A13,Config!$P$82:$P$2481,"Expense",Config!$R$82:$R$2481,$B$6))</f>
        <v/>
      </c>
      <c r="D13" s="79">
        <f>IF(A13="","",B13-C13)</f>
        <v/>
      </c>
      <c r="E13" s="80">
        <f>IF(OR(A13="",B13=0),"",C13/B13)</f>
        <v/>
      </c>
      <c r="F13" s="81">
        <f>IF(A13="","",C13-(SUMIFS(Transactions!$F$7:$F$506,Transactions!$C$7:$C$506,A13,Transactions!$E$7:$E$506,"Expense",Transactions!$G$7:$G$506,TEXT(EDATE(DATE(RIGHT($B$6,4)+0,MATCH(LEFT($B$6,3),{"Jan","Feb","Mar","Apr","May","Jun","Jul","Aug","Sep","Oct","Nov","Dec"},0),1),-1),"mmm yyyy"))+SUMIFS(Config!$S$82:$S$2481,Config!$O$82:$O$2481,A13,Config!$P$82:$P$2481,"Expense",Config!$R$82:$R$2481,TEXT(EDATE(DATE(RIGHT($B$6,4)+0,MATCH(LEFT($B$6,3),{"Jan","Feb","Mar","Apr","May","Jun","Jul","Aug","Sep","Oct","Nov","Dec"},0),1),-1),"mmm yyyy"))))</f>
        <v/>
      </c>
      <c r="G13" s="1" t="n"/>
      <c r="H13" s="78">
        <f>IF(A13="","",(SUMIFS(Transactions!$F$7:$F$506,Transactions!$C$7:$C$506,A13,Transactions!$E$7:$E$506,"Expense",Transactions!$A$7:$A$506,"&gt;="&amp;Config!$B$3,Transactions!$A$7:$A$506,"&lt;="&amp;Config!$B$4)+SUMIFS(Config!$S$82:$S$2481,Config!$O$82:$O$2481,A13,Config!$P$82:$P$2481,"Expense",Config!$Q$82:$Q$2481,"&gt;="&amp;Config!$B$3,Config!$Q$82:$Q$2481,"&lt;="&amp;Config!$B$4))/MAX(1,(YEAR(Config!$B$4)-YEAR(Config!$B$3))*12+MONTH(Config!$B$4)-MONTH(Config!$B$3)+1))</f>
        <v/>
      </c>
    </row>
    <row r="14">
      <c r="A14" s="77" t="inlineStr">
        <is>
          <t>Insurance</t>
        </is>
      </c>
      <c r="B14" s="65" t="n">
        <v>200</v>
      </c>
      <c r="C14" s="82">
        <f>IF(A14="","",SUMIFS(Transactions!$F$7:$F$506,Transactions!$C$7:$C$506,A14,Transactions!$E$7:$E$506,"Expense",Transactions!$G$7:$G$506,$B$6)+SUMIFS(Config!$S$82:$S$2481,Config!$O$82:$O$2481,A14,Config!$P$82:$P$2481,"Expense",Config!$R$82:$R$2481,$B$6))</f>
        <v/>
      </c>
      <c r="D14" s="83">
        <f>IF(A14="","",B14-C14)</f>
        <v/>
      </c>
      <c r="E14" s="84">
        <f>IF(OR(A14="",B14=0),"",C14/B14)</f>
        <v/>
      </c>
      <c r="F14" s="85">
        <f>IF(A14="","",C14-(SUMIFS(Transactions!$F$7:$F$506,Transactions!$C$7:$C$506,A14,Transactions!$E$7:$E$506,"Expense",Transactions!$G$7:$G$506,TEXT(EDATE(DATE(RIGHT($B$6,4)+0,MATCH(LEFT($B$6,3),{"Jan","Feb","Mar","Apr","May","Jun","Jul","Aug","Sep","Oct","Nov","Dec"},0),1),-1),"mmm yyyy"))+SUMIFS(Config!$S$82:$S$2481,Config!$O$82:$O$2481,A14,Config!$P$82:$P$2481,"Expense",Config!$R$82:$R$2481,TEXT(EDATE(DATE(RIGHT($B$6,4)+0,MATCH(LEFT($B$6,3),{"Jan","Feb","Mar","Apr","May","Jun","Jul","Aug","Sep","Oct","Nov","Dec"},0),1),-1),"mmm yyyy"))))</f>
        <v/>
      </c>
      <c r="G14" s="1" t="n"/>
      <c r="H14" s="82">
        <f>IF(A14="","",(SUMIFS(Transactions!$F$7:$F$506,Transactions!$C$7:$C$506,A14,Transactions!$E$7:$E$506,"Expense",Transactions!$A$7:$A$506,"&gt;="&amp;Config!$B$3,Transactions!$A$7:$A$506,"&lt;="&amp;Config!$B$4)+SUMIFS(Config!$S$82:$S$2481,Config!$O$82:$O$2481,A14,Config!$P$82:$P$2481,"Expense",Config!$Q$82:$Q$2481,"&gt;="&amp;Config!$B$3,Config!$Q$82:$Q$2481,"&lt;="&amp;Config!$B$4))/MAX(1,(YEAR(Config!$B$4)-YEAR(Config!$B$3))*12+MONTH(Config!$B$4)-MONTH(Config!$B$3)+1))</f>
        <v/>
      </c>
    </row>
    <row r="15">
      <c r="A15" s="77" t="inlineStr">
        <is>
          <t>Health</t>
        </is>
      </c>
      <c r="B15" s="65" t="n">
        <v>150</v>
      </c>
      <c r="C15" s="78">
        <f>IF(A15="","",SUMIFS(Transactions!$F$7:$F$506,Transactions!$C$7:$C$506,A15,Transactions!$E$7:$E$506,"Expense",Transactions!$G$7:$G$506,$B$6)+SUMIFS(Config!$S$82:$S$2481,Config!$O$82:$O$2481,A15,Config!$P$82:$P$2481,"Expense",Config!$R$82:$R$2481,$B$6))</f>
        <v/>
      </c>
      <c r="D15" s="79">
        <f>IF(A15="","",B15-C15)</f>
        <v/>
      </c>
      <c r="E15" s="80">
        <f>IF(OR(A15="",B15=0),"",C15/B15)</f>
        <v/>
      </c>
      <c r="F15" s="81">
        <f>IF(A15="","",C15-(SUMIFS(Transactions!$F$7:$F$506,Transactions!$C$7:$C$506,A15,Transactions!$E$7:$E$506,"Expense",Transactions!$G$7:$G$506,TEXT(EDATE(DATE(RIGHT($B$6,4)+0,MATCH(LEFT($B$6,3),{"Jan","Feb","Mar","Apr","May","Jun","Jul","Aug","Sep","Oct","Nov","Dec"},0),1),-1),"mmm yyyy"))+SUMIFS(Config!$S$82:$S$2481,Config!$O$82:$O$2481,A15,Config!$P$82:$P$2481,"Expense",Config!$R$82:$R$2481,TEXT(EDATE(DATE(RIGHT($B$6,4)+0,MATCH(LEFT($B$6,3),{"Jan","Feb","Mar","Apr","May","Jun","Jul","Aug","Sep","Oct","Nov","Dec"},0),1),-1),"mmm yyyy"))))</f>
        <v/>
      </c>
      <c r="G15" s="1" t="n"/>
      <c r="H15" s="78">
        <f>IF(A15="","",(SUMIFS(Transactions!$F$7:$F$506,Transactions!$C$7:$C$506,A15,Transactions!$E$7:$E$506,"Expense",Transactions!$A$7:$A$506,"&gt;="&amp;Config!$B$3,Transactions!$A$7:$A$506,"&lt;="&amp;Config!$B$4)+SUMIFS(Config!$S$82:$S$2481,Config!$O$82:$O$2481,A15,Config!$P$82:$P$2481,"Expense",Config!$Q$82:$Q$2481,"&gt;="&amp;Config!$B$3,Config!$Q$82:$Q$2481,"&lt;="&amp;Config!$B$4))/MAX(1,(YEAR(Config!$B$4)-YEAR(Config!$B$3))*12+MONTH(Config!$B$4)-MONTH(Config!$B$3)+1))</f>
        <v/>
      </c>
    </row>
    <row r="16">
      <c r="A16" s="77" t="inlineStr">
        <is>
          <t>Subscriptions</t>
        </is>
      </c>
      <c r="B16" s="65" t="n">
        <v>60</v>
      </c>
      <c r="C16" s="82">
        <f>IF(A16="","",SUMIFS(Transactions!$F$7:$F$506,Transactions!$C$7:$C$506,A16,Transactions!$E$7:$E$506,"Expense",Transactions!$G$7:$G$506,$B$6)+SUMIFS(Config!$S$82:$S$2481,Config!$O$82:$O$2481,A16,Config!$P$82:$P$2481,"Expense",Config!$R$82:$R$2481,$B$6))</f>
        <v/>
      </c>
      <c r="D16" s="83">
        <f>IF(A16="","",B16-C16)</f>
        <v/>
      </c>
      <c r="E16" s="84">
        <f>IF(OR(A16="",B16=0),"",C16/B16)</f>
        <v/>
      </c>
      <c r="F16" s="85">
        <f>IF(A16="","",C16-(SUMIFS(Transactions!$F$7:$F$506,Transactions!$C$7:$C$506,A16,Transactions!$E$7:$E$506,"Expense",Transactions!$G$7:$G$506,TEXT(EDATE(DATE(RIGHT($B$6,4)+0,MATCH(LEFT($B$6,3),{"Jan","Feb","Mar","Apr","May","Jun","Jul","Aug","Sep","Oct","Nov","Dec"},0),1),-1),"mmm yyyy"))+SUMIFS(Config!$S$82:$S$2481,Config!$O$82:$O$2481,A16,Config!$P$82:$P$2481,"Expense",Config!$R$82:$R$2481,TEXT(EDATE(DATE(RIGHT($B$6,4)+0,MATCH(LEFT($B$6,3),{"Jan","Feb","Mar","Apr","May","Jun","Jul","Aug","Sep","Oct","Nov","Dec"},0),1),-1),"mmm yyyy"))))</f>
        <v/>
      </c>
      <c r="G16" s="1" t="n"/>
      <c r="H16" s="82">
        <f>IF(A16="","",(SUMIFS(Transactions!$F$7:$F$506,Transactions!$C$7:$C$506,A16,Transactions!$E$7:$E$506,"Expense",Transactions!$A$7:$A$506,"&gt;="&amp;Config!$B$3,Transactions!$A$7:$A$506,"&lt;="&amp;Config!$B$4)+SUMIFS(Config!$S$82:$S$2481,Config!$O$82:$O$2481,A16,Config!$P$82:$P$2481,"Expense",Config!$Q$82:$Q$2481,"&gt;="&amp;Config!$B$3,Config!$Q$82:$Q$2481,"&lt;="&amp;Config!$B$4))/MAX(1,(YEAR(Config!$B$4)-YEAR(Config!$B$3))*12+MONTH(Config!$B$4)-MONTH(Config!$B$3)+1))</f>
        <v/>
      </c>
    </row>
    <row r="17">
      <c r="A17" s="77" t="inlineStr">
        <is>
          <t>Shopping</t>
        </is>
      </c>
      <c r="B17" s="65" t="n">
        <v>200</v>
      </c>
      <c r="C17" s="78">
        <f>IF(A17="","",SUMIFS(Transactions!$F$7:$F$506,Transactions!$C$7:$C$506,A17,Transactions!$E$7:$E$506,"Expense",Transactions!$G$7:$G$506,$B$6)+SUMIFS(Config!$S$82:$S$2481,Config!$O$82:$O$2481,A17,Config!$P$82:$P$2481,"Expense",Config!$R$82:$R$2481,$B$6))</f>
        <v/>
      </c>
      <c r="D17" s="79">
        <f>IF(A17="","",B17-C17)</f>
        <v/>
      </c>
      <c r="E17" s="80">
        <f>IF(OR(A17="",B17=0),"",C17/B17)</f>
        <v/>
      </c>
      <c r="F17" s="81">
        <f>IF(A17="","",C17-(SUMIFS(Transactions!$F$7:$F$506,Transactions!$C$7:$C$506,A17,Transactions!$E$7:$E$506,"Expense",Transactions!$G$7:$G$506,TEXT(EDATE(DATE(RIGHT($B$6,4)+0,MATCH(LEFT($B$6,3),{"Jan","Feb","Mar","Apr","May","Jun","Jul","Aug","Sep","Oct","Nov","Dec"},0),1),-1),"mmm yyyy"))+SUMIFS(Config!$S$82:$S$2481,Config!$O$82:$O$2481,A17,Config!$P$82:$P$2481,"Expense",Config!$R$82:$R$2481,TEXT(EDATE(DATE(RIGHT($B$6,4)+0,MATCH(LEFT($B$6,3),{"Jan","Feb","Mar","Apr","May","Jun","Jul","Aug","Sep","Oct","Nov","Dec"},0),1),-1),"mmm yyyy"))))</f>
        <v/>
      </c>
      <c r="G17" s="1" t="n"/>
      <c r="H17" s="78">
        <f>IF(A17="","",(SUMIFS(Transactions!$F$7:$F$506,Transactions!$C$7:$C$506,A17,Transactions!$E$7:$E$506,"Expense",Transactions!$A$7:$A$506,"&gt;="&amp;Config!$B$3,Transactions!$A$7:$A$506,"&lt;="&amp;Config!$B$4)+SUMIFS(Config!$S$82:$S$2481,Config!$O$82:$O$2481,A17,Config!$P$82:$P$2481,"Expense",Config!$Q$82:$Q$2481,"&gt;="&amp;Config!$B$3,Config!$Q$82:$Q$2481,"&lt;="&amp;Config!$B$4))/MAX(1,(YEAR(Config!$B$4)-YEAR(Config!$B$3))*12+MONTH(Config!$B$4)-MONTH(Config!$B$3)+1))</f>
        <v/>
      </c>
    </row>
    <row r="18">
      <c r="A18" s="77" t="inlineStr">
        <is>
          <t>Entertainment</t>
        </is>
      </c>
      <c r="B18" s="65" t="n">
        <v>120</v>
      </c>
      <c r="C18" s="82">
        <f>IF(A18="","",SUMIFS(Transactions!$F$7:$F$506,Transactions!$C$7:$C$506,A18,Transactions!$E$7:$E$506,"Expense",Transactions!$G$7:$G$506,$B$6)+SUMIFS(Config!$S$82:$S$2481,Config!$O$82:$O$2481,A18,Config!$P$82:$P$2481,"Expense",Config!$R$82:$R$2481,$B$6))</f>
        <v/>
      </c>
      <c r="D18" s="83">
        <f>IF(A18="","",B18-C18)</f>
        <v/>
      </c>
      <c r="E18" s="84">
        <f>IF(OR(A18="",B18=0),"",C18/B18)</f>
        <v/>
      </c>
      <c r="F18" s="85">
        <f>IF(A18="","",C18-(SUMIFS(Transactions!$F$7:$F$506,Transactions!$C$7:$C$506,A18,Transactions!$E$7:$E$506,"Expense",Transactions!$G$7:$G$506,TEXT(EDATE(DATE(RIGHT($B$6,4)+0,MATCH(LEFT($B$6,3),{"Jan","Feb","Mar","Apr","May","Jun","Jul","Aug","Sep","Oct","Nov","Dec"},0),1),-1),"mmm yyyy"))+SUMIFS(Config!$S$82:$S$2481,Config!$O$82:$O$2481,A18,Config!$P$82:$P$2481,"Expense",Config!$R$82:$R$2481,TEXT(EDATE(DATE(RIGHT($B$6,4)+0,MATCH(LEFT($B$6,3),{"Jan","Feb","Mar","Apr","May","Jun","Jul","Aug","Sep","Oct","Nov","Dec"},0),1),-1),"mmm yyyy"))))</f>
        <v/>
      </c>
      <c r="G18" s="1" t="n"/>
      <c r="H18" s="82">
        <f>IF(A18="","",(SUMIFS(Transactions!$F$7:$F$506,Transactions!$C$7:$C$506,A18,Transactions!$E$7:$E$506,"Expense",Transactions!$A$7:$A$506,"&gt;="&amp;Config!$B$3,Transactions!$A$7:$A$506,"&lt;="&amp;Config!$B$4)+SUMIFS(Config!$S$82:$S$2481,Config!$O$82:$O$2481,A18,Config!$P$82:$P$2481,"Expense",Config!$Q$82:$Q$2481,"&gt;="&amp;Config!$B$3,Config!$Q$82:$Q$2481,"&lt;="&amp;Config!$B$4))/MAX(1,(YEAR(Config!$B$4)-YEAR(Config!$B$3))*12+MONTH(Config!$B$4)-MONTH(Config!$B$3)+1))</f>
        <v/>
      </c>
    </row>
    <row r="19">
      <c r="A19" s="77" t="inlineStr">
        <is>
          <t>Savings &amp; Investments</t>
        </is>
      </c>
      <c r="B19" s="65" t="n">
        <v>400</v>
      </c>
      <c r="C19" s="78">
        <f>IF(A19="","",SUMIFS(Transactions!$F$7:$F$506,Transactions!$C$7:$C$506,A19,Transactions!$E$7:$E$506,"Expense",Transactions!$G$7:$G$506,$B$6)+SUMIFS(Config!$S$82:$S$2481,Config!$O$82:$O$2481,A19,Config!$P$82:$P$2481,"Expense",Config!$R$82:$R$2481,$B$6))</f>
        <v/>
      </c>
      <c r="D19" s="79">
        <f>IF(A19="","",B19-C19)</f>
        <v/>
      </c>
      <c r="E19" s="80">
        <f>IF(OR(A19="",B19=0),"",C19/B19)</f>
        <v/>
      </c>
      <c r="F19" s="81">
        <f>IF(A19="","",C19-(SUMIFS(Transactions!$F$7:$F$506,Transactions!$C$7:$C$506,A19,Transactions!$E$7:$E$506,"Expense",Transactions!$G$7:$G$506,TEXT(EDATE(DATE(RIGHT($B$6,4)+0,MATCH(LEFT($B$6,3),{"Jan","Feb","Mar","Apr","May","Jun","Jul","Aug","Sep","Oct","Nov","Dec"},0),1),-1),"mmm yyyy"))+SUMIFS(Config!$S$82:$S$2481,Config!$O$82:$O$2481,A19,Config!$P$82:$P$2481,"Expense",Config!$R$82:$R$2481,TEXT(EDATE(DATE(RIGHT($B$6,4)+0,MATCH(LEFT($B$6,3),{"Jan","Feb","Mar","Apr","May","Jun","Jul","Aug","Sep","Oct","Nov","Dec"},0),1),-1),"mmm yyyy"))))</f>
        <v/>
      </c>
      <c r="G19" s="1" t="n"/>
      <c r="H19" s="78">
        <f>IF(A19="","",(SUMIFS(Transactions!$F$7:$F$506,Transactions!$C$7:$C$506,A19,Transactions!$E$7:$E$506,"Expense",Transactions!$A$7:$A$506,"&gt;="&amp;Config!$B$3,Transactions!$A$7:$A$506,"&lt;="&amp;Config!$B$4)+SUMIFS(Config!$S$82:$S$2481,Config!$O$82:$O$2481,A19,Config!$P$82:$P$2481,"Expense",Config!$Q$82:$Q$2481,"&gt;="&amp;Config!$B$3,Config!$Q$82:$Q$2481,"&lt;="&amp;Config!$B$4))/MAX(1,(YEAR(Config!$B$4)-YEAR(Config!$B$3))*12+MONTH(Config!$B$4)-MONTH(Config!$B$3)+1))</f>
        <v/>
      </c>
    </row>
    <row r="20">
      <c r="A20" s="77" t="inlineStr">
        <is>
          <t>Miscellaneous</t>
        </is>
      </c>
      <c r="B20" s="65" t="n">
        <v>100</v>
      </c>
      <c r="C20" s="82">
        <f>IF(A20="","",SUMIFS(Transactions!$F$7:$F$506,Transactions!$C$7:$C$506,A20,Transactions!$E$7:$E$506,"Expense",Transactions!$G$7:$G$506,$B$6)+SUMIFS(Config!$S$82:$S$2481,Config!$O$82:$O$2481,A20,Config!$P$82:$P$2481,"Expense",Config!$R$82:$R$2481,$B$6))</f>
        <v/>
      </c>
      <c r="D20" s="83">
        <f>IF(A20="","",B20-C20)</f>
        <v/>
      </c>
      <c r="E20" s="84">
        <f>IF(OR(A20="",B20=0),"",C20/B20)</f>
        <v/>
      </c>
      <c r="F20" s="85">
        <f>IF(A20="","",C20-(SUMIFS(Transactions!$F$7:$F$506,Transactions!$C$7:$C$506,A20,Transactions!$E$7:$E$506,"Expense",Transactions!$G$7:$G$506,TEXT(EDATE(DATE(RIGHT($B$6,4)+0,MATCH(LEFT($B$6,3),{"Jan","Feb","Mar","Apr","May","Jun","Jul","Aug","Sep","Oct","Nov","Dec"},0),1),-1),"mmm yyyy"))+SUMIFS(Config!$S$82:$S$2481,Config!$O$82:$O$2481,A20,Config!$P$82:$P$2481,"Expense",Config!$R$82:$R$2481,TEXT(EDATE(DATE(RIGHT($B$6,4)+0,MATCH(LEFT($B$6,3),{"Jan","Feb","Mar","Apr","May","Jun","Jul","Aug","Sep","Oct","Nov","Dec"},0),1),-1),"mmm yyyy"))))</f>
        <v/>
      </c>
      <c r="G20" s="1" t="n"/>
      <c r="H20" s="82">
        <f>IF(A20="","",(SUMIFS(Transactions!$F$7:$F$506,Transactions!$C$7:$C$506,A20,Transactions!$E$7:$E$506,"Expense",Transactions!$A$7:$A$506,"&gt;="&amp;Config!$B$3,Transactions!$A$7:$A$506,"&lt;="&amp;Config!$B$4)+SUMIFS(Config!$S$82:$S$2481,Config!$O$82:$O$2481,A20,Config!$P$82:$P$2481,"Expense",Config!$Q$82:$Q$2481,"&gt;="&amp;Config!$B$3,Config!$Q$82:$Q$2481,"&lt;="&amp;Config!$B$4))/MAX(1,(YEAR(Config!$B$4)-YEAR(Config!$B$3))*12+MONTH(Config!$B$4)-MONTH(Config!$B$3)+1))</f>
        <v/>
      </c>
    </row>
    <row r="21">
      <c r="A21" s="77" t="n"/>
      <c r="B21" s="65" t="n"/>
      <c r="C21" s="78">
        <f>IF(A21="","",SUMIFS(Transactions!$F$7:$F$506,Transactions!$C$7:$C$506,A21,Transactions!$E$7:$E$506,"Expense",Transactions!$G$7:$G$506,$B$6)+SUMIFS(Config!$S$82:$S$2481,Config!$O$82:$O$2481,A21,Config!$P$82:$P$2481,"Expense",Config!$R$82:$R$2481,$B$6))</f>
        <v/>
      </c>
      <c r="D21" s="79">
        <f>IF(A21="","",B21-C21)</f>
        <v/>
      </c>
      <c r="E21" s="80">
        <f>IF(OR(A21="",B21=0),"",C21/B21)</f>
        <v/>
      </c>
      <c r="F21" s="81">
        <f>IF(A21="","",C21-(SUMIFS(Transactions!$F$7:$F$506,Transactions!$C$7:$C$506,A21,Transactions!$E$7:$E$506,"Expense",Transactions!$G$7:$G$506,TEXT(EDATE(DATE(RIGHT($B$6,4)+0,MATCH(LEFT($B$6,3),{"Jan","Feb","Mar","Apr","May","Jun","Jul","Aug","Sep","Oct","Nov","Dec"},0),1),-1),"mmm yyyy"))+SUMIFS(Config!$S$82:$S$2481,Config!$O$82:$O$2481,A21,Config!$P$82:$P$2481,"Expense",Config!$R$82:$R$2481,TEXT(EDATE(DATE(RIGHT($B$6,4)+0,MATCH(LEFT($B$6,3),{"Jan","Feb","Mar","Apr","May","Jun","Jul","Aug","Sep","Oct","Nov","Dec"},0),1),-1),"mmm yyyy"))))</f>
        <v/>
      </c>
      <c r="G21" s="1" t="n"/>
      <c r="H21" s="78">
        <f>IF(A21="","",(SUMIFS(Transactions!$F$7:$F$506,Transactions!$C$7:$C$506,A21,Transactions!$E$7:$E$506,"Expense",Transactions!$A$7:$A$506,"&gt;="&amp;Config!$B$3,Transactions!$A$7:$A$506,"&lt;="&amp;Config!$B$4)+SUMIFS(Config!$S$82:$S$2481,Config!$O$82:$O$2481,A21,Config!$P$82:$P$2481,"Expense",Config!$Q$82:$Q$2481,"&gt;="&amp;Config!$B$3,Config!$Q$82:$Q$2481,"&lt;="&amp;Config!$B$4))/MAX(1,(YEAR(Config!$B$4)-YEAR(Config!$B$3))*12+MONTH(Config!$B$4)-MONTH(Config!$B$3)+1))</f>
        <v/>
      </c>
    </row>
    <row r="22">
      <c r="A22" s="77" t="n"/>
      <c r="B22" s="65" t="n"/>
      <c r="C22" s="82">
        <f>IF(A22="","",SUMIFS(Transactions!$F$7:$F$506,Transactions!$C$7:$C$506,A22,Transactions!$E$7:$E$506,"Expense",Transactions!$G$7:$G$506,$B$6)+SUMIFS(Config!$S$82:$S$2481,Config!$O$82:$O$2481,A22,Config!$P$82:$P$2481,"Expense",Config!$R$82:$R$2481,$B$6))</f>
        <v/>
      </c>
      <c r="D22" s="83">
        <f>IF(A22="","",B22-C22)</f>
        <v/>
      </c>
      <c r="E22" s="84">
        <f>IF(OR(A22="",B22=0),"",C22/B22)</f>
        <v/>
      </c>
      <c r="F22" s="85">
        <f>IF(A22="","",C22-(SUMIFS(Transactions!$F$7:$F$506,Transactions!$C$7:$C$506,A22,Transactions!$E$7:$E$506,"Expense",Transactions!$G$7:$G$506,TEXT(EDATE(DATE(RIGHT($B$6,4)+0,MATCH(LEFT($B$6,3),{"Jan","Feb","Mar","Apr","May","Jun","Jul","Aug","Sep","Oct","Nov","Dec"},0),1),-1),"mmm yyyy"))+SUMIFS(Config!$S$82:$S$2481,Config!$O$82:$O$2481,A22,Config!$P$82:$P$2481,"Expense",Config!$R$82:$R$2481,TEXT(EDATE(DATE(RIGHT($B$6,4)+0,MATCH(LEFT($B$6,3),{"Jan","Feb","Mar","Apr","May","Jun","Jul","Aug","Sep","Oct","Nov","Dec"},0),1),-1),"mmm yyyy"))))</f>
        <v/>
      </c>
      <c r="G22" s="1" t="n"/>
      <c r="H22" s="82">
        <f>IF(A22="","",(SUMIFS(Transactions!$F$7:$F$506,Transactions!$C$7:$C$506,A22,Transactions!$E$7:$E$506,"Expense",Transactions!$A$7:$A$506,"&gt;="&amp;Config!$B$3,Transactions!$A$7:$A$506,"&lt;="&amp;Config!$B$4)+SUMIFS(Config!$S$82:$S$2481,Config!$O$82:$O$2481,A22,Config!$P$82:$P$2481,"Expense",Config!$Q$82:$Q$2481,"&gt;="&amp;Config!$B$3,Config!$Q$82:$Q$2481,"&lt;="&amp;Config!$B$4))/MAX(1,(YEAR(Config!$B$4)-YEAR(Config!$B$3))*12+MONTH(Config!$B$4)-MONTH(Config!$B$3)+1))</f>
        <v/>
      </c>
    </row>
    <row r="23">
      <c r="A23" s="77" t="n"/>
      <c r="B23" s="65" t="n"/>
      <c r="C23" s="78">
        <f>IF(A23="","",SUMIFS(Transactions!$F$7:$F$506,Transactions!$C$7:$C$506,A23,Transactions!$E$7:$E$506,"Expense",Transactions!$G$7:$G$506,$B$6)+SUMIFS(Config!$S$82:$S$2481,Config!$O$82:$O$2481,A23,Config!$P$82:$P$2481,"Expense",Config!$R$82:$R$2481,$B$6))</f>
        <v/>
      </c>
      <c r="D23" s="79">
        <f>IF(A23="","",B23-C23)</f>
        <v/>
      </c>
      <c r="E23" s="80">
        <f>IF(OR(A23="",B23=0),"",C23/B23)</f>
        <v/>
      </c>
      <c r="F23" s="81">
        <f>IF(A23="","",C23-(SUMIFS(Transactions!$F$7:$F$506,Transactions!$C$7:$C$506,A23,Transactions!$E$7:$E$506,"Expense",Transactions!$G$7:$G$506,TEXT(EDATE(DATE(RIGHT($B$6,4)+0,MATCH(LEFT($B$6,3),{"Jan","Feb","Mar","Apr","May","Jun","Jul","Aug","Sep","Oct","Nov","Dec"},0),1),-1),"mmm yyyy"))+SUMIFS(Config!$S$82:$S$2481,Config!$O$82:$O$2481,A23,Config!$P$82:$P$2481,"Expense",Config!$R$82:$R$2481,TEXT(EDATE(DATE(RIGHT($B$6,4)+0,MATCH(LEFT($B$6,3),{"Jan","Feb","Mar","Apr","May","Jun","Jul","Aug","Sep","Oct","Nov","Dec"},0),1),-1),"mmm yyyy"))))</f>
        <v/>
      </c>
      <c r="G23" s="1" t="n"/>
      <c r="H23" s="78">
        <f>IF(A23="","",(SUMIFS(Transactions!$F$7:$F$506,Transactions!$C$7:$C$506,A23,Transactions!$E$7:$E$506,"Expense",Transactions!$A$7:$A$506,"&gt;="&amp;Config!$B$3,Transactions!$A$7:$A$506,"&lt;="&amp;Config!$B$4)+SUMIFS(Config!$S$82:$S$2481,Config!$O$82:$O$2481,A23,Config!$P$82:$P$2481,"Expense",Config!$Q$82:$Q$2481,"&gt;="&amp;Config!$B$3,Config!$Q$82:$Q$2481,"&lt;="&amp;Config!$B$4))/MAX(1,(YEAR(Config!$B$4)-YEAR(Config!$B$3))*12+MONTH(Config!$B$4)-MONTH(Config!$B$3)+1))</f>
        <v/>
      </c>
    </row>
    <row r="24">
      <c r="A24" s="77" t="n"/>
      <c r="B24" s="65" t="n"/>
      <c r="C24" s="82">
        <f>IF(A24="","",SUMIFS(Transactions!$F$7:$F$506,Transactions!$C$7:$C$506,A24,Transactions!$E$7:$E$506,"Expense",Transactions!$G$7:$G$506,$B$6)+SUMIFS(Config!$S$82:$S$2481,Config!$O$82:$O$2481,A24,Config!$P$82:$P$2481,"Expense",Config!$R$82:$R$2481,$B$6))</f>
        <v/>
      </c>
      <c r="D24" s="83">
        <f>IF(A24="","",B24-C24)</f>
        <v/>
      </c>
      <c r="E24" s="84">
        <f>IF(OR(A24="",B24=0),"",C24/B24)</f>
        <v/>
      </c>
      <c r="F24" s="85">
        <f>IF(A24="","",C24-(SUMIFS(Transactions!$F$7:$F$506,Transactions!$C$7:$C$506,A24,Transactions!$E$7:$E$506,"Expense",Transactions!$G$7:$G$506,TEXT(EDATE(DATE(RIGHT($B$6,4)+0,MATCH(LEFT($B$6,3),{"Jan","Feb","Mar","Apr","May","Jun","Jul","Aug","Sep","Oct","Nov","Dec"},0),1),-1),"mmm yyyy"))+SUMIFS(Config!$S$82:$S$2481,Config!$O$82:$O$2481,A24,Config!$P$82:$P$2481,"Expense",Config!$R$82:$R$2481,TEXT(EDATE(DATE(RIGHT($B$6,4)+0,MATCH(LEFT($B$6,3),{"Jan","Feb","Mar","Apr","May","Jun","Jul","Aug","Sep","Oct","Nov","Dec"},0),1),-1),"mmm yyyy"))))</f>
        <v/>
      </c>
      <c r="G24" s="1" t="n"/>
      <c r="H24" s="82">
        <f>IF(A24="","",(SUMIFS(Transactions!$F$7:$F$506,Transactions!$C$7:$C$506,A24,Transactions!$E$7:$E$506,"Expense",Transactions!$A$7:$A$506,"&gt;="&amp;Config!$B$3,Transactions!$A$7:$A$506,"&lt;="&amp;Config!$B$4)+SUMIFS(Config!$S$82:$S$2481,Config!$O$82:$O$2481,A24,Config!$P$82:$P$2481,"Expense",Config!$Q$82:$Q$2481,"&gt;="&amp;Config!$B$3,Config!$Q$82:$Q$2481,"&lt;="&amp;Config!$B$4))/MAX(1,(YEAR(Config!$B$4)-YEAR(Config!$B$3))*12+MONTH(Config!$B$4)-MONTH(Config!$B$3)+1))</f>
        <v/>
      </c>
    </row>
    <row r="25">
      <c r="A25" s="77" t="n"/>
      <c r="B25" s="65" t="n"/>
      <c r="C25" s="78">
        <f>IF(A25="","",SUMIFS(Transactions!$F$7:$F$506,Transactions!$C$7:$C$506,A25,Transactions!$E$7:$E$506,"Expense",Transactions!$G$7:$G$506,$B$6)+SUMIFS(Config!$S$82:$S$2481,Config!$O$82:$O$2481,A25,Config!$P$82:$P$2481,"Expense",Config!$R$82:$R$2481,$B$6))</f>
        <v/>
      </c>
      <c r="D25" s="79">
        <f>IF(A25="","",B25-C25)</f>
        <v/>
      </c>
      <c r="E25" s="80">
        <f>IF(OR(A25="",B25=0),"",C25/B25)</f>
        <v/>
      </c>
      <c r="F25" s="81">
        <f>IF(A25="","",C25-(SUMIFS(Transactions!$F$7:$F$506,Transactions!$C$7:$C$506,A25,Transactions!$E$7:$E$506,"Expense",Transactions!$G$7:$G$506,TEXT(EDATE(DATE(RIGHT($B$6,4)+0,MATCH(LEFT($B$6,3),{"Jan","Feb","Mar","Apr","May","Jun","Jul","Aug","Sep","Oct","Nov","Dec"},0),1),-1),"mmm yyyy"))+SUMIFS(Config!$S$82:$S$2481,Config!$O$82:$O$2481,A25,Config!$P$82:$P$2481,"Expense",Config!$R$82:$R$2481,TEXT(EDATE(DATE(RIGHT($B$6,4)+0,MATCH(LEFT($B$6,3),{"Jan","Feb","Mar","Apr","May","Jun","Jul","Aug","Sep","Oct","Nov","Dec"},0),1),-1),"mmm yyyy"))))</f>
        <v/>
      </c>
      <c r="G25" s="1" t="n"/>
      <c r="H25" s="78">
        <f>IF(A25="","",(SUMIFS(Transactions!$F$7:$F$506,Transactions!$C$7:$C$506,A25,Transactions!$E$7:$E$506,"Expense",Transactions!$A$7:$A$506,"&gt;="&amp;Config!$B$3,Transactions!$A$7:$A$506,"&lt;="&amp;Config!$B$4)+SUMIFS(Config!$S$82:$S$2481,Config!$O$82:$O$2481,A25,Config!$P$82:$P$2481,"Expense",Config!$Q$82:$Q$2481,"&gt;="&amp;Config!$B$3,Config!$Q$82:$Q$2481,"&lt;="&amp;Config!$B$4))/MAX(1,(YEAR(Config!$B$4)-YEAR(Config!$B$3))*12+MONTH(Config!$B$4)-MONTH(Config!$B$3)+1))</f>
        <v/>
      </c>
    </row>
    <row r="26">
      <c r="A26" s="77" t="n"/>
      <c r="B26" s="65" t="n"/>
      <c r="C26" s="82">
        <f>IF(A26="","",SUMIFS(Transactions!$F$7:$F$506,Transactions!$C$7:$C$506,A26,Transactions!$E$7:$E$506,"Expense",Transactions!$G$7:$G$506,$B$6)+SUMIFS(Config!$S$82:$S$2481,Config!$O$82:$O$2481,A26,Config!$P$82:$P$2481,"Expense",Config!$R$82:$R$2481,$B$6))</f>
        <v/>
      </c>
      <c r="D26" s="83">
        <f>IF(A26="","",B26-C26)</f>
        <v/>
      </c>
      <c r="E26" s="84">
        <f>IF(OR(A26="",B26=0),"",C26/B26)</f>
        <v/>
      </c>
      <c r="F26" s="85">
        <f>IF(A26="","",C26-(SUMIFS(Transactions!$F$7:$F$506,Transactions!$C$7:$C$506,A26,Transactions!$E$7:$E$506,"Expense",Transactions!$G$7:$G$506,TEXT(EDATE(DATE(RIGHT($B$6,4)+0,MATCH(LEFT($B$6,3),{"Jan","Feb","Mar","Apr","May","Jun","Jul","Aug","Sep","Oct","Nov","Dec"},0),1),-1),"mmm yyyy"))+SUMIFS(Config!$S$82:$S$2481,Config!$O$82:$O$2481,A26,Config!$P$82:$P$2481,"Expense",Config!$R$82:$R$2481,TEXT(EDATE(DATE(RIGHT($B$6,4)+0,MATCH(LEFT($B$6,3),{"Jan","Feb","Mar","Apr","May","Jun","Jul","Aug","Sep","Oct","Nov","Dec"},0),1),-1),"mmm yyyy"))))</f>
        <v/>
      </c>
      <c r="G26" s="1" t="n"/>
      <c r="H26" s="82">
        <f>IF(A26="","",(SUMIFS(Transactions!$F$7:$F$506,Transactions!$C$7:$C$506,A26,Transactions!$E$7:$E$506,"Expense",Transactions!$A$7:$A$506,"&gt;="&amp;Config!$B$3,Transactions!$A$7:$A$506,"&lt;="&amp;Config!$B$4)+SUMIFS(Config!$S$82:$S$2481,Config!$O$82:$O$2481,A26,Config!$P$82:$P$2481,"Expense",Config!$Q$82:$Q$2481,"&gt;="&amp;Config!$B$3,Config!$Q$82:$Q$2481,"&lt;="&amp;Config!$B$4))/MAX(1,(YEAR(Config!$B$4)-YEAR(Config!$B$3))*12+MONTH(Config!$B$4)-MONTH(Config!$B$3)+1))</f>
        <v/>
      </c>
    </row>
    <row r="27">
      <c r="A27" s="77" t="n"/>
      <c r="B27" s="65" t="n"/>
      <c r="C27" s="78">
        <f>IF(A27="","",SUMIFS(Transactions!$F$7:$F$506,Transactions!$C$7:$C$506,A27,Transactions!$E$7:$E$506,"Expense",Transactions!$G$7:$G$506,$B$6)+SUMIFS(Config!$S$82:$S$2481,Config!$O$82:$O$2481,A27,Config!$P$82:$P$2481,"Expense",Config!$R$82:$R$2481,$B$6))</f>
        <v/>
      </c>
      <c r="D27" s="79">
        <f>IF(A27="","",B27-C27)</f>
        <v/>
      </c>
      <c r="E27" s="80">
        <f>IF(OR(A27="",B27=0),"",C27/B27)</f>
        <v/>
      </c>
      <c r="F27" s="81">
        <f>IF(A27="","",C27-(SUMIFS(Transactions!$F$7:$F$506,Transactions!$C$7:$C$506,A27,Transactions!$E$7:$E$506,"Expense",Transactions!$G$7:$G$506,TEXT(EDATE(DATE(RIGHT($B$6,4)+0,MATCH(LEFT($B$6,3),{"Jan","Feb","Mar","Apr","May","Jun","Jul","Aug","Sep","Oct","Nov","Dec"},0),1),-1),"mmm yyyy"))+SUMIFS(Config!$S$82:$S$2481,Config!$O$82:$O$2481,A27,Config!$P$82:$P$2481,"Expense",Config!$R$82:$R$2481,TEXT(EDATE(DATE(RIGHT($B$6,4)+0,MATCH(LEFT($B$6,3),{"Jan","Feb","Mar","Apr","May","Jun","Jul","Aug","Sep","Oct","Nov","Dec"},0),1),-1),"mmm yyyy"))))</f>
        <v/>
      </c>
      <c r="G27" s="1" t="n"/>
      <c r="H27" s="78">
        <f>IF(A27="","",(SUMIFS(Transactions!$F$7:$F$506,Transactions!$C$7:$C$506,A27,Transactions!$E$7:$E$506,"Expense",Transactions!$A$7:$A$506,"&gt;="&amp;Config!$B$3,Transactions!$A$7:$A$506,"&lt;="&amp;Config!$B$4)+SUMIFS(Config!$S$82:$S$2481,Config!$O$82:$O$2481,A27,Config!$P$82:$P$2481,"Expense",Config!$Q$82:$Q$2481,"&gt;="&amp;Config!$B$3,Config!$Q$82:$Q$2481,"&lt;="&amp;Config!$B$4))/MAX(1,(YEAR(Config!$B$4)-YEAR(Config!$B$3))*12+MONTH(Config!$B$4)-MONTH(Config!$B$3)+1))</f>
        <v/>
      </c>
    </row>
    <row r="28">
      <c r="A28" s="77" t="n"/>
      <c r="B28" s="65" t="n"/>
      <c r="C28" s="82">
        <f>IF(A28="","",SUMIFS(Transactions!$F$7:$F$506,Transactions!$C$7:$C$506,A28,Transactions!$E$7:$E$506,"Expense",Transactions!$G$7:$G$506,$B$6)+SUMIFS(Config!$S$82:$S$2481,Config!$O$82:$O$2481,A28,Config!$P$82:$P$2481,"Expense",Config!$R$82:$R$2481,$B$6))</f>
        <v/>
      </c>
      <c r="D28" s="83">
        <f>IF(A28="","",B28-C28)</f>
        <v/>
      </c>
      <c r="E28" s="84">
        <f>IF(OR(A28="",B28=0),"",C28/B28)</f>
        <v/>
      </c>
      <c r="F28" s="85">
        <f>IF(A28="","",C28-(SUMIFS(Transactions!$F$7:$F$506,Transactions!$C$7:$C$506,A28,Transactions!$E$7:$E$506,"Expense",Transactions!$G$7:$G$506,TEXT(EDATE(DATE(RIGHT($B$6,4)+0,MATCH(LEFT($B$6,3),{"Jan","Feb","Mar","Apr","May","Jun","Jul","Aug","Sep","Oct","Nov","Dec"},0),1),-1),"mmm yyyy"))+SUMIFS(Config!$S$82:$S$2481,Config!$O$82:$O$2481,A28,Config!$P$82:$P$2481,"Expense",Config!$R$82:$R$2481,TEXT(EDATE(DATE(RIGHT($B$6,4)+0,MATCH(LEFT($B$6,3),{"Jan","Feb","Mar","Apr","May","Jun","Jul","Aug","Sep","Oct","Nov","Dec"},0),1),-1),"mmm yyyy"))))</f>
        <v/>
      </c>
      <c r="G28" s="1" t="n"/>
      <c r="H28" s="82">
        <f>IF(A28="","",(SUMIFS(Transactions!$F$7:$F$506,Transactions!$C$7:$C$506,A28,Transactions!$E$7:$E$506,"Expense",Transactions!$A$7:$A$506,"&gt;="&amp;Config!$B$3,Transactions!$A$7:$A$506,"&lt;="&amp;Config!$B$4)+SUMIFS(Config!$S$82:$S$2481,Config!$O$82:$O$2481,A28,Config!$P$82:$P$2481,"Expense",Config!$Q$82:$Q$2481,"&gt;="&amp;Config!$B$3,Config!$Q$82:$Q$2481,"&lt;="&amp;Config!$B$4))/MAX(1,(YEAR(Config!$B$4)-YEAR(Config!$B$3))*12+MONTH(Config!$B$4)-MONTH(Config!$B$3)+1))</f>
        <v/>
      </c>
    </row>
    <row r="29">
      <c r="A29" s="77" t="n"/>
      <c r="B29" s="65" t="n"/>
      <c r="C29" s="78">
        <f>IF(A29="","",SUMIFS(Transactions!$F$7:$F$506,Transactions!$C$7:$C$506,A29,Transactions!$E$7:$E$506,"Expense",Transactions!$G$7:$G$506,$B$6)+SUMIFS(Config!$S$82:$S$2481,Config!$O$82:$O$2481,A29,Config!$P$82:$P$2481,"Expense",Config!$R$82:$R$2481,$B$6))</f>
        <v/>
      </c>
      <c r="D29" s="79">
        <f>IF(A29="","",B29-C29)</f>
        <v/>
      </c>
      <c r="E29" s="80">
        <f>IF(OR(A29="",B29=0),"",C29/B29)</f>
        <v/>
      </c>
      <c r="F29" s="81">
        <f>IF(A29="","",C29-(SUMIFS(Transactions!$F$7:$F$506,Transactions!$C$7:$C$506,A29,Transactions!$E$7:$E$506,"Expense",Transactions!$G$7:$G$506,TEXT(EDATE(DATE(RIGHT($B$6,4)+0,MATCH(LEFT($B$6,3),{"Jan","Feb","Mar","Apr","May","Jun","Jul","Aug","Sep","Oct","Nov","Dec"},0),1),-1),"mmm yyyy"))+SUMIFS(Config!$S$82:$S$2481,Config!$O$82:$O$2481,A29,Config!$P$82:$P$2481,"Expense",Config!$R$82:$R$2481,TEXT(EDATE(DATE(RIGHT($B$6,4)+0,MATCH(LEFT($B$6,3),{"Jan","Feb","Mar","Apr","May","Jun","Jul","Aug","Sep","Oct","Nov","Dec"},0),1),-1),"mmm yyyy"))))</f>
        <v/>
      </c>
      <c r="G29" s="1" t="n"/>
      <c r="H29" s="78">
        <f>IF(A29="","",(SUMIFS(Transactions!$F$7:$F$506,Transactions!$C$7:$C$506,A29,Transactions!$E$7:$E$506,"Expense",Transactions!$A$7:$A$506,"&gt;="&amp;Config!$B$3,Transactions!$A$7:$A$506,"&lt;="&amp;Config!$B$4)+SUMIFS(Config!$S$82:$S$2481,Config!$O$82:$O$2481,A29,Config!$P$82:$P$2481,"Expense",Config!$Q$82:$Q$2481,"&gt;="&amp;Config!$B$3,Config!$Q$82:$Q$2481,"&lt;="&amp;Config!$B$4))/MAX(1,(YEAR(Config!$B$4)-YEAR(Config!$B$3))*12+MONTH(Config!$B$4)-MONTH(Config!$B$3)+1))</f>
        <v/>
      </c>
    </row>
    <row r="30">
      <c r="A30" s="77" t="n"/>
      <c r="B30" s="65" t="n"/>
      <c r="C30" s="82">
        <f>IF(A30="","",SUMIFS(Transactions!$F$7:$F$506,Transactions!$C$7:$C$506,A30,Transactions!$E$7:$E$506,"Expense",Transactions!$G$7:$G$506,$B$6)+SUMIFS(Config!$S$82:$S$2481,Config!$O$82:$O$2481,A30,Config!$P$82:$P$2481,"Expense",Config!$R$82:$R$2481,$B$6))</f>
        <v/>
      </c>
      <c r="D30" s="83">
        <f>IF(A30="","",B30-C30)</f>
        <v/>
      </c>
      <c r="E30" s="84">
        <f>IF(OR(A30="",B30=0),"",C30/B30)</f>
        <v/>
      </c>
      <c r="F30" s="85">
        <f>IF(A30="","",C30-(SUMIFS(Transactions!$F$7:$F$506,Transactions!$C$7:$C$506,A30,Transactions!$E$7:$E$506,"Expense",Transactions!$G$7:$G$506,TEXT(EDATE(DATE(RIGHT($B$6,4)+0,MATCH(LEFT($B$6,3),{"Jan","Feb","Mar","Apr","May","Jun","Jul","Aug","Sep","Oct","Nov","Dec"},0),1),-1),"mmm yyyy"))+SUMIFS(Config!$S$82:$S$2481,Config!$O$82:$O$2481,A30,Config!$P$82:$P$2481,"Expense",Config!$R$82:$R$2481,TEXT(EDATE(DATE(RIGHT($B$6,4)+0,MATCH(LEFT($B$6,3),{"Jan","Feb","Mar","Apr","May","Jun","Jul","Aug","Sep","Oct","Nov","Dec"},0),1),-1),"mmm yyyy"))))</f>
        <v/>
      </c>
      <c r="G30" s="1" t="n"/>
      <c r="H30" s="82">
        <f>IF(A30="","",(SUMIFS(Transactions!$F$7:$F$506,Transactions!$C$7:$C$506,A30,Transactions!$E$7:$E$506,"Expense",Transactions!$A$7:$A$506,"&gt;="&amp;Config!$B$3,Transactions!$A$7:$A$506,"&lt;="&amp;Config!$B$4)+SUMIFS(Config!$S$82:$S$2481,Config!$O$82:$O$2481,A30,Config!$P$82:$P$2481,"Expense",Config!$Q$82:$Q$2481,"&gt;="&amp;Config!$B$3,Config!$Q$82:$Q$2481,"&lt;="&amp;Config!$B$4))/MAX(1,(YEAR(Config!$B$4)-YEAR(Config!$B$3))*12+MONTH(Config!$B$4)-MONTH(Config!$B$3)+1))</f>
        <v/>
      </c>
    </row>
    <row r="31">
      <c r="A31" s="77" t="n"/>
      <c r="B31" s="65" t="n"/>
      <c r="C31" s="78">
        <f>IF(A31="","",SUMIFS(Transactions!$F$7:$F$506,Transactions!$C$7:$C$506,A31,Transactions!$E$7:$E$506,"Expense",Transactions!$G$7:$G$506,$B$6)+SUMIFS(Config!$S$82:$S$2481,Config!$O$82:$O$2481,A31,Config!$P$82:$P$2481,"Expense",Config!$R$82:$R$2481,$B$6))</f>
        <v/>
      </c>
      <c r="D31" s="79">
        <f>IF(A31="","",B31-C31)</f>
        <v/>
      </c>
      <c r="E31" s="80">
        <f>IF(OR(A31="",B31=0),"",C31/B31)</f>
        <v/>
      </c>
      <c r="F31" s="81">
        <f>IF(A31="","",C31-(SUMIFS(Transactions!$F$7:$F$506,Transactions!$C$7:$C$506,A31,Transactions!$E$7:$E$506,"Expense",Transactions!$G$7:$G$506,TEXT(EDATE(DATE(RIGHT($B$6,4)+0,MATCH(LEFT($B$6,3),{"Jan","Feb","Mar","Apr","May","Jun","Jul","Aug","Sep","Oct","Nov","Dec"},0),1),-1),"mmm yyyy"))+SUMIFS(Config!$S$82:$S$2481,Config!$O$82:$O$2481,A31,Config!$P$82:$P$2481,"Expense",Config!$R$82:$R$2481,TEXT(EDATE(DATE(RIGHT($B$6,4)+0,MATCH(LEFT($B$6,3),{"Jan","Feb","Mar","Apr","May","Jun","Jul","Aug","Sep","Oct","Nov","Dec"},0),1),-1),"mmm yyyy"))))</f>
        <v/>
      </c>
      <c r="G31" s="1" t="n"/>
      <c r="H31" s="78">
        <f>IF(A31="","",(SUMIFS(Transactions!$F$7:$F$506,Transactions!$C$7:$C$506,A31,Transactions!$E$7:$E$506,"Expense",Transactions!$A$7:$A$506,"&gt;="&amp;Config!$B$3,Transactions!$A$7:$A$506,"&lt;="&amp;Config!$B$4)+SUMIFS(Config!$S$82:$S$2481,Config!$O$82:$O$2481,A31,Config!$P$82:$P$2481,"Expense",Config!$Q$82:$Q$2481,"&gt;="&amp;Config!$B$3,Config!$Q$82:$Q$2481,"&lt;="&amp;Config!$B$4))/MAX(1,(YEAR(Config!$B$4)-YEAR(Config!$B$3))*12+MONTH(Config!$B$4)-MONTH(Config!$B$3)+1))</f>
        <v/>
      </c>
    </row>
    <row r="32">
      <c r="A32" s="77" t="n"/>
      <c r="B32" s="65" t="n"/>
      <c r="C32" s="82">
        <f>IF(A32="","",SUMIFS(Transactions!$F$7:$F$506,Transactions!$C$7:$C$506,A32,Transactions!$E$7:$E$506,"Expense",Transactions!$G$7:$G$506,$B$6)+SUMIFS(Config!$S$82:$S$2481,Config!$O$82:$O$2481,A32,Config!$P$82:$P$2481,"Expense",Config!$R$82:$R$2481,$B$6))</f>
        <v/>
      </c>
      <c r="D32" s="83">
        <f>IF(A32="","",B32-C32)</f>
        <v/>
      </c>
      <c r="E32" s="84">
        <f>IF(OR(A32="",B32=0),"",C32/B32)</f>
        <v/>
      </c>
      <c r="F32" s="85">
        <f>IF(A32="","",C32-(SUMIFS(Transactions!$F$7:$F$506,Transactions!$C$7:$C$506,A32,Transactions!$E$7:$E$506,"Expense",Transactions!$G$7:$G$506,TEXT(EDATE(DATE(RIGHT($B$6,4)+0,MATCH(LEFT($B$6,3),{"Jan","Feb","Mar","Apr","May","Jun","Jul","Aug","Sep","Oct","Nov","Dec"},0),1),-1),"mmm yyyy"))+SUMIFS(Config!$S$82:$S$2481,Config!$O$82:$O$2481,A32,Config!$P$82:$P$2481,"Expense",Config!$R$82:$R$2481,TEXT(EDATE(DATE(RIGHT($B$6,4)+0,MATCH(LEFT($B$6,3),{"Jan","Feb","Mar","Apr","May","Jun","Jul","Aug","Sep","Oct","Nov","Dec"},0),1),-1),"mmm yyyy"))))</f>
        <v/>
      </c>
      <c r="G32" s="1" t="n"/>
      <c r="H32" s="82">
        <f>IF(A32="","",(SUMIFS(Transactions!$F$7:$F$506,Transactions!$C$7:$C$506,A32,Transactions!$E$7:$E$506,"Expense",Transactions!$A$7:$A$506,"&gt;="&amp;Config!$B$3,Transactions!$A$7:$A$506,"&lt;="&amp;Config!$B$4)+SUMIFS(Config!$S$82:$S$2481,Config!$O$82:$O$2481,A32,Config!$P$82:$P$2481,"Expense",Config!$Q$82:$Q$2481,"&gt;="&amp;Config!$B$3,Config!$Q$82:$Q$2481,"&lt;="&amp;Config!$B$4))/MAX(1,(YEAR(Config!$B$4)-YEAR(Config!$B$3))*12+MONTH(Config!$B$4)-MONTH(Config!$B$3)+1))</f>
        <v/>
      </c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</row>
    <row r="34">
      <c r="A34" s="75" t="inlineStr">
        <is>
          <t>Income targets</t>
        </is>
      </c>
      <c r="B34" s="1" t="n"/>
      <c r="C34" s="1" t="n"/>
      <c r="D34" s="1" t="n"/>
      <c r="E34" s="1" t="n"/>
      <c r="F34" s="1" t="n"/>
      <c r="G34" s="1" t="n"/>
      <c r="H34" s="1" t="n"/>
    </row>
    <row r="35" ht="24" customHeight="1">
      <c r="A35" s="58" t="inlineStr">
        <is>
          <t>Category</t>
        </is>
      </c>
      <c r="B35" s="58" t="inlineStr">
        <is>
          <t>Budget Target</t>
        </is>
      </c>
      <c r="C35" s="58" t="inlineStr">
        <is>
          <t>Actual</t>
        </is>
      </c>
      <c r="D35" s="58" t="inlineStr">
        <is>
          <t>Remaining</t>
        </is>
      </c>
      <c r="E35" s="58" t="inlineStr">
        <is>
          <t>% Used</t>
        </is>
      </c>
      <c r="F35" s="58" t="inlineStr">
        <is>
          <t>Δ vs Prev</t>
        </is>
      </c>
      <c r="G35" s="76" t="inlineStr"/>
      <c r="H35" s="58" t="inlineStr">
        <is>
          <t>Avg / mo</t>
        </is>
      </c>
    </row>
    <row r="36">
      <c r="A36" s="77" t="inlineStr">
        <is>
          <t>Salary / Wages</t>
        </is>
      </c>
      <c r="B36" s="65" t="n">
        <v>0</v>
      </c>
      <c r="C36" s="78">
        <f>IF(A36="","",SUMIFS(Transactions!$F$7:$F$506,Transactions!$C$7:$C$506,A36,Transactions!$E$7:$E$506,"Income",Transactions!$G$7:$G$506,$B$6)+SUMIFS(Config!$S$82:$S$2481,Config!$O$82:$O$2481,A36,Config!$P$82:$P$2481,"Income",Config!$R$82:$R$2481,$B$6))</f>
        <v/>
      </c>
      <c r="D36" s="79">
        <f>IF(A36="","",B36-C36)</f>
        <v/>
      </c>
      <c r="E36" s="80">
        <f>IF(OR(A36="",B36=0),"",C36/B36)</f>
        <v/>
      </c>
      <c r="F36" s="81">
        <f>IF(A36="","",C36-(SUMIFS(Transactions!$F$7:$F$506,Transactions!$C$7:$C$506,A36,Transactions!$E$7:$E$506,"Income",Transactions!$G$7:$G$506,TEXT(EDATE(DATE(RIGHT($B$6,4)+0,MATCH(LEFT($B$6,3),{"Jan","Feb","Mar","Apr","May","Jun","Jul","Aug","Sep","Oct","Nov","Dec"},0),1),-1),"mmm yyyy"))+SUMIFS(Config!$S$82:$S$2481,Config!$O$82:$O$2481,A36,Config!$P$82:$P$2481,"Income",Config!$R$82:$R$2481,TEXT(EDATE(DATE(RIGHT($B$6,4)+0,MATCH(LEFT($B$6,3),{"Jan","Feb","Mar","Apr","May","Jun","Jul","Aug","Sep","Oct","Nov","Dec"},0),1),-1),"mmm yyyy"))))</f>
        <v/>
      </c>
      <c r="G36" s="1" t="n"/>
      <c r="H36" s="78">
        <f>IF(A36="","",(SUMIFS(Transactions!$F$7:$F$506,Transactions!$C$7:$C$506,A36,Transactions!$E$7:$E$506,"Income",Transactions!$A$7:$A$506,"&gt;="&amp;Config!$B$3,Transactions!$A$7:$A$506,"&lt;="&amp;Config!$B$4)+SUMIFS(Config!$S$82:$S$2481,Config!$O$82:$O$2481,A36,Config!$P$82:$P$2481,"Income",Config!$Q$82:$Q$2481,"&gt;="&amp;Config!$B$3,Config!$Q$82:$Q$2481,"&lt;="&amp;Config!$B$4))/MAX(1,(YEAR(Config!$B$4)-YEAR(Config!$B$3))*12+MONTH(Config!$B$4)-MONTH(Config!$B$3)+1))</f>
        <v/>
      </c>
    </row>
    <row r="37">
      <c r="A37" s="77" t="inlineStr">
        <is>
          <t>Other Income</t>
        </is>
      </c>
      <c r="B37" s="65" t="n">
        <v>0</v>
      </c>
      <c r="C37" s="82">
        <f>IF(A37="","",SUMIFS(Transactions!$F$7:$F$506,Transactions!$C$7:$C$506,A37,Transactions!$E$7:$E$506,"Income",Transactions!$G$7:$G$506,$B$6)+SUMIFS(Config!$S$82:$S$2481,Config!$O$82:$O$2481,A37,Config!$P$82:$P$2481,"Income",Config!$R$82:$R$2481,$B$6))</f>
        <v/>
      </c>
      <c r="D37" s="83">
        <f>IF(A37="","",B37-C37)</f>
        <v/>
      </c>
      <c r="E37" s="84">
        <f>IF(OR(A37="",B37=0),"",C37/B37)</f>
        <v/>
      </c>
      <c r="F37" s="85">
        <f>IF(A37="","",C37-(SUMIFS(Transactions!$F$7:$F$506,Transactions!$C$7:$C$506,A37,Transactions!$E$7:$E$506,"Income",Transactions!$G$7:$G$506,TEXT(EDATE(DATE(RIGHT($B$6,4)+0,MATCH(LEFT($B$6,3),{"Jan","Feb","Mar","Apr","May","Jun","Jul","Aug","Sep","Oct","Nov","Dec"},0),1),-1),"mmm yyyy"))+SUMIFS(Config!$S$82:$S$2481,Config!$O$82:$O$2481,A37,Config!$P$82:$P$2481,"Income",Config!$R$82:$R$2481,TEXT(EDATE(DATE(RIGHT($B$6,4)+0,MATCH(LEFT($B$6,3),{"Jan","Feb","Mar","Apr","May","Jun","Jul","Aug","Sep","Oct","Nov","Dec"},0),1),-1),"mmm yyyy"))))</f>
        <v/>
      </c>
      <c r="G37" s="1" t="n"/>
      <c r="H37" s="82">
        <f>IF(A37="","",(SUMIFS(Transactions!$F$7:$F$506,Transactions!$C$7:$C$506,A37,Transactions!$E$7:$E$506,"Income",Transactions!$A$7:$A$506,"&gt;="&amp;Config!$B$3,Transactions!$A$7:$A$506,"&lt;="&amp;Config!$B$4)+SUMIFS(Config!$S$82:$S$2481,Config!$O$82:$O$2481,A37,Config!$P$82:$P$2481,"Income",Config!$Q$82:$Q$2481,"&gt;="&amp;Config!$B$3,Config!$Q$82:$Q$2481,"&lt;="&amp;Config!$B$4))/MAX(1,(YEAR(Config!$B$4)-YEAR(Config!$B$3))*12+MONTH(Config!$B$4)-MONTH(Config!$B$3)+1))</f>
        <v/>
      </c>
    </row>
    <row r="38">
      <c r="A38" s="77" t="n"/>
      <c r="B38" s="65" t="n"/>
      <c r="C38" s="78">
        <f>IF(A38="","",SUMIFS(Transactions!$F$7:$F$506,Transactions!$C$7:$C$506,A38,Transactions!$E$7:$E$506,"Income",Transactions!$G$7:$G$506,$B$6)+SUMIFS(Config!$S$82:$S$2481,Config!$O$82:$O$2481,A38,Config!$P$82:$P$2481,"Income",Config!$R$82:$R$2481,$B$6))</f>
        <v/>
      </c>
      <c r="D38" s="79">
        <f>IF(A38="","",B38-C38)</f>
        <v/>
      </c>
      <c r="E38" s="80">
        <f>IF(OR(A38="",B38=0),"",C38/B38)</f>
        <v/>
      </c>
      <c r="F38" s="81">
        <f>IF(A38="","",C38-(SUMIFS(Transactions!$F$7:$F$506,Transactions!$C$7:$C$506,A38,Transactions!$E$7:$E$506,"Income",Transactions!$G$7:$G$506,TEXT(EDATE(DATE(RIGHT($B$6,4)+0,MATCH(LEFT($B$6,3),{"Jan","Feb","Mar","Apr","May","Jun","Jul","Aug","Sep","Oct","Nov","Dec"},0),1),-1),"mmm yyyy"))+SUMIFS(Config!$S$82:$S$2481,Config!$O$82:$O$2481,A38,Config!$P$82:$P$2481,"Income",Config!$R$82:$R$2481,TEXT(EDATE(DATE(RIGHT($B$6,4)+0,MATCH(LEFT($B$6,3),{"Jan","Feb","Mar","Apr","May","Jun","Jul","Aug","Sep","Oct","Nov","Dec"},0),1),-1),"mmm yyyy"))))</f>
        <v/>
      </c>
      <c r="G38" s="1" t="n"/>
      <c r="H38" s="78">
        <f>IF(A38="","",(SUMIFS(Transactions!$F$7:$F$506,Transactions!$C$7:$C$506,A38,Transactions!$E$7:$E$506,"Income",Transactions!$A$7:$A$506,"&gt;="&amp;Config!$B$3,Transactions!$A$7:$A$506,"&lt;="&amp;Config!$B$4)+SUMIFS(Config!$S$82:$S$2481,Config!$O$82:$O$2481,A38,Config!$P$82:$P$2481,"Income",Config!$Q$82:$Q$2481,"&gt;="&amp;Config!$B$3,Config!$Q$82:$Q$2481,"&lt;="&amp;Config!$B$4))/MAX(1,(YEAR(Config!$B$4)-YEAR(Config!$B$3))*12+MONTH(Config!$B$4)-MONTH(Config!$B$3)+1))</f>
        <v/>
      </c>
    </row>
    <row r="39">
      <c r="A39" s="77" t="n"/>
      <c r="B39" s="65" t="n"/>
      <c r="C39" s="82">
        <f>IF(A39="","",SUMIFS(Transactions!$F$7:$F$506,Transactions!$C$7:$C$506,A39,Transactions!$E$7:$E$506,"Income",Transactions!$G$7:$G$506,$B$6)+SUMIFS(Config!$S$82:$S$2481,Config!$O$82:$O$2481,A39,Config!$P$82:$P$2481,"Income",Config!$R$82:$R$2481,$B$6))</f>
        <v/>
      </c>
      <c r="D39" s="83">
        <f>IF(A39="","",B39-C39)</f>
        <v/>
      </c>
      <c r="E39" s="84">
        <f>IF(OR(A39="",B39=0),"",C39/B39)</f>
        <v/>
      </c>
      <c r="F39" s="85">
        <f>IF(A39="","",C39-(SUMIFS(Transactions!$F$7:$F$506,Transactions!$C$7:$C$506,A39,Transactions!$E$7:$E$506,"Income",Transactions!$G$7:$G$506,TEXT(EDATE(DATE(RIGHT($B$6,4)+0,MATCH(LEFT($B$6,3),{"Jan","Feb","Mar","Apr","May","Jun","Jul","Aug","Sep","Oct","Nov","Dec"},0),1),-1),"mmm yyyy"))+SUMIFS(Config!$S$82:$S$2481,Config!$O$82:$O$2481,A39,Config!$P$82:$P$2481,"Income",Config!$R$82:$R$2481,TEXT(EDATE(DATE(RIGHT($B$6,4)+0,MATCH(LEFT($B$6,3),{"Jan","Feb","Mar","Apr","May","Jun","Jul","Aug","Sep","Oct","Nov","Dec"},0),1),-1),"mmm yyyy"))))</f>
        <v/>
      </c>
      <c r="G39" s="1" t="n"/>
      <c r="H39" s="82">
        <f>IF(A39="","",(SUMIFS(Transactions!$F$7:$F$506,Transactions!$C$7:$C$506,A39,Transactions!$E$7:$E$506,"Income",Transactions!$A$7:$A$506,"&gt;="&amp;Config!$B$3,Transactions!$A$7:$A$506,"&lt;="&amp;Config!$B$4)+SUMIFS(Config!$S$82:$S$2481,Config!$O$82:$O$2481,A39,Config!$P$82:$P$2481,"Income",Config!$Q$82:$Q$2481,"&gt;="&amp;Config!$B$3,Config!$Q$82:$Q$2481,"&lt;="&amp;Config!$B$4))/MAX(1,(YEAR(Config!$B$4)-YEAR(Config!$B$3))*12+MONTH(Config!$B$4)-MONTH(Config!$B$3)+1))</f>
        <v/>
      </c>
    </row>
    <row r="40">
      <c r="A40" s="77" t="n"/>
      <c r="B40" s="65" t="n"/>
      <c r="C40" s="78">
        <f>IF(A40="","",SUMIFS(Transactions!$F$7:$F$506,Transactions!$C$7:$C$506,A40,Transactions!$E$7:$E$506,"Income",Transactions!$G$7:$G$506,$B$6)+SUMIFS(Config!$S$82:$S$2481,Config!$O$82:$O$2481,A40,Config!$P$82:$P$2481,"Income",Config!$R$82:$R$2481,$B$6))</f>
        <v/>
      </c>
      <c r="D40" s="79">
        <f>IF(A40="","",B40-C40)</f>
        <v/>
      </c>
      <c r="E40" s="80">
        <f>IF(OR(A40="",B40=0),"",C40/B40)</f>
        <v/>
      </c>
      <c r="F40" s="81">
        <f>IF(A40="","",C40-(SUMIFS(Transactions!$F$7:$F$506,Transactions!$C$7:$C$506,A40,Transactions!$E$7:$E$506,"Income",Transactions!$G$7:$G$506,TEXT(EDATE(DATE(RIGHT($B$6,4)+0,MATCH(LEFT($B$6,3),{"Jan","Feb","Mar","Apr","May","Jun","Jul","Aug","Sep","Oct","Nov","Dec"},0),1),-1),"mmm yyyy"))+SUMIFS(Config!$S$82:$S$2481,Config!$O$82:$O$2481,A40,Config!$P$82:$P$2481,"Income",Config!$R$82:$R$2481,TEXT(EDATE(DATE(RIGHT($B$6,4)+0,MATCH(LEFT($B$6,3),{"Jan","Feb","Mar","Apr","May","Jun","Jul","Aug","Sep","Oct","Nov","Dec"},0),1),-1),"mmm yyyy"))))</f>
        <v/>
      </c>
      <c r="G40" s="1" t="n"/>
      <c r="H40" s="78">
        <f>IF(A40="","",(SUMIFS(Transactions!$F$7:$F$506,Transactions!$C$7:$C$506,A40,Transactions!$E$7:$E$506,"Income",Transactions!$A$7:$A$506,"&gt;="&amp;Config!$B$3,Transactions!$A$7:$A$506,"&lt;="&amp;Config!$B$4)+SUMIFS(Config!$S$82:$S$2481,Config!$O$82:$O$2481,A40,Config!$P$82:$P$2481,"Income",Config!$Q$82:$Q$2481,"&gt;="&amp;Config!$B$3,Config!$Q$82:$Q$2481,"&lt;="&amp;Config!$B$4))/MAX(1,(YEAR(Config!$B$4)-YEAR(Config!$B$3))*12+MONTH(Config!$B$4)-MONTH(Config!$B$3)+1))</f>
        <v/>
      </c>
    </row>
    <row r="41">
      <c r="A41" s="77" t="n"/>
      <c r="B41" s="65" t="n"/>
      <c r="C41" s="82">
        <f>IF(A41="","",SUMIFS(Transactions!$F$7:$F$506,Transactions!$C$7:$C$506,A41,Transactions!$E$7:$E$506,"Income",Transactions!$G$7:$G$506,$B$6)+SUMIFS(Config!$S$82:$S$2481,Config!$O$82:$O$2481,A41,Config!$P$82:$P$2481,"Income",Config!$R$82:$R$2481,$B$6))</f>
        <v/>
      </c>
      <c r="D41" s="83">
        <f>IF(A41="","",B41-C41)</f>
        <v/>
      </c>
      <c r="E41" s="84">
        <f>IF(OR(A41="",B41=0),"",C41/B41)</f>
        <v/>
      </c>
      <c r="F41" s="85">
        <f>IF(A41="","",C41-(SUMIFS(Transactions!$F$7:$F$506,Transactions!$C$7:$C$506,A41,Transactions!$E$7:$E$506,"Income",Transactions!$G$7:$G$506,TEXT(EDATE(DATE(RIGHT($B$6,4)+0,MATCH(LEFT($B$6,3),{"Jan","Feb","Mar","Apr","May","Jun","Jul","Aug","Sep","Oct","Nov","Dec"},0),1),-1),"mmm yyyy"))+SUMIFS(Config!$S$82:$S$2481,Config!$O$82:$O$2481,A41,Config!$P$82:$P$2481,"Income",Config!$R$82:$R$2481,TEXT(EDATE(DATE(RIGHT($B$6,4)+0,MATCH(LEFT($B$6,3),{"Jan","Feb","Mar","Apr","May","Jun","Jul","Aug","Sep","Oct","Nov","Dec"},0),1),-1),"mmm yyyy"))))</f>
        <v/>
      </c>
      <c r="G41" s="1" t="n"/>
      <c r="H41" s="82">
        <f>IF(A41="","",(SUMIFS(Transactions!$F$7:$F$506,Transactions!$C$7:$C$506,A41,Transactions!$E$7:$E$506,"Income",Transactions!$A$7:$A$506,"&gt;="&amp;Config!$B$3,Transactions!$A$7:$A$506,"&lt;="&amp;Config!$B$4)+SUMIFS(Config!$S$82:$S$2481,Config!$O$82:$O$2481,A41,Config!$P$82:$P$2481,"Income",Config!$Q$82:$Q$2481,"&gt;="&amp;Config!$B$3,Config!$Q$82:$Q$2481,"&lt;="&amp;Config!$B$4))/MAX(1,(YEAR(Config!$B$4)-YEAR(Config!$B$3))*12+MONTH(Config!$B$4)-MONTH(Config!$B$3)+1))</f>
        <v/>
      </c>
    </row>
    <row r="42">
      <c r="A42" s="77" t="n"/>
      <c r="B42" s="65" t="n"/>
      <c r="C42" s="78">
        <f>IF(A42="","",SUMIFS(Transactions!$F$7:$F$506,Transactions!$C$7:$C$506,A42,Transactions!$E$7:$E$506,"Income",Transactions!$G$7:$G$506,$B$6)+SUMIFS(Config!$S$82:$S$2481,Config!$O$82:$O$2481,A42,Config!$P$82:$P$2481,"Income",Config!$R$82:$R$2481,$B$6))</f>
        <v/>
      </c>
      <c r="D42" s="79">
        <f>IF(A42="","",B42-C42)</f>
        <v/>
      </c>
      <c r="E42" s="80">
        <f>IF(OR(A42="",B42=0),"",C42/B42)</f>
        <v/>
      </c>
      <c r="F42" s="81">
        <f>IF(A42="","",C42-(SUMIFS(Transactions!$F$7:$F$506,Transactions!$C$7:$C$506,A42,Transactions!$E$7:$E$506,"Income",Transactions!$G$7:$G$506,TEXT(EDATE(DATE(RIGHT($B$6,4)+0,MATCH(LEFT($B$6,3),{"Jan","Feb","Mar","Apr","May","Jun","Jul","Aug","Sep","Oct","Nov","Dec"},0),1),-1),"mmm yyyy"))+SUMIFS(Config!$S$82:$S$2481,Config!$O$82:$O$2481,A42,Config!$P$82:$P$2481,"Income",Config!$R$82:$R$2481,TEXT(EDATE(DATE(RIGHT($B$6,4)+0,MATCH(LEFT($B$6,3),{"Jan","Feb","Mar","Apr","May","Jun","Jul","Aug","Sep","Oct","Nov","Dec"},0),1),-1),"mmm yyyy"))))</f>
        <v/>
      </c>
      <c r="G42" s="1" t="n"/>
      <c r="H42" s="78">
        <f>IF(A42="","",(SUMIFS(Transactions!$F$7:$F$506,Transactions!$C$7:$C$506,A42,Transactions!$E$7:$E$506,"Income",Transactions!$A$7:$A$506,"&gt;="&amp;Config!$B$3,Transactions!$A$7:$A$506,"&lt;="&amp;Config!$B$4)+SUMIFS(Config!$S$82:$S$2481,Config!$O$82:$O$2481,A42,Config!$P$82:$P$2481,"Income",Config!$Q$82:$Q$2481,"&gt;="&amp;Config!$B$3,Config!$Q$82:$Q$2481,"&lt;="&amp;Config!$B$4))/MAX(1,(YEAR(Config!$B$4)-YEAR(Config!$B$3))*12+MONTH(Config!$B$4)-MONTH(Config!$B$3)+1))</f>
        <v/>
      </c>
    </row>
    <row r="43">
      <c r="A43" s="77" t="n"/>
      <c r="B43" s="65" t="n"/>
      <c r="C43" s="82">
        <f>IF(A43="","",SUMIFS(Transactions!$F$7:$F$506,Transactions!$C$7:$C$506,A43,Transactions!$E$7:$E$506,"Income",Transactions!$G$7:$G$506,$B$6)+SUMIFS(Config!$S$82:$S$2481,Config!$O$82:$O$2481,A43,Config!$P$82:$P$2481,"Income",Config!$R$82:$R$2481,$B$6))</f>
        <v/>
      </c>
      <c r="D43" s="83">
        <f>IF(A43="","",B43-C43)</f>
        <v/>
      </c>
      <c r="E43" s="84">
        <f>IF(OR(A43="",B43=0),"",C43/B43)</f>
        <v/>
      </c>
      <c r="F43" s="85">
        <f>IF(A43="","",C43-(SUMIFS(Transactions!$F$7:$F$506,Transactions!$C$7:$C$506,A43,Transactions!$E$7:$E$506,"Income",Transactions!$G$7:$G$506,TEXT(EDATE(DATE(RIGHT($B$6,4)+0,MATCH(LEFT($B$6,3),{"Jan","Feb","Mar","Apr","May","Jun","Jul","Aug","Sep","Oct","Nov","Dec"},0),1),-1),"mmm yyyy"))+SUMIFS(Config!$S$82:$S$2481,Config!$O$82:$O$2481,A43,Config!$P$82:$P$2481,"Income",Config!$R$82:$R$2481,TEXT(EDATE(DATE(RIGHT($B$6,4)+0,MATCH(LEFT($B$6,3),{"Jan","Feb","Mar","Apr","May","Jun","Jul","Aug","Sep","Oct","Nov","Dec"},0),1),-1),"mmm yyyy"))))</f>
        <v/>
      </c>
      <c r="G43" s="1" t="n"/>
      <c r="H43" s="82">
        <f>IF(A43="","",(SUMIFS(Transactions!$F$7:$F$506,Transactions!$C$7:$C$506,A43,Transactions!$E$7:$E$506,"Income",Transactions!$A$7:$A$506,"&gt;="&amp;Config!$B$3,Transactions!$A$7:$A$506,"&lt;="&amp;Config!$B$4)+SUMIFS(Config!$S$82:$S$2481,Config!$O$82:$O$2481,A43,Config!$P$82:$P$2481,"Income",Config!$Q$82:$Q$2481,"&gt;="&amp;Config!$B$3,Config!$Q$82:$Q$2481,"&lt;="&amp;Config!$B$4))/MAX(1,(YEAR(Config!$B$4)-YEAR(Config!$B$3))*12+MONTH(Config!$B$4)-MONTH(Config!$B$3)+1))</f>
        <v/>
      </c>
    </row>
    <row r="44">
      <c r="A44" s="77" t="n"/>
      <c r="B44" s="65" t="n"/>
      <c r="C44" s="78">
        <f>IF(A44="","",SUMIFS(Transactions!$F$7:$F$506,Transactions!$C$7:$C$506,A44,Transactions!$E$7:$E$506,"Income",Transactions!$G$7:$G$506,$B$6)+SUMIFS(Config!$S$82:$S$2481,Config!$O$82:$O$2481,A44,Config!$P$82:$P$2481,"Income",Config!$R$82:$R$2481,$B$6))</f>
        <v/>
      </c>
      <c r="D44" s="79">
        <f>IF(A44="","",B44-C44)</f>
        <v/>
      </c>
      <c r="E44" s="80">
        <f>IF(OR(A44="",B44=0),"",C44/B44)</f>
        <v/>
      </c>
      <c r="F44" s="81">
        <f>IF(A44="","",C44-(SUMIFS(Transactions!$F$7:$F$506,Transactions!$C$7:$C$506,A44,Transactions!$E$7:$E$506,"Income",Transactions!$G$7:$G$506,TEXT(EDATE(DATE(RIGHT($B$6,4)+0,MATCH(LEFT($B$6,3),{"Jan","Feb","Mar","Apr","May","Jun","Jul","Aug","Sep","Oct","Nov","Dec"},0),1),-1),"mmm yyyy"))+SUMIFS(Config!$S$82:$S$2481,Config!$O$82:$O$2481,A44,Config!$P$82:$P$2481,"Income",Config!$R$82:$R$2481,TEXT(EDATE(DATE(RIGHT($B$6,4)+0,MATCH(LEFT($B$6,3),{"Jan","Feb","Mar","Apr","May","Jun","Jul","Aug","Sep","Oct","Nov","Dec"},0),1),-1),"mmm yyyy"))))</f>
        <v/>
      </c>
      <c r="G44" s="1" t="n"/>
      <c r="H44" s="78">
        <f>IF(A44="","",(SUMIFS(Transactions!$F$7:$F$506,Transactions!$C$7:$C$506,A44,Transactions!$E$7:$E$506,"Income",Transactions!$A$7:$A$506,"&gt;="&amp;Config!$B$3,Transactions!$A$7:$A$506,"&lt;="&amp;Config!$B$4)+SUMIFS(Config!$S$82:$S$2481,Config!$O$82:$O$2481,A44,Config!$P$82:$P$2481,"Income",Config!$Q$82:$Q$2481,"&gt;="&amp;Config!$B$3,Config!$Q$82:$Q$2481,"&lt;="&amp;Config!$B$4))/MAX(1,(YEAR(Config!$B$4)-YEAR(Config!$B$3))*12+MONTH(Config!$B$4)-MONTH(Config!$B$3)+1))</f>
        <v/>
      </c>
    </row>
    <row r="45">
      <c r="A45" s="77" t="n"/>
      <c r="B45" s="65" t="n"/>
      <c r="C45" s="82">
        <f>IF(A45="","",SUMIFS(Transactions!$F$7:$F$506,Transactions!$C$7:$C$506,A45,Transactions!$E$7:$E$506,"Income",Transactions!$G$7:$G$506,$B$6)+SUMIFS(Config!$S$82:$S$2481,Config!$O$82:$O$2481,A45,Config!$P$82:$P$2481,"Income",Config!$R$82:$R$2481,$B$6))</f>
        <v/>
      </c>
      <c r="D45" s="83">
        <f>IF(A45="","",B45-C45)</f>
        <v/>
      </c>
      <c r="E45" s="84">
        <f>IF(OR(A45="",B45=0),"",C45/B45)</f>
        <v/>
      </c>
      <c r="F45" s="85">
        <f>IF(A45="","",C45-(SUMIFS(Transactions!$F$7:$F$506,Transactions!$C$7:$C$506,A45,Transactions!$E$7:$E$506,"Income",Transactions!$G$7:$G$506,TEXT(EDATE(DATE(RIGHT($B$6,4)+0,MATCH(LEFT($B$6,3),{"Jan","Feb","Mar","Apr","May","Jun","Jul","Aug","Sep","Oct","Nov","Dec"},0),1),-1),"mmm yyyy"))+SUMIFS(Config!$S$82:$S$2481,Config!$O$82:$O$2481,A45,Config!$P$82:$P$2481,"Income",Config!$R$82:$R$2481,TEXT(EDATE(DATE(RIGHT($B$6,4)+0,MATCH(LEFT($B$6,3),{"Jan","Feb","Mar","Apr","May","Jun","Jul","Aug","Sep","Oct","Nov","Dec"},0),1),-1),"mmm yyyy"))))</f>
        <v/>
      </c>
      <c r="G45" s="1" t="n"/>
      <c r="H45" s="82">
        <f>IF(A45="","",(SUMIFS(Transactions!$F$7:$F$506,Transactions!$C$7:$C$506,A45,Transactions!$E$7:$E$506,"Income",Transactions!$A$7:$A$506,"&gt;="&amp;Config!$B$3,Transactions!$A$7:$A$506,"&lt;="&amp;Config!$B$4)+SUMIFS(Config!$S$82:$S$2481,Config!$O$82:$O$2481,A45,Config!$P$82:$P$2481,"Income",Config!$Q$82:$Q$2481,"&gt;="&amp;Config!$B$3,Config!$Q$82:$Q$2481,"&lt;="&amp;Config!$B$4))/MAX(1,(YEAR(Config!$B$4)-YEAR(Config!$B$3))*12+MONTH(Config!$B$4)-MONTH(Config!$B$3)+1))</f>
        <v/>
      </c>
    </row>
    <row r="46">
      <c r="A46" s="77" t="n"/>
      <c r="B46" s="65" t="n"/>
      <c r="C46" s="78">
        <f>IF(A46="","",SUMIFS(Transactions!$F$7:$F$506,Transactions!$C$7:$C$506,A46,Transactions!$E$7:$E$506,"Income",Transactions!$G$7:$G$506,$B$6)+SUMIFS(Config!$S$82:$S$2481,Config!$O$82:$O$2481,A46,Config!$P$82:$P$2481,"Income",Config!$R$82:$R$2481,$B$6))</f>
        <v/>
      </c>
      <c r="D46" s="79">
        <f>IF(A46="","",B46-C46)</f>
        <v/>
      </c>
      <c r="E46" s="80">
        <f>IF(OR(A46="",B46=0),"",C46/B46)</f>
        <v/>
      </c>
      <c r="F46" s="81">
        <f>IF(A46="","",C46-(SUMIFS(Transactions!$F$7:$F$506,Transactions!$C$7:$C$506,A46,Transactions!$E$7:$E$506,"Income",Transactions!$G$7:$G$506,TEXT(EDATE(DATE(RIGHT($B$6,4)+0,MATCH(LEFT($B$6,3),{"Jan","Feb","Mar","Apr","May","Jun","Jul","Aug","Sep","Oct","Nov","Dec"},0),1),-1),"mmm yyyy"))+SUMIFS(Config!$S$82:$S$2481,Config!$O$82:$O$2481,A46,Config!$P$82:$P$2481,"Income",Config!$R$82:$R$2481,TEXT(EDATE(DATE(RIGHT($B$6,4)+0,MATCH(LEFT($B$6,3),{"Jan","Feb","Mar","Apr","May","Jun","Jul","Aug","Sep","Oct","Nov","Dec"},0),1),-1),"mmm yyyy"))))</f>
        <v/>
      </c>
      <c r="G46" s="1" t="n"/>
      <c r="H46" s="78">
        <f>IF(A46="","",(SUMIFS(Transactions!$F$7:$F$506,Transactions!$C$7:$C$506,A46,Transactions!$E$7:$E$506,"Income",Transactions!$A$7:$A$506,"&gt;="&amp;Config!$B$3,Transactions!$A$7:$A$506,"&lt;="&amp;Config!$B$4)+SUMIFS(Config!$S$82:$S$2481,Config!$O$82:$O$2481,A46,Config!$P$82:$P$2481,"Income",Config!$Q$82:$Q$2481,"&gt;="&amp;Config!$B$3,Config!$Q$82:$Q$2481,"&lt;="&amp;Config!$B$4))/MAX(1,(YEAR(Config!$B$4)-YEAR(Config!$B$3))*12+MONTH(Config!$B$4)-MONTH(Config!$B$3)+1))</f>
        <v/>
      </c>
    </row>
    <row r="47">
      <c r="A47" s="77" t="n"/>
      <c r="B47" s="65" t="n"/>
      <c r="C47" s="82">
        <f>IF(A47="","",SUMIFS(Transactions!$F$7:$F$506,Transactions!$C$7:$C$506,A47,Transactions!$E$7:$E$506,"Income",Transactions!$G$7:$G$506,$B$6)+SUMIFS(Config!$S$82:$S$2481,Config!$O$82:$O$2481,A47,Config!$P$82:$P$2481,"Income",Config!$R$82:$R$2481,$B$6))</f>
        <v/>
      </c>
      <c r="D47" s="83">
        <f>IF(A47="","",B47-C47)</f>
        <v/>
      </c>
      <c r="E47" s="84">
        <f>IF(OR(A47="",B47=0),"",C47/B47)</f>
        <v/>
      </c>
      <c r="F47" s="85">
        <f>IF(A47="","",C47-(SUMIFS(Transactions!$F$7:$F$506,Transactions!$C$7:$C$506,A47,Transactions!$E$7:$E$506,"Income",Transactions!$G$7:$G$506,TEXT(EDATE(DATE(RIGHT($B$6,4)+0,MATCH(LEFT($B$6,3),{"Jan","Feb","Mar","Apr","May","Jun","Jul","Aug","Sep","Oct","Nov","Dec"},0),1),-1),"mmm yyyy"))+SUMIFS(Config!$S$82:$S$2481,Config!$O$82:$O$2481,A47,Config!$P$82:$P$2481,"Income",Config!$R$82:$R$2481,TEXT(EDATE(DATE(RIGHT($B$6,4)+0,MATCH(LEFT($B$6,3),{"Jan","Feb","Mar","Apr","May","Jun","Jul","Aug","Sep","Oct","Nov","Dec"},0),1),-1),"mmm yyyy"))))</f>
        <v/>
      </c>
      <c r="G47" s="1" t="n"/>
      <c r="H47" s="82">
        <f>IF(A47="","",(SUMIFS(Transactions!$F$7:$F$506,Transactions!$C$7:$C$506,A47,Transactions!$E$7:$E$506,"Income",Transactions!$A$7:$A$506,"&gt;="&amp;Config!$B$3,Transactions!$A$7:$A$506,"&lt;="&amp;Config!$B$4)+SUMIFS(Config!$S$82:$S$2481,Config!$O$82:$O$2481,A47,Config!$P$82:$P$2481,"Income",Config!$Q$82:$Q$2481,"&gt;="&amp;Config!$B$3,Config!$Q$82:$Q$2481,"&lt;="&amp;Config!$B$4))/MAX(1,(YEAR(Config!$B$4)-YEAR(Config!$B$3))*12+MONTH(Config!$B$4)-MONTH(Config!$B$3)+1))</f>
        <v/>
      </c>
    </row>
    <row r="48">
      <c r="A48" s="77" t="n"/>
      <c r="B48" s="65" t="n"/>
      <c r="C48" s="78">
        <f>IF(A48="","",SUMIFS(Transactions!$F$7:$F$506,Transactions!$C$7:$C$506,A48,Transactions!$E$7:$E$506,"Income",Transactions!$G$7:$G$506,$B$6)+SUMIFS(Config!$S$82:$S$2481,Config!$O$82:$O$2481,A48,Config!$P$82:$P$2481,"Income",Config!$R$82:$R$2481,$B$6))</f>
        <v/>
      </c>
      <c r="D48" s="79">
        <f>IF(A48="","",B48-C48)</f>
        <v/>
      </c>
      <c r="E48" s="80">
        <f>IF(OR(A48="",B48=0),"",C48/B48)</f>
        <v/>
      </c>
      <c r="F48" s="81">
        <f>IF(A48="","",C48-(SUMIFS(Transactions!$F$7:$F$506,Transactions!$C$7:$C$506,A48,Transactions!$E$7:$E$506,"Income",Transactions!$G$7:$G$506,TEXT(EDATE(DATE(RIGHT($B$6,4)+0,MATCH(LEFT($B$6,3),{"Jan","Feb","Mar","Apr","May","Jun","Jul","Aug","Sep","Oct","Nov","Dec"},0),1),-1),"mmm yyyy"))+SUMIFS(Config!$S$82:$S$2481,Config!$O$82:$O$2481,A48,Config!$P$82:$P$2481,"Income",Config!$R$82:$R$2481,TEXT(EDATE(DATE(RIGHT($B$6,4)+0,MATCH(LEFT($B$6,3),{"Jan","Feb","Mar","Apr","May","Jun","Jul","Aug","Sep","Oct","Nov","Dec"},0),1),-1),"mmm yyyy"))))</f>
        <v/>
      </c>
      <c r="G48" s="1" t="n"/>
      <c r="H48" s="78">
        <f>IF(A48="","",(SUMIFS(Transactions!$F$7:$F$506,Transactions!$C$7:$C$506,A48,Transactions!$E$7:$E$506,"Income",Transactions!$A$7:$A$506,"&gt;="&amp;Config!$B$3,Transactions!$A$7:$A$506,"&lt;="&amp;Config!$B$4)+SUMIFS(Config!$S$82:$S$2481,Config!$O$82:$O$2481,A48,Config!$P$82:$P$2481,"Income",Config!$Q$82:$Q$2481,"&gt;="&amp;Config!$B$3,Config!$Q$82:$Q$2481,"&lt;="&amp;Config!$B$4))/MAX(1,(YEAR(Config!$B$4)-YEAR(Config!$B$3))*12+MONTH(Config!$B$4)-MONTH(Config!$B$3)+1))</f>
        <v/>
      </c>
    </row>
    <row r="49">
      <c r="A49" s="77" t="n"/>
      <c r="B49" s="65" t="n"/>
      <c r="C49" s="82">
        <f>IF(A49="","",SUMIFS(Transactions!$F$7:$F$506,Transactions!$C$7:$C$506,A49,Transactions!$E$7:$E$506,"Income",Transactions!$G$7:$G$506,$B$6)+SUMIFS(Config!$S$82:$S$2481,Config!$O$82:$O$2481,A49,Config!$P$82:$P$2481,"Income",Config!$R$82:$R$2481,$B$6))</f>
        <v/>
      </c>
      <c r="D49" s="83">
        <f>IF(A49="","",B49-C49)</f>
        <v/>
      </c>
      <c r="E49" s="84">
        <f>IF(OR(A49="",B49=0),"",C49/B49)</f>
        <v/>
      </c>
      <c r="F49" s="85">
        <f>IF(A49="","",C49-(SUMIFS(Transactions!$F$7:$F$506,Transactions!$C$7:$C$506,A49,Transactions!$E$7:$E$506,"Income",Transactions!$G$7:$G$506,TEXT(EDATE(DATE(RIGHT($B$6,4)+0,MATCH(LEFT($B$6,3),{"Jan","Feb","Mar","Apr","May","Jun","Jul","Aug","Sep","Oct","Nov","Dec"},0),1),-1),"mmm yyyy"))+SUMIFS(Config!$S$82:$S$2481,Config!$O$82:$O$2481,A49,Config!$P$82:$P$2481,"Income",Config!$R$82:$R$2481,TEXT(EDATE(DATE(RIGHT($B$6,4)+0,MATCH(LEFT($B$6,3),{"Jan","Feb","Mar","Apr","May","Jun","Jul","Aug","Sep","Oct","Nov","Dec"},0),1),-1),"mmm yyyy"))))</f>
        <v/>
      </c>
      <c r="G49" s="1" t="n"/>
      <c r="H49" s="82">
        <f>IF(A49="","",(SUMIFS(Transactions!$F$7:$F$506,Transactions!$C$7:$C$506,A49,Transactions!$E$7:$E$506,"Income",Transactions!$A$7:$A$506,"&gt;="&amp;Config!$B$3,Transactions!$A$7:$A$506,"&lt;="&amp;Config!$B$4)+SUMIFS(Config!$S$82:$S$2481,Config!$O$82:$O$2481,A49,Config!$P$82:$P$2481,"Income",Config!$Q$82:$Q$2481,"&gt;="&amp;Config!$B$3,Config!$Q$82:$Q$2481,"&lt;="&amp;Config!$B$4))/MAX(1,(YEAR(Config!$B$4)-YEAR(Config!$B$3))*12+MONTH(Config!$B$4)-MONTH(Config!$B$3)+1))</f>
        <v/>
      </c>
    </row>
    <row r="50">
      <c r="A50" s="77" t="n"/>
      <c r="B50" s="65" t="n"/>
      <c r="C50" s="78">
        <f>IF(A50="","",SUMIFS(Transactions!$F$7:$F$506,Transactions!$C$7:$C$506,A50,Transactions!$E$7:$E$506,"Income",Transactions!$G$7:$G$506,$B$6)+SUMIFS(Config!$S$82:$S$2481,Config!$O$82:$O$2481,A50,Config!$P$82:$P$2481,"Income",Config!$R$82:$R$2481,$B$6))</f>
        <v/>
      </c>
      <c r="D50" s="79">
        <f>IF(A50="","",B50-C50)</f>
        <v/>
      </c>
      <c r="E50" s="80">
        <f>IF(OR(A50="",B50=0),"",C50/B50)</f>
        <v/>
      </c>
      <c r="F50" s="81">
        <f>IF(A50="","",C50-(SUMIFS(Transactions!$F$7:$F$506,Transactions!$C$7:$C$506,A50,Transactions!$E$7:$E$506,"Income",Transactions!$G$7:$G$506,TEXT(EDATE(DATE(RIGHT($B$6,4)+0,MATCH(LEFT($B$6,3),{"Jan","Feb","Mar","Apr","May","Jun","Jul","Aug","Sep","Oct","Nov","Dec"},0),1),-1),"mmm yyyy"))+SUMIFS(Config!$S$82:$S$2481,Config!$O$82:$O$2481,A50,Config!$P$82:$P$2481,"Income",Config!$R$82:$R$2481,TEXT(EDATE(DATE(RIGHT($B$6,4)+0,MATCH(LEFT($B$6,3),{"Jan","Feb","Mar","Apr","May","Jun","Jul","Aug","Sep","Oct","Nov","Dec"},0),1),-1),"mmm yyyy"))))</f>
        <v/>
      </c>
      <c r="G50" s="1" t="n"/>
      <c r="H50" s="78">
        <f>IF(A50="","",(SUMIFS(Transactions!$F$7:$F$506,Transactions!$C$7:$C$506,A50,Transactions!$E$7:$E$506,"Income",Transactions!$A$7:$A$506,"&gt;="&amp;Config!$B$3,Transactions!$A$7:$A$506,"&lt;="&amp;Config!$B$4)+SUMIFS(Config!$S$82:$S$2481,Config!$O$82:$O$2481,A50,Config!$P$82:$P$2481,"Income",Config!$Q$82:$Q$2481,"&gt;="&amp;Config!$B$3,Config!$Q$82:$Q$2481,"&lt;="&amp;Config!$B$4))/MAX(1,(YEAR(Config!$B$4)-YEAR(Config!$B$3))*12+MONTH(Config!$B$4)-MONTH(Config!$B$3)+1))</f>
        <v/>
      </c>
    </row>
    <row r="51">
      <c r="A51" s="77" t="n"/>
      <c r="B51" s="65" t="n"/>
      <c r="C51" s="82">
        <f>IF(A51="","",SUMIFS(Transactions!$F$7:$F$506,Transactions!$C$7:$C$506,A51,Transactions!$E$7:$E$506,"Income",Transactions!$G$7:$G$506,$B$6)+SUMIFS(Config!$S$82:$S$2481,Config!$O$82:$O$2481,A51,Config!$P$82:$P$2481,"Income",Config!$R$82:$R$2481,$B$6))</f>
        <v/>
      </c>
      <c r="D51" s="83">
        <f>IF(A51="","",B51-C51)</f>
        <v/>
      </c>
      <c r="E51" s="84">
        <f>IF(OR(A51="",B51=0),"",C51/B51)</f>
        <v/>
      </c>
      <c r="F51" s="85">
        <f>IF(A51="","",C51-(SUMIFS(Transactions!$F$7:$F$506,Transactions!$C$7:$C$506,A51,Transactions!$E$7:$E$506,"Income",Transactions!$G$7:$G$506,TEXT(EDATE(DATE(RIGHT($B$6,4)+0,MATCH(LEFT($B$6,3),{"Jan","Feb","Mar","Apr","May","Jun","Jul","Aug","Sep","Oct","Nov","Dec"},0),1),-1),"mmm yyyy"))+SUMIFS(Config!$S$82:$S$2481,Config!$O$82:$O$2481,A51,Config!$P$82:$P$2481,"Income",Config!$R$82:$R$2481,TEXT(EDATE(DATE(RIGHT($B$6,4)+0,MATCH(LEFT($B$6,3),{"Jan","Feb","Mar","Apr","May","Jun","Jul","Aug","Sep","Oct","Nov","Dec"},0),1),-1),"mmm yyyy"))))</f>
        <v/>
      </c>
      <c r="G51" s="1" t="n"/>
      <c r="H51" s="82">
        <f>IF(A51="","",(SUMIFS(Transactions!$F$7:$F$506,Transactions!$C$7:$C$506,A51,Transactions!$E$7:$E$506,"Income",Transactions!$A$7:$A$506,"&gt;="&amp;Config!$B$3,Transactions!$A$7:$A$506,"&lt;="&amp;Config!$B$4)+SUMIFS(Config!$S$82:$S$2481,Config!$O$82:$O$2481,A51,Config!$P$82:$P$2481,"Income",Config!$Q$82:$Q$2481,"&gt;="&amp;Config!$B$3,Config!$Q$82:$Q$2481,"&lt;="&amp;Config!$B$4))/MAX(1,(YEAR(Config!$B$4)-YEAR(Config!$B$3))*12+MONTH(Config!$B$4)-MONTH(Config!$B$3)+1))</f>
        <v/>
      </c>
    </row>
    <row r="52">
      <c r="A52" s="77" t="n"/>
      <c r="B52" s="65" t="n"/>
      <c r="C52" s="78">
        <f>IF(A52="","",SUMIFS(Transactions!$F$7:$F$506,Transactions!$C$7:$C$506,A52,Transactions!$E$7:$E$506,"Income",Transactions!$G$7:$G$506,$B$6)+SUMIFS(Config!$S$82:$S$2481,Config!$O$82:$O$2481,A52,Config!$P$82:$P$2481,"Income",Config!$R$82:$R$2481,$B$6))</f>
        <v/>
      </c>
      <c r="D52" s="79">
        <f>IF(A52="","",B52-C52)</f>
        <v/>
      </c>
      <c r="E52" s="80">
        <f>IF(OR(A52="",B52=0),"",C52/B52)</f>
        <v/>
      </c>
      <c r="F52" s="81">
        <f>IF(A52="","",C52-(SUMIFS(Transactions!$F$7:$F$506,Transactions!$C$7:$C$506,A52,Transactions!$E$7:$E$506,"Income",Transactions!$G$7:$G$506,TEXT(EDATE(DATE(RIGHT($B$6,4)+0,MATCH(LEFT($B$6,3),{"Jan","Feb","Mar","Apr","May","Jun","Jul","Aug","Sep","Oct","Nov","Dec"},0),1),-1),"mmm yyyy"))+SUMIFS(Config!$S$82:$S$2481,Config!$O$82:$O$2481,A52,Config!$P$82:$P$2481,"Income",Config!$R$82:$R$2481,TEXT(EDATE(DATE(RIGHT($B$6,4)+0,MATCH(LEFT($B$6,3),{"Jan","Feb","Mar","Apr","May","Jun","Jul","Aug","Sep","Oct","Nov","Dec"},0),1),-1),"mmm yyyy"))))</f>
        <v/>
      </c>
      <c r="G52" s="1" t="n"/>
      <c r="H52" s="78">
        <f>IF(A52="","",(SUMIFS(Transactions!$F$7:$F$506,Transactions!$C$7:$C$506,A52,Transactions!$E$7:$E$506,"Income",Transactions!$A$7:$A$506,"&gt;="&amp;Config!$B$3,Transactions!$A$7:$A$506,"&lt;="&amp;Config!$B$4)+SUMIFS(Config!$S$82:$S$2481,Config!$O$82:$O$2481,A52,Config!$P$82:$P$2481,"Income",Config!$Q$82:$Q$2481,"&gt;="&amp;Config!$B$3,Config!$Q$82:$Q$2481,"&lt;="&amp;Config!$B$4))/MAX(1,(YEAR(Config!$B$4)-YEAR(Config!$B$3))*12+MONTH(Config!$B$4)-MONTH(Config!$B$3)+1))</f>
        <v/>
      </c>
    </row>
    <row r="53">
      <c r="A53" s="77" t="n"/>
      <c r="B53" s="65" t="n"/>
      <c r="C53" s="82">
        <f>IF(A53="","",SUMIFS(Transactions!$F$7:$F$506,Transactions!$C$7:$C$506,A53,Transactions!$E$7:$E$506,"Income",Transactions!$G$7:$G$506,$B$6)+SUMIFS(Config!$S$82:$S$2481,Config!$O$82:$O$2481,A53,Config!$P$82:$P$2481,"Income",Config!$R$82:$R$2481,$B$6))</f>
        <v/>
      </c>
      <c r="D53" s="83">
        <f>IF(A53="","",B53-C53)</f>
        <v/>
      </c>
      <c r="E53" s="84">
        <f>IF(OR(A53="",B53=0),"",C53/B53)</f>
        <v/>
      </c>
      <c r="F53" s="85">
        <f>IF(A53="","",C53-(SUMIFS(Transactions!$F$7:$F$506,Transactions!$C$7:$C$506,A53,Transactions!$E$7:$E$506,"Income",Transactions!$G$7:$G$506,TEXT(EDATE(DATE(RIGHT($B$6,4)+0,MATCH(LEFT($B$6,3),{"Jan","Feb","Mar","Apr","May","Jun","Jul","Aug","Sep","Oct","Nov","Dec"},0),1),-1),"mmm yyyy"))+SUMIFS(Config!$S$82:$S$2481,Config!$O$82:$O$2481,A53,Config!$P$82:$P$2481,"Income",Config!$R$82:$R$2481,TEXT(EDATE(DATE(RIGHT($B$6,4)+0,MATCH(LEFT($B$6,3),{"Jan","Feb","Mar","Apr","May","Jun","Jul","Aug","Sep","Oct","Nov","Dec"},0),1),-1),"mmm yyyy"))))</f>
        <v/>
      </c>
      <c r="G53" s="1" t="n"/>
      <c r="H53" s="82">
        <f>IF(A53="","",(SUMIFS(Transactions!$F$7:$F$506,Transactions!$C$7:$C$506,A53,Transactions!$E$7:$E$506,"Income",Transactions!$A$7:$A$506,"&gt;="&amp;Config!$B$3,Transactions!$A$7:$A$506,"&lt;="&amp;Config!$B$4)+SUMIFS(Config!$S$82:$S$2481,Config!$O$82:$O$2481,A53,Config!$P$82:$P$2481,"Income",Config!$Q$82:$Q$2481,"&gt;="&amp;Config!$B$3,Config!$Q$82:$Q$2481,"&lt;="&amp;Config!$B$4))/MAX(1,(YEAR(Config!$B$4)-YEAR(Config!$B$3))*12+MONTH(Config!$B$4)-MONTH(Config!$B$3)+1))</f>
        <v/>
      </c>
    </row>
    <row r="54">
      <c r="A54" s="77" t="n"/>
      <c r="B54" s="65" t="n"/>
      <c r="C54" s="78">
        <f>IF(A54="","",SUMIFS(Transactions!$F$7:$F$506,Transactions!$C$7:$C$506,A54,Transactions!$E$7:$E$506,"Income",Transactions!$G$7:$G$506,$B$6)+SUMIFS(Config!$S$82:$S$2481,Config!$O$82:$O$2481,A54,Config!$P$82:$P$2481,"Income",Config!$R$82:$R$2481,$B$6))</f>
        <v/>
      </c>
      <c r="D54" s="79">
        <f>IF(A54="","",B54-C54)</f>
        <v/>
      </c>
      <c r="E54" s="80">
        <f>IF(OR(A54="",B54=0),"",C54/B54)</f>
        <v/>
      </c>
      <c r="F54" s="81">
        <f>IF(A54="","",C54-(SUMIFS(Transactions!$F$7:$F$506,Transactions!$C$7:$C$506,A54,Transactions!$E$7:$E$506,"Income",Transactions!$G$7:$G$506,TEXT(EDATE(DATE(RIGHT($B$6,4)+0,MATCH(LEFT($B$6,3),{"Jan","Feb","Mar","Apr","May","Jun","Jul","Aug","Sep","Oct","Nov","Dec"},0),1),-1),"mmm yyyy"))+SUMIFS(Config!$S$82:$S$2481,Config!$O$82:$O$2481,A54,Config!$P$82:$P$2481,"Income",Config!$R$82:$R$2481,TEXT(EDATE(DATE(RIGHT($B$6,4)+0,MATCH(LEFT($B$6,3),{"Jan","Feb","Mar","Apr","May","Jun","Jul","Aug","Sep","Oct","Nov","Dec"},0),1),-1),"mmm yyyy"))))</f>
        <v/>
      </c>
      <c r="G54" s="1" t="n"/>
      <c r="H54" s="78">
        <f>IF(A54="","",(SUMIFS(Transactions!$F$7:$F$506,Transactions!$C$7:$C$506,A54,Transactions!$E$7:$E$506,"Income",Transactions!$A$7:$A$506,"&gt;="&amp;Config!$B$3,Transactions!$A$7:$A$506,"&lt;="&amp;Config!$B$4)+SUMIFS(Config!$S$82:$S$2481,Config!$O$82:$O$2481,A54,Config!$P$82:$P$2481,"Income",Config!$Q$82:$Q$2481,"&gt;="&amp;Config!$B$3,Config!$Q$82:$Q$2481,"&lt;="&amp;Config!$B$4))/MAX(1,(YEAR(Config!$B$4)-YEAR(Config!$B$3))*12+MONTH(Config!$B$4)-MONTH(Config!$B$3)+1))</f>
        <v/>
      </c>
    </row>
    <row r="55">
      <c r="A55" s="77" t="n"/>
      <c r="B55" s="65" t="n"/>
      <c r="C55" s="82">
        <f>IF(A55="","",SUMIFS(Transactions!$F$7:$F$506,Transactions!$C$7:$C$506,A55,Transactions!$E$7:$E$506,"Income",Transactions!$G$7:$G$506,$B$6)+SUMIFS(Config!$S$82:$S$2481,Config!$O$82:$O$2481,A55,Config!$P$82:$P$2481,"Income",Config!$R$82:$R$2481,$B$6))</f>
        <v/>
      </c>
      <c r="D55" s="83">
        <f>IF(A55="","",B55-C55)</f>
        <v/>
      </c>
      <c r="E55" s="84">
        <f>IF(OR(A55="",B55=0),"",C55/B55)</f>
        <v/>
      </c>
      <c r="F55" s="85">
        <f>IF(A55="","",C55-(SUMIFS(Transactions!$F$7:$F$506,Transactions!$C$7:$C$506,A55,Transactions!$E$7:$E$506,"Income",Transactions!$G$7:$G$506,TEXT(EDATE(DATE(RIGHT($B$6,4)+0,MATCH(LEFT($B$6,3),{"Jan","Feb","Mar","Apr","May","Jun","Jul","Aug","Sep","Oct","Nov","Dec"},0),1),-1),"mmm yyyy"))+SUMIFS(Config!$S$82:$S$2481,Config!$O$82:$O$2481,A55,Config!$P$82:$P$2481,"Income",Config!$R$82:$R$2481,TEXT(EDATE(DATE(RIGHT($B$6,4)+0,MATCH(LEFT($B$6,3),{"Jan","Feb","Mar","Apr","May","Jun","Jul","Aug","Sep","Oct","Nov","Dec"},0),1),-1),"mmm yyyy"))))</f>
        <v/>
      </c>
      <c r="G55" s="1" t="n"/>
      <c r="H55" s="82">
        <f>IF(A55="","",(SUMIFS(Transactions!$F$7:$F$506,Transactions!$C$7:$C$506,A55,Transactions!$E$7:$E$506,"Income",Transactions!$A$7:$A$506,"&gt;="&amp;Config!$B$3,Transactions!$A$7:$A$506,"&lt;="&amp;Config!$B$4)+SUMIFS(Config!$S$82:$S$2481,Config!$O$82:$O$2481,A55,Config!$P$82:$P$2481,"Income",Config!$Q$82:$Q$2481,"&gt;="&amp;Config!$B$3,Config!$Q$82:$Q$2481,"&lt;="&amp;Config!$B$4))/MAX(1,(YEAR(Config!$B$4)-YEAR(Config!$B$3))*12+MONTH(Config!$B$4)-MONTH(Config!$B$3)+1))</f>
        <v/>
      </c>
    </row>
    <row r="56">
      <c r="A56" s="77" t="n"/>
      <c r="B56" s="65" t="n"/>
      <c r="C56" s="78">
        <f>IF(A56="","",SUMIFS(Transactions!$F$7:$F$506,Transactions!$C$7:$C$506,A56,Transactions!$E$7:$E$506,"Income",Transactions!$G$7:$G$506,$B$6)+SUMIFS(Config!$S$82:$S$2481,Config!$O$82:$O$2481,A56,Config!$P$82:$P$2481,"Income",Config!$R$82:$R$2481,$B$6))</f>
        <v/>
      </c>
      <c r="D56" s="79">
        <f>IF(A56="","",B56-C56)</f>
        <v/>
      </c>
      <c r="E56" s="80">
        <f>IF(OR(A56="",B56=0),"",C56/B56)</f>
        <v/>
      </c>
      <c r="F56" s="81">
        <f>IF(A56="","",C56-(SUMIFS(Transactions!$F$7:$F$506,Transactions!$C$7:$C$506,A56,Transactions!$E$7:$E$506,"Income",Transactions!$G$7:$G$506,TEXT(EDATE(DATE(RIGHT($B$6,4)+0,MATCH(LEFT($B$6,3),{"Jan","Feb","Mar","Apr","May","Jun","Jul","Aug","Sep","Oct","Nov","Dec"},0),1),-1),"mmm yyyy"))+SUMIFS(Config!$S$82:$S$2481,Config!$O$82:$O$2481,A56,Config!$P$82:$P$2481,"Income",Config!$R$82:$R$2481,TEXT(EDATE(DATE(RIGHT($B$6,4)+0,MATCH(LEFT($B$6,3),{"Jan","Feb","Mar","Apr","May","Jun","Jul","Aug","Sep","Oct","Nov","Dec"},0),1),-1),"mmm yyyy"))))</f>
        <v/>
      </c>
      <c r="G56" s="1" t="n"/>
      <c r="H56" s="78">
        <f>IF(A56="","",(SUMIFS(Transactions!$F$7:$F$506,Transactions!$C$7:$C$506,A56,Transactions!$E$7:$E$506,"Income",Transactions!$A$7:$A$506,"&gt;="&amp;Config!$B$3,Transactions!$A$7:$A$506,"&lt;="&amp;Config!$B$4)+SUMIFS(Config!$S$82:$S$2481,Config!$O$82:$O$2481,A56,Config!$P$82:$P$2481,"Income",Config!$Q$82:$Q$2481,"&gt;="&amp;Config!$B$3,Config!$Q$82:$Q$2481,"&lt;="&amp;Config!$B$4))/MAX(1,(YEAR(Config!$B$4)-YEAR(Config!$B$3))*12+MONTH(Config!$B$4)-MONTH(Config!$B$3)+1))</f>
        <v/>
      </c>
    </row>
    <row r="57">
      <c r="A57" s="77" t="n"/>
      <c r="B57" s="65" t="n"/>
      <c r="C57" s="82">
        <f>IF(A57="","",SUMIFS(Transactions!$F$7:$F$506,Transactions!$C$7:$C$506,A57,Transactions!$E$7:$E$506,"Income",Transactions!$G$7:$G$506,$B$6)+SUMIFS(Config!$S$82:$S$2481,Config!$O$82:$O$2481,A57,Config!$P$82:$P$2481,"Income",Config!$R$82:$R$2481,$B$6))</f>
        <v/>
      </c>
      <c r="D57" s="83">
        <f>IF(A57="","",B57-C57)</f>
        <v/>
      </c>
      <c r="E57" s="84">
        <f>IF(OR(A57="",B57=0),"",C57/B57)</f>
        <v/>
      </c>
      <c r="F57" s="85">
        <f>IF(A57="","",C57-(SUMIFS(Transactions!$F$7:$F$506,Transactions!$C$7:$C$506,A57,Transactions!$E$7:$E$506,"Income",Transactions!$G$7:$G$506,TEXT(EDATE(DATE(RIGHT($B$6,4)+0,MATCH(LEFT($B$6,3),{"Jan","Feb","Mar","Apr","May","Jun","Jul","Aug","Sep","Oct","Nov","Dec"},0),1),-1),"mmm yyyy"))+SUMIFS(Config!$S$82:$S$2481,Config!$O$82:$O$2481,A57,Config!$P$82:$P$2481,"Income",Config!$R$82:$R$2481,TEXT(EDATE(DATE(RIGHT($B$6,4)+0,MATCH(LEFT($B$6,3),{"Jan","Feb","Mar","Apr","May","Jun","Jul","Aug","Sep","Oct","Nov","Dec"},0),1),-1),"mmm yyyy"))))</f>
        <v/>
      </c>
      <c r="G57" s="1" t="n"/>
      <c r="H57" s="82">
        <f>IF(A57="","",(SUMIFS(Transactions!$F$7:$F$506,Transactions!$C$7:$C$506,A57,Transactions!$E$7:$E$506,"Income",Transactions!$A$7:$A$506,"&gt;="&amp;Config!$B$3,Transactions!$A$7:$A$506,"&lt;="&amp;Config!$B$4)+SUMIFS(Config!$S$82:$S$2481,Config!$O$82:$O$2481,A57,Config!$P$82:$P$2481,"Income",Config!$Q$82:$Q$2481,"&gt;="&amp;Config!$B$3,Config!$Q$82:$Q$2481,"&lt;="&amp;Config!$B$4))/MAX(1,(YEAR(Config!$B$4)-YEAR(Config!$B$3))*12+MONTH(Config!$B$4)-MONTH(Config!$B$3)+1))</f>
        <v/>
      </c>
    </row>
    <row r="58">
      <c r="A58" s="77" t="n"/>
      <c r="B58" s="65" t="n"/>
      <c r="C58" s="78">
        <f>IF(A58="","",SUMIFS(Transactions!$F$7:$F$506,Transactions!$C$7:$C$506,A58,Transactions!$E$7:$E$506,"Income",Transactions!$G$7:$G$506,$B$6)+SUMIFS(Config!$S$82:$S$2481,Config!$O$82:$O$2481,A58,Config!$P$82:$P$2481,"Income",Config!$R$82:$R$2481,$B$6))</f>
        <v/>
      </c>
      <c r="D58" s="79">
        <f>IF(A58="","",B58-C58)</f>
        <v/>
      </c>
      <c r="E58" s="80">
        <f>IF(OR(A58="",B58=0),"",C58/B58)</f>
        <v/>
      </c>
      <c r="F58" s="81">
        <f>IF(A58="","",C58-(SUMIFS(Transactions!$F$7:$F$506,Transactions!$C$7:$C$506,A58,Transactions!$E$7:$E$506,"Income",Transactions!$G$7:$G$506,TEXT(EDATE(DATE(RIGHT($B$6,4)+0,MATCH(LEFT($B$6,3),{"Jan","Feb","Mar","Apr","May","Jun","Jul","Aug","Sep","Oct","Nov","Dec"},0),1),-1),"mmm yyyy"))+SUMIFS(Config!$S$82:$S$2481,Config!$O$82:$O$2481,A58,Config!$P$82:$P$2481,"Income",Config!$R$82:$R$2481,TEXT(EDATE(DATE(RIGHT($B$6,4)+0,MATCH(LEFT($B$6,3),{"Jan","Feb","Mar","Apr","May","Jun","Jul","Aug","Sep","Oct","Nov","Dec"},0),1),-1),"mmm yyyy"))))</f>
        <v/>
      </c>
      <c r="G58" s="1" t="n"/>
      <c r="H58" s="78">
        <f>IF(A58="","",(SUMIFS(Transactions!$F$7:$F$506,Transactions!$C$7:$C$506,A58,Transactions!$E$7:$E$506,"Income",Transactions!$A$7:$A$506,"&gt;="&amp;Config!$B$3,Transactions!$A$7:$A$506,"&lt;="&amp;Config!$B$4)+SUMIFS(Config!$S$82:$S$2481,Config!$O$82:$O$2481,A58,Config!$P$82:$P$2481,"Income",Config!$Q$82:$Q$2481,"&gt;="&amp;Config!$B$3,Config!$Q$82:$Q$2481,"&lt;="&amp;Config!$B$4))/MAX(1,(YEAR(Config!$B$4)-YEAR(Config!$B$3))*12+MONTH(Config!$B$4)-MONTH(Config!$B$3)+1))</f>
        <v/>
      </c>
    </row>
    <row r="59">
      <c r="A59" s="77" t="n"/>
      <c r="B59" s="65" t="n"/>
      <c r="C59" s="82">
        <f>IF(A59="","",SUMIFS(Transactions!$F$7:$F$506,Transactions!$C$7:$C$506,A59,Transactions!$E$7:$E$506,"Income",Transactions!$G$7:$G$506,$B$6)+SUMIFS(Config!$S$82:$S$2481,Config!$O$82:$O$2481,A59,Config!$P$82:$P$2481,"Income",Config!$R$82:$R$2481,$B$6))</f>
        <v/>
      </c>
      <c r="D59" s="83">
        <f>IF(A59="","",B59-C59)</f>
        <v/>
      </c>
      <c r="E59" s="84">
        <f>IF(OR(A59="",B59=0),"",C59/B59)</f>
        <v/>
      </c>
      <c r="F59" s="85">
        <f>IF(A59="","",C59-(SUMIFS(Transactions!$F$7:$F$506,Transactions!$C$7:$C$506,A59,Transactions!$E$7:$E$506,"Income",Transactions!$G$7:$G$506,TEXT(EDATE(DATE(RIGHT($B$6,4)+0,MATCH(LEFT($B$6,3),{"Jan","Feb","Mar","Apr","May","Jun","Jul","Aug","Sep","Oct","Nov","Dec"},0),1),-1),"mmm yyyy"))+SUMIFS(Config!$S$82:$S$2481,Config!$O$82:$O$2481,A59,Config!$P$82:$P$2481,"Income",Config!$R$82:$R$2481,TEXT(EDATE(DATE(RIGHT($B$6,4)+0,MATCH(LEFT($B$6,3),{"Jan","Feb","Mar","Apr","May","Jun","Jul","Aug","Sep","Oct","Nov","Dec"},0),1),-1),"mmm yyyy"))))</f>
        <v/>
      </c>
      <c r="G59" s="1" t="n"/>
      <c r="H59" s="82">
        <f>IF(A59="","",(SUMIFS(Transactions!$F$7:$F$506,Transactions!$C$7:$C$506,A59,Transactions!$E$7:$E$506,"Income",Transactions!$A$7:$A$506,"&gt;="&amp;Config!$B$3,Transactions!$A$7:$A$506,"&lt;="&amp;Config!$B$4)+SUMIFS(Config!$S$82:$S$2481,Config!$O$82:$O$2481,A59,Config!$P$82:$P$2481,"Income",Config!$Q$82:$Q$2481,"&gt;="&amp;Config!$B$3,Config!$Q$82:$Q$2481,"&lt;="&amp;Config!$B$4))/MAX(1,(YEAR(Config!$B$4)-YEAR(Config!$B$3))*12+MONTH(Config!$B$4)-MONTH(Config!$B$3)+1))</f>
        <v/>
      </c>
    </row>
    <row r="60">
      <c r="A60" s="86" t="inlineStr">
        <is>
          <t>Total</t>
        </is>
      </c>
      <c r="B60" s="87">
        <f>SUM(B9:B59)</f>
        <v/>
      </c>
      <c r="C60" s="87">
        <f>SUM(C9:C59)</f>
        <v/>
      </c>
      <c r="D60" s="87">
        <f>SUM(D9:D59)</f>
        <v/>
      </c>
      <c r="E60" s="15" t="n"/>
      <c r="F60" s="88">
        <f>SUM(F9:F59)</f>
        <v/>
      </c>
      <c r="G60" s="1" t="n"/>
      <c r="H60" s="89">
        <f>SUM(H9:H59)</f>
        <v/>
      </c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2">
    <mergeCell ref="A3:H3"/>
    <mergeCell ref="A2:H2"/>
  </mergeCells>
  <conditionalFormatting sqref="E9:E59">
    <cfRule type="colorScale" priority="1">
      <colorScale>
        <cfvo type="num" val="0"/>
        <cfvo type="num" val="0.85"/>
        <cfvo type="num" val="1.2"/>
        <color rgb="00CFE6D6"/>
        <color rgb="00F1E1BC"/>
        <color rgb="00EDCFC7"/>
      </colorScale>
    </cfRule>
  </conditionalFormatting>
  <conditionalFormatting sqref="F9:F59">
    <cfRule type="cellIs" priority="2" operator="greaterThan" dxfId="2">
      <formula>0</formula>
    </cfRule>
    <cfRule type="cellIs" priority="3" operator="lessThan" dxfId="3">
      <formula>0</formula>
    </cfRule>
  </conditionalFormatting>
  <dataValidations count="3">
    <dataValidation sqref="B6" showDropDown="0" showInputMessage="0" showErrorMessage="0" allowBlank="0" type="list">
      <formula1>Config!$A$20:$A$79</formula1>
    </dataValidation>
    <dataValidation sqref="A9:A32" showDropDown="0" showInputMessage="0" showErrorMessage="0" allowBlank="1" type="list">
      <formula1>Categories!$B$8:$B$31</formula1>
    </dataValidation>
    <dataValidation sqref="A36:A59" showDropDown="0" showInputMessage="0" showErrorMessage="0" allowBlank="1" type="list">
      <formula1>Categories!$B$35:$B$58</formula1>
    </dataValidation>
  </dataValidations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E6DFD0"/>
    <outlinePr summaryBelow="1" summaryRight="1"/>
    <pageSetUpPr/>
  </sheetPr>
  <dimension ref="A1:C6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40" customWidth="1" min="3" max="3"/>
  </cols>
  <sheetData>
    <row r="1" ht="8" customHeight="1">
      <c r="A1" s="1" t="n"/>
      <c r="B1" s="1" t="n"/>
      <c r="C1" s="1" t="n"/>
    </row>
    <row r="2" ht="30" customHeight="1">
      <c r="A2" s="2" t="inlineStr">
        <is>
          <t>Categories</t>
        </is>
      </c>
    </row>
    <row r="3" ht="30" customHeight="1">
      <c r="A3" s="90" t="inlineStr">
        <is>
          <t>Fill a blank row to add a category; clear a row to remove it. Each swatch shows that category's color in the Overview charts.</t>
        </is>
      </c>
    </row>
    <row r="4" ht="4" customHeight="1">
      <c r="A4" s="4" t="n"/>
      <c r="B4" s="4" t="n"/>
      <c r="C4" s="4" t="n"/>
    </row>
    <row r="5" ht="6" customHeight="1">
      <c r="A5" s="1" t="n"/>
      <c r="B5" s="1" t="n"/>
      <c r="C5" s="1" t="n"/>
    </row>
    <row r="6">
      <c r="A6" s="75" t="inlineStr">
        <is>
          <t>Expense categories</t>
        </is>
      </c>
      <c r="B6" s="1" t="n"/>
      <c r="C6" s="1" t="n"/>
    </row>
    <row r="7" ht="24" customHeight="1">
      <c r="A7" s="58" t="inlineStr"/>
      <c r="B7" s="58" t="inlineStr">
        <is>
          <t>Category</t>
        </is>
      </c>
      <c r="C7" s="58" t="inlineStr">
        <is>
          <t>Notes</t>
        </is>
      </c>
    </row>
    <row r="8">
      <c r="A8" s="91" t="n"/>
      <c r="B8" s="77" t="inlineStr">
        <is>
          <t>Rent</t>
        </is>
      </c>
      <c r="C8" s="77" t="n"/>
    </row>
    <row r="9">
      <c r="A9" s="92" t="n"/>
      <c r="B9" s="77" t="inlineStr">
        <is>
          <t>Utilities</t>
        </is>
      </c>
      <c r="C9" s="77" t="n"/>
    </row>
    <row r="10">
      <c r="A10" s="93" t="n"/>
      <c r="B10" s="77" t="inlineStr">
        <is>
          <t>Groceries</t>
        </is>
      </c>
      <c r="C10" s="77" t="n"/>
    </row>
    <row r="11">
      <c r="A11" s="94" t="n"/>
      <c r="B11" s="77" t="inlineStr">
        <is>
          <t>Dining Out</t>
        </is>
      </c>
      <c r="C11" s="77" t="n"/>
    </row>
    <row r="12">
      <c r="A12" s="95" t="n"/>
      <c r="B12" s="77" t="inlineStr">
        <is>
          <t>Transportation</t>
        </is>
      </c>
      <c r="C12" s="77" t="n"/>
    </row>
    <row r="13">
      <c r="A13" s="96" t="n"/>
      <c r="B13" s="77" t="inlineStr">
        <is>
          <t>Insurance</t>
        </is>
      </c>
      <c r="C13" s="77" t="n"/>
    </row>
    <row r="14">
      <c r="A14" s="97" t="n"/>
      <c r="B14" s="77" t="inlineStr">
        <is>
          <t>Health</t>
        </is>
      </c>
      <c r="C14" s="77" t="n"/>
    </row>
    <row r="15">
      <c r="A15" s="98" t="n"/>
      <c r="B15" s="77" t="inlineStr">
        <is>
          <t>Subscriptions</t>
        </is>
      </c>
      <c r="C15" s="77" t="n"/>
    </row>
    <row r="16">
      <c r="A16" s="99" t="n"/>
      <c r="B16" s="77" t="inlineStr">
        <is>
          <t>Shopping</t>
        </is>
      </c>
      <c r="C16" s="77" t="n"/>
    </row>
    <row r="17">
      <c r="A17" s="100" t="n"/>
      <c r="B17" s="77" t="inlineStr">
        <is>
          <t>Entertainment</t>
        </is>
      </c>
      <c r="C17" s="77" t="n"/>
    </row>
    <row r="18">
      <c r="A18" s="101" t="n"/>
      <c r="B18" s="77" t="inlineStr">
        <is>
          <t>Savings &amp; Investments</t>
        </is>
      </c>
      <c r="C18" s="77" t="n"/>
    </row>
    <row r="19">
      <c r="A19" s="102" t="n"/>
      <c r="B19" s="77" t="inlineStr">
        <is>
          <t>Miscellaneous</t>
        </is>
      </c>
      <c r="C19" s="77" t="n"/>
    </row>
    <row r="20">
      <c r="A20" s="103" t="n"/>
      <c r="B20" s="77" t="n"/>
      <c r="C20" s="77" t="n"/>
    </row>
    <row r="21">
      <c r="A21" s="104" t="n"/>
      <c r="B21" s="77" t="n"/>
      <c r="C21" s="77" t="n"/>
    </row>
    <row r="22">
      <c r="A22" s="105" t="n"/>
      <c r="B22" s="77" t="n"/>
      <c r="C22" s="77" t="n"/>
    </row>
    <row r="23">
      <c r="A23" s="106" t="n"/>
      <c r="B23" s="77" t="n"/>
      <c r="C23" s="77" t="n"/>
    </row>
    <row r="24">
      <c r="A24" s="107" t="n"/>
      <c r="B24" s="77" t="n"/>
      <c r="C24" s="77" t="n"/>
    </row>
    <row r="25">
      <c r="A25" s="108" t="n"/>
      <c r="B25" s="77" t="n"/>
      <c r="C25" s="77" t="n"/>
    </row>
    <row r="26">
      <c r="A26" s="109" t="n"/>
      <c r="B26" s="77" t="n"/>
      <c r="C26" s="77" t="n"/>
    </row>
    <row r="27">
      <c r="A27" s="110" t="n"/>
      <c r="B27" s="77" t="n"/>
      <c r="C27" s="77" t="n"/>
    </row>
    <row r="28">
      <c r="A28" s="111" t="n"/>
      <c r="B28" s="77" t="n"/>
      <c r="C28" s="77" t="n"/>
    </row>
    <row r="29">
      <c r="A29" s="112" t="n"/>
      <c r="B29" s="77" t="n"/>
      <c r="C29" s="77" t="n"/>
    </row>
    <row r="30">
      <c r="A30" s="113" t="n"/>
      <c r="B30" s="77" t="n"/>
      <c r="C30" s="77" t="n"/>
    </row>
    <row r="31">
      <c r="A31" s="114" t="n"/>
      <c r="B31" s="77" t="n"/>
      <c r="C31" s="77" t="n"/>
    </row>
    <row r="32">
      <c r="A32" s="1" t="n"/>
      <c r="B32" s="1" t="n"/>
      <c r="C32" s="1" t="n"/>
    </row>
    <row r="33">
      <c r="A33" s="75" t="inlineStr">
        <is>
          <t>Income categories</t>
        </is>
      </c>
      <c r="B33" s="1" t="n"/>
      <c r="C33" s="1" t="n"/>
    </row>
    <row r="34" ht="24" customHeight="1">
      <c r="A34" s="58" t="inlineStr"/>
      <c r="B34" s="58" t="inlineStr">
        <is>
          <t>Category</t>
        </is>
      </c>
      <c r="C34" s="58" t="inlineStr">
        <is>
          <t>Notes</t>
        </is>
      </c>
    </row>
    <row r="35">
      <c r="A35" s="91" t="n"/>
      <c r="B35" s="77" t="inlineStr">
        <is>
          <t>Salary / Wages</t>
        </is>
      </c>
      <c r="C35" s="77" t="n"/>
    </row>
    <row r="36">
      <c r="A36" s="92" t="n"/>
      <c r="B36" s="77" t="inlineStr">
        <is>
          <t>Other Income</t>
        </is>
      </c>
      <c r="C36" s="77" t="n"/>
    </row>
    <row r="37">
      <c r="A37" s="93" t="n"/>
      <c r="B37" s="77" t="n"/>
      <c r="C37" s="77" t="n"/>
    </row>
    <row r="38">
      <c r="A38" s="94" t="n"/>
      <c r="B38" s="77" t="n"/>
      <c r="C38" s="77" t="n"/>
    </row>
    <row r="39">
      <c r="A39" s="95" t="n"/>
      <c r="B39" s="77" t="n"/>
      <c r="C39" s="77" t="n"/>
    </row>
    <row r="40">
      <c r="A40" s="96" t="n"/>
      <c r="B40" s="77" t="n"/>
      <c r="C40" s="77" t="n"/>
    </row>
    <row r="41">
      <c r="A41" s="97" t="n"/>
      <c r="B41" s="77" t="n"/>
      <c r="C41" s="77" t="n"/>
    </row>
    <row r="42">
      <c r="A42" s="98" t="n"/>
      <c r="B42" s="77" t="n"/>
      <c r="C42" s="77" t="n"/>
    </row>
    <row r="43">
      <c r="A43" s="99" t="n"/>
      <c r="B43" s="77" t="n"/>
      <c r="C43" s="77" t="n"/>
    </row>
    <row r="44">
      <c r="A44" s="100" t="n"/>
      <c r="B44" s="77" t="n"/>
      <c r="C44" s="77" t="n"/>
    </row>
    <row r="45">
      <c r="A45" s="101" t="n"/>
      <c r="B45" s="77" t="n"/>
      <c r="C45" s="77" t="n"/>
    </row>
    <row r="46">
      <c r="A46" s="102" t="n"/>
      <c r="B46" s="77" t="n"/>
      <c r="C46" s="77" t="n"/>
    </row>
    <row r="47">
      <c r="A47" s="103" t="n"/>
      <c r="B47" s="77" t="n"/>
      <c r="C47" s="77" t="n"/>
    </row>
    <row r="48">
      <c r="A48" s="104" t="n"/>
      <c r="B48" s="77" t="n"/>
      <c r="C48" s="77" t="n"/>
    </row>
    <row r="49">
      <c r="A49" s="105" t="n"/>
      <c r="B49" s="77" t="n"/>
      <c r="C49" s="77" t="n"/>
    </row>
    <row r="50">
      <c r="A50" s="106" t="n"/>
      <c r="B50" s="77" t="n"/>
      <c r="C50" s="77" t="n"/>
    </row>
    <row r="51">
      <c r="A51" s="107" t="n"/>
      <c r="B51" s="77" t="n"/>
      <c r="C51" s="77" t="n"/>
    </row>
    <row r="52">
      <c r="A52" s="108" t="n"/>
      <c r="B52" s="77" t="n"/>
      <c r="C52" s="77" t="n"/>
    </row>
    <row r="53">
      <c r="A53" s="109" t="n"/>
      <c r="B53" s="77" t="n"/>
      <c r="C53" s="77" t="n"/>
    </row>
    <row r="54">
      <c r="A54" s="110" t="n"/>
      <c r="B54" s="77" t="n"/>
      <c r="C54" s="77" t="n"/>
    </row>
    <row r="55">
      <c r="A55" s="111" t="n"/>
      <c r="B55" s="77" t="n"/>
      <c r="C55" s="77" t="n"/>
    </row>
    <row r="56">
      <c r="A56" s="112" t="n"/>
      <c r="B56" s="77" t="n"/>
      <c r="C56" s="77" t="n"/>
    </row>
    <row r="57">
      <c r="A57" s="113" t="n"/>
      <c r="B57" s="77" t="n"/>
      <c r="C57" s="77" t="n"/>
    </row>
    <row r="58">
      <c r="A58" s="114" t="n"/>
      <c r="B58" s="77" t="n"/>
      <c r="C58" s="77" t="n"/>
    </row>
    <row r="59">
      <c r="A59" s="1" t="n"/>
      <c r="B59" s="1" t="n"/>
      <c r="C59" s="1" t="n"/>
    </row>
    <row r="60">
      <c r="A60" s="1" t="n"/>
      <c r="B60" s="1" t="n"/>
      <c r="C60" s="1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2">
    <mergeCell ref="A3:C3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E6DFD0"/>
    <outlinePr summaryBelow="1" summaryRight="1"/>
    <pageSetUpPr/>
  </sheetPr>
  <dimension ref="A1:D6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40" customWidth="1" min="3" max="3"/>
  </cols>
  <sheetData>
    <row r="1" ht="8" customHeight="1">
      <c r="A1" s="1" t="n"/>
      <c r="B1" s="1" t="n"/>
      <c r="C1" s="1" t="n"/>
      <c r="D1" s="1" t="n"/>
    </row>
    <row r="2" ht="30" customHeight="1">
      <c r="A2" s="2" t="inlineStr">
        <is>
          <t>Settings</t>
        </is>
      </c>
    </row>
    <row r="3" ht="18" customHeight="1">
      <c r="A3" s="3" t="inlineStr">
        <is>
          <t>Household details used throughout the workbook.</t>
        </is>
      </c>
    </row>
    <row r="4" ht="4" customHeight="1">
      <c r="A4" s="4" t="n"/>
      <c r="B4" s="4" t="n"/>
      <c r="C4" s="4" t="n"/>
      <c r="D4" s="4" t="n"/>
    </row>
    <row r="5" ht="6" customHeight="1">
      <c r="A5" s="1" t="n"/>
      <c r="B5" s="1" t="n"/>
      <c r="C5" s="1" t="n"/>
      <c r="D5" s="1" t="n"/>
    </row>
    <row r="6">
      <c r="A6" s="75" t="inlineStr">
        <is>
          <t>Household members</t>
        </is>
      </c>
      <c r="B6" s="1" t="n"/>
      <c r="C6" s="1" t="n"/>
      <c r="D6" s="1" t="n"/>
    </row>
    <row r="7">
      <c r="A7" s="115" t="inlineStr">
        <is>
          <t>Member 1</t>
        </is>
      </c>
      <c r="B7" s="116" t="inlineStr">
        <is>
          <t>Person 1</t>
        </is>
      </c>
      <c r="C7" s="1" t="n"/>
      <c r="D7" s="1" t="n"/>
    </row>
    <row r="8">
      <c r="A8" s="115" t="inlineStr">
        <is>
          <t>Member 2</t>
        </is>
      </c>
      <c r="B8" s="116" t="inlineStr">
        <is>
          <t>Person 2</t>
        </is>
      </c>
      <c r="C8" s="1" t="n"/>
      <c r="D8" s="1" t="n"/>
    </row>
    <row r="9">
      <c r="A9" s="115" t="inlineStr">
        <is>
          <t>Member 3</t>
        </is>
      </c>
      <c r="B9" s="116" t="inlineStr"/>
      <c r="C9" s="1" t="n"/>
      <c r="D9" s="1" t="n"/>
    </row>
    <row r="10">
      <c r="A10" s="115" t="inlineStr">
        <is>
          <t>Member 4</t>
        </is>
      </c>
      <c r="B10" s="116" t="inlineStr"/>
      <c r="C10" s="1" t="n"/>
      <c r="D10" s="1" t="n"/>
    </row>
    <row r="11">
      <c r="A11" s="1" t="n"/>
      <c r="B11" s="1" t="n"/>
      <c r="C11" s="1" t="n"/>
      <c r="D11" s="1" t="n"/>
    </row>
    <row r="12">
      <c r="A12" s="1" t="n"/>
      <c r="B12" s="1" t="n"/>
      <c r="C12" s="1" t="n"/>
      <c r="D12" s="1" t="n"/>
    </row>
    <row r="13">
      <c r="A13" s="1" t="n"/>
      <c r="B13" s="1" t="n"/>
      <c r="C13" s="1" t="n"/>
      <c r="D13" s="1" t="n"/>
    </row>
    <row r="14">
      <c r="A14" s="1" t="n"/>
      <c r="B14" s="1" t="n"/>
      <c r="C14" s="1" t="n"/>
      <c r="D14" s="1" t="n"/>
    </row>
    <row r="15">
      <c r="A15" s="1" t="n"/>
      <c r="B15" s="1" t="n"/>
      <c r="C15" s="1" t="n"/>
      <c r="D15" s="1" t="n"/>
    </row>
    <row r="16">
      <c r="A16" s="1" t="n"/>
      <c r="B16" s="1" t="n"/>
      <c r="C16" s="1" t="n"/>
      <c r="D16" s="1" t="n"/>
    </row>
    <row r="17">
      <c r="A17" s="1" t="n"/>
      <c r="B17" s="1" t="n"/>
      <c r="C17" s="1" t="n"/>
      <c r="D17" s="1" t="n"/>
    </row>
    <row r="18">
      <c r="A18" s="1" t="n"/>
      <c r="B18" s="1" t="n"/>
      <c r="C18" s="1" t="n"/>
      <c r="D18" s="1" t="n"/>
    </row>
    <row r="19">
      <c r="A19" s="1" t="n"/>
      <c r="B19" s="1" t="n"/>
      <c r="C19" s="1" t="n"/>
      <c r="D19" s="1" t="n"/>
    </row>
    <row r="20">
      <c r="A20" s="1" t="n"/>
      <c r="B20" s="1" t="n"/>
      <c r="C20" s="1" t="n"/>
      <c r="D20" s="1" t="n"/>
    </row>
    <row r="21">
      <c r="A21" s="1" t="n"/>
      <c r="B21" s="1" t="n"/>
      <c r="C21" s="1" t="n"/>
      <c r="D21" s="1" t="n"/>
    </row>
    <row r="22">
      <c r="A22" s="1" t="n"/>
      <c r="B22" s="1" t="n"/>
      <c r="C22" s="1" t="n"/>
      <c r="D22" s="1" t="n"/>
    </row>
    <row r="23">
      <c r="A23" s="1" t="n"/>
      <c r="B23" s="1" t="n"/>
      <c r="C23" s="1" t="n"/>
      <c r="D23" s="1" t="n"/>
    </row>
    <row r="24">
      <c r="A24" s="1" t="n"/>
      <c r="B24" s="1" t="n"/>
      <c r="C24" s="1" t="n"/>
      <c r="D24" s="1" t="n"/>
    </row>
    <row r="25">
      <c r="A25" s="1" t="n"/>
      <c r="B25" s="1" t="n"/>
      <c r="C25" s="1" t="n"/>
      <c r="D25" s="1" t="n"/>
    </row>
    <row r="26">
      <c r="A26" s="1" t="n"/>
      <c r="B26" s="1" t="n"/>
      <c r="C26" s="1" t="n"/>
      <c r="D26" s="1" t="n"/>
    </row>
    <row r="27">
      <c r="A27" s="1" t="n"/>
      <c r="B27" s="1" t="n"/>
      <c r="C27" s="1" t="n"/>
      <c r="D27" s="1" t="n"/>
    </row>
    <row r="28">
      <c r="A28" s="1" t="n"/>
      <c r="B28" s="1" t="n"/>
      <c r="C28" s="1" t="n"/>
      <c r="D28" s="1" t="n"/>
    </row>
    <row r="29">
      <c r="A29" s="1" t="n"/>
      <c r="B29" s="1" t="n"/>
      <c r="C29" s="1" t="n"/>
      <c r="D29" s="1" t="n"/>
    </row>
    <row r="30">
      <c r="A30" s="1" t="n"/>
      <c r="B30" s="1" t="n"/>
      <c r="C30" s="1" t="n"/>
      <c r="D30" s="1" t="n"/>
    </row>
    <row r="31">
      <c r="A31" s="1" t="n"/>
      <c r="B31" s="1" t="n"/>
      <c r="C31" s="1" t="n"/>
      <c r="D31" s="1" t="n"/>
    </row>
    <row r="32">
      <c r="A32" s="1" t="n"/>
      <c r="B32" s="1" t="n"/>
      <c r="C32" s="1" t="n"/>
      <c r="D32" s="1" t="n"/>
    </row>
    <row r="33">
      <c r="A33" s="1" t="n"/>
      <c r="B33" s="1" t="n"/>
      <c r="C33" s="1" t="n"/>
      <c r="D33" s="1" t="n"/>
    </row>
    <row r="34">
      <c r="A34" s="1" t="n"/>
      <c r="B34" s="1" t="n"/>
      <c r="C34" s="1" t="n"/>
      <c r="D34" s="1" t="n"/>
    </row>
    <row r="35">
      <c r="A35" s="1" t="n"/>
      <c r="B35" s="1" t="n"/>
      <c r="C35" s="1" t="n"/>
      <c r="D35" s="1" t="n"/>
    </row>
    <row r="36">
      <c r="A36" s="1" t="n"/>
      <c r="B36" s="1" t="n"/>
      <c r="C36" s="1" t="n"/>
      <c r="D36" s="1" t="n"/>
    </row>
    <row r="37">
      <c r="A37" s="1" t="n"/>
      <c r="B37" s="1" t="n"/>
      <c r="C37" s="1" t="n"/>
      <c r="D37" s="1" t="n"/>
    </row>
    <row r="38">
      <c r="A38" s="1" t="n"/>
      <c r="B38" s="1" t="n"/>
      <c r="C38" s="1" t="n"/>
      <c r="D38" s="1" t="n"/>
    </row>
    <row r="39">
      <c r="A39" s="1" t="n"/>
      <c r="B39" s="1" t="n"/>
      <c r="C39" s="1" t="n"/>
      <c r="D39" s="1" t="n"/>
    </row>
    <row r="40">
      <c r="A40" s="1" t="n"/>
      <c r="B40" s="1" t="n"/>
      <c r="C40" s="1" t="n"/>
      <c r="D40" s="1" t="n"/>
    </row>
    <row r="41">
      <c r="A41" s="1" t="n"/>
      <c r="B41" s="1" t="n"/>
      <c r="C41" s="1" t="n"/>
      <c r="D41" s="1" t="n"/>
    </row>
    <row r="42">
      <c r="A42" s="1" t="n"/>
      <c r="B42" s="1" t="n"/>
      <c r="C42" s="1" t="n"/>
      <c r="D42" s="1" t="n"/>
    </row>
    <row r="43">
      <c r="A43" s="1" t="n"/>
      <c r="B43" s="1" t="n"/>
      <c r="C43" s="1" t="n"/>
      <c r="D43" s="1" t="n"/>
    </row>
    <row r="44">
      <c r="A44" s="1" t="n"/>
      <c r="B44" s="1" t="n"/>
      <c r="C44" s="1" t="n"/>
      <c r="D44" s="1" t="n"/>
    </row>
    <row r="45">
      <c r="A45" s="1" t="n"/>
      <c r="B45" s="1" t="n"/>
      <c r="C45" s="1" t="n"/>
      <c r="D45" s="1" t="n"/>
    </row>
    <row r="46">
      <c r="A46" s="1" t="n"/>
      <c r="B46" s="1" t="n"/>
      <c r="C46" s="1" t="n"/>
      <c r="D46" s="1" t="n"/>
    </row>
    <row r="47">
      <c r="A47" s="1" t="n"/>
      <c r="B47" s="1" t="n"/>
      <c r="C47" s="1" t="n"/>
      <c r="D47" s="1" t="n"/>
    </row>
    <row r="48">
      <c r="A48" s="1" t="n"/>
      <c r="B48" s="1" t="n"/>
      <c r="C48" s="1" t="n"/>
      <c r="D48" s="1" t="n"/>
    </row>
    <row r="49">
      <c r="A49" s="1" t="n"/>
      <c r="B49" s="1" t="n"/>
      <c r="C49" s="1" t="n"/>
      <c r="D49" s="1" t="n"/>
    </row>
    <row r="50">
      <c r="A50" s="1" t="n"/>
      <c r="B50" s="1" t="n"/>
      <c r="C50" s="1" t="n"/>
      <c r="D50" s="1" t="n"/>
    </row>
    <row r="51">
      <c r="A51" s="1" t="n"/>
      <c r="B51" s="1" t="n"/>
      <c r="C51" s="1" t="n"/>
      <c r="D51" s="1" t="n"/>
    </row>
    <row r="52">
      <c r="A52" s="1" t="n"/>
      <c r="B52" s="1" t="n"/>
      <c r="C52" s="1" t="n"/>
      <c r="D52" s="1" t="n"/>
    </row>
    <row r="53">
      <c r="A53" s="1" t="n"/>
      <c r="B53" s="1" t="n"/>
      <c r="C53" s="1" t="n"/>
      <c r="D53" s="1" t="n"/>
    </row>
    <row r="54">
      <c r="A54" s="1" t="n"/>
      <c r="B54" s="1" t="n"/>
      <c r="C54" s="1" t="n"/>
      <c r="D54" s="1" t="n"/>
    </row>
    <row r="55">
      <c r="A55" s="1" t="n"/>
      <c r="B55" s="1" t="n"/>
      <c r="C55" s="1" t="n"/>
      <c r="D55" s="1" t="n"/>
    </row>
    <row r="56">
      <c r="A56" s="1" t="n"/>
      <c r="B56" s="1" t="n"/>
      <c r="C56" s="1" t="n"/>
      <c r="D56" s="1" t="n"/>
    </row>
    <row r="57">
      <c r="A57" s="1" t="n"/>
      <c r="B57" s="1" t="n"/>
      <c r="C57" s="1" t="n"/>
      <c r="D57" s="1" t="n"/>
    </row>
    <row r="58">
      <c r="A58" s="1" t="n"/>
      <c r="B58" s="1" t="n"/>
      <c r="C58" s="1" t="n"/>
      <c r="D58" s="1" t="n"/>
    </row>
    <row r="59">
      <c r="A59" s="1" t="n"/>
      <c r="B59" s="1" t="n"/>
      <c r="C59" s="1" t="n"/>
      <c r="D59" s="1" t="n"/>
    </row>
    <row r="60">
      <c r="A60" s="1" t="n"/>
      <c r="B60" s="1" t="n"/>
      <c r="C60" s="1" t="n"/>
      <c r="D60" s="1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2">
    <mergeCell ref="A3:D3"/>
    <mergeCell ref="A2:D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C0392B"/>
    <outlinePr summaryBelow="1" summaryRight="1"/>
    <pageSetUpPr/>
  </sheetPr>
  <dimension ref="A1:X248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22" customWidth="1" min="16" max="16"/>
    <col width="12" customWidth="1" min="17" max="17"/>
    <col width="14" customWidth="1" min="18" max="18"/>
    <col width="22" customWidth="1" min="24" max="24"/>
  </cols>
  <sheetData>
    <row r="1">
      <c r="A1" s="117" t="inlineStr">
        <is>
          <t>Config — helper sheet. Do not edit or delete; the Overview &amp; pickers read from here.</t>
        </is>
      </c>
    </row>
    <row r="3">
      <c r="A3" s="118" t="inlineStr">
        <is>
          <t>Data start</t>
        </is>
      </c>
      <c r="B3" s="119">
        <f>IF(AND(NOT(COUNT(Transactions!$A$7:$A$506)&gt;0),NOT(COUNT('Recurring Transactions'!$J$7:$J$46)&gt;0)),DATE(YEAR(TODAY()),MONTH(TODAY()),1),IF(COUNT(Transactions!$A$7:$A$506)&gt;0,IF(COUNT('Recurring Transactions'!$J$7:$J$46)&gt;0,MIN(DATE(YEAR(MIN(Transactions!$A$7:$A$506)),MONTH(MIN(Transactions!$A$7:$A$506)),1),MIN('Recurring Transactions'!$J$7:$J$46)),DATE(YEAR(MIN(Transactions!$A$7:$A$506)),MONTH(MIN(Transactions!$A$7:$A$506)),1)),MIN('Recurring Transactions'!$J$7:$J$46)))</f>
        <v/>
      </c>
      <c r="X3" s="120">
        <f>IF(Categories!$B$8="","",Categories!$B$8)</f>
        <v/>
      </c>
    </row>
    <row r="4">
      <c r="A4" s="118" t="inlineStr">
        <is>
          <t>Data end</t>
        </is>
      </c>
      <c r="B4" s="119">
        <f>IF(COUNT(Transactions!$A$7:$A$506)&gt;0,IF(COUNT('Recurring Transactions'!$K$7:$K$46)&gt;0,MAX(EOMONTH(MAX(Transactions!$A$7:$A$506),0),EOMONTH(MAX('Recurring Transactions'!$K$7:$K$46),0)),EOMONTH(MAX(Transactions!$A$7:$A$506),0)),IF(COUNT('Recurring Transactions'!$K$7:$K$46)&gt;0,EOMONTH(MAX('Recurring Transactions'!$K$7:$K$46),0),EOMONTH(TODAY(),0)))</f>
        <v/>
      </c>
      <c r="X4" s="120">
        <f>IF(Categories!$B$9="","",Categories!$B$9)</f>
        <v/>
      </c>
    </row>
    <row r="5">
      <c r="A5" s="118" t="inlineStr">
        <is>
          <t>Anchor month start</t>
        </is>
      </c>
      <c r="B5" s="119">
        <f>DATE(YEAR(Config!$B$4),MONTH(Config!$B$4),1)</f>
        <v/>
      </c>
      <c r="X5" s="120">
        <f>IF(Categories!$B$10="","",Categories!$B$10)</f>
        <v/>
      </c>
    </row>
    <row r="6">
      <c r="X6" s="120">
        <f>IF(Categories!$B$11="","",Categories!$B$11)</f>
        <v/>
      </c>
    </row>
    <row r="7">
      <c r="A7" s="118" t="inlineStr">
        <is>
          <t>Range start</t>
        </is>
      </c>
      <c r="B7" s="119">
        <f>IF(Overview!$E$7="Single month",DATE(RIGHT(Overview!$I$7,4)+0,MATCH(LEFT(Overview!$I$7,3),{"Jan","Feb","Mar","Apr","May","Jun","Jul","Aug","Sep","Oct","Nov","Dec"},0),1),IF(Overview!$E$7="Last month",Config!$B$5,IF(Overview!$E$7="Last 3 months",EDATE(Config!$B$5,-2),IF(Overview!$E$7="Last 6 months",EDATE(Config!$B$5,-5),IF(Overview!$E$7="Last 12 months",EDATE(Config!$B$5,-11),IF(Overview!$E$7="Year to date",DATE(YEAR(Config!$B$4),1,1),IF(Overview!$E$7="All",Config!$B$3,IF(Overview!$E$7="Custom",DATE(RIGHT(Overview!$M$7,4)+0,MATCH(LEFT(Overview!$M$7,3),{"Jan","Feb","Mar","Apr","May","Jun","Jul","Aug","Sep","Oct","Nov","Dec"},0),1),Config!$B$5))))))))</f>
        <v/>
      </c>
      <c r="X7" s="120">
        <f>IF(Categories!$B$12="","",Categories!$B$12)</f>
        <v/>
      </c>
    </row>
    <row r="8">
      <c r="A8" s="118" t="inlineStr">
        <is>
          <t>Range end</t>
        </is>
      </c>
      <c r="B8" s="119">
        <f>IF(Overview!$E$7="Single month",EOMONTH(DATE(RIGHT(Overview!$I$7,4)+0,MATCH(LEFT(Overview!$I$7,3),{"Jan","Feb","Mar","Apr","May","Jun","Jul","Aug","Sep","Oct","Nov","Dec"},0),1),0),IF(Overview!$E$7="Custom",EOMONTH(DATE(RIGHT(Overview!$P$7,4)+0,MATCH(LEFT(Overview!$P$7,3),{"Jan","Feb","Mar","Apr","May","Jun","Jul","Aug","Sep","Oct","Nov","Dec"},0),1),0),Config!$B$4))</f>
        <v/>
      </c>
      <c r="X8" s="120">
        <f>IF(Categories!$B$13="","",Categories!$B$13)</f>
        <v/>
      </c>
    </row>
    <row r="9">
      <c r="A9" s="118" t="inlineStr">
        <is>
          <t>Months in range</t>
        </is>
      </c>
      <c r="B9" s="121">
        <f>MAX(1,(YEAR(Config!$B$8)-YEAR(Config!$B$7))*12+MONTH(Config!$B$8)-MONTH(Config!$B$7)+1)</f>
        <v/>
      </c>
      <c r="X9" s="120">
        <f>IF(Categories!$B$14="","",Categories!$B$14)</f>
        <v/>
      </c>
    </row>
    <row r="10">
      <c r="A10" s="118" t="inlineStr">
        <is>
          <t>Total income (range)</t>
        </is>
      </c>
      <c r="B10" s="122">
        <f>SUMIFS(Transactions!$F$7:$F$506,Transactions!$E$7:$E$506,"Income",Transactions!$A$7:$A$506,"&gt;="&amp;Config!$B$7,Transactions!$A$7:$A$506,"&lt;="&amp;Config!$B$8)+SUMIFS(Config!$S$82:$S$2481,Config!$P$82:$P$2481,"Income",Config!$Q$82:$Q$2481,"&gt;="&amp;Config!$B$7,Config!$Q$82:$Q$2481,"&lt;="&amp;Config!$B$8)</f>
        <v/>
      </c>
      <c r="X10" s="120">
        <f>IF(Categories!$B$15="","",Categories!$B$15)</f>
        <v/>
      </c>
    </row>
    <row r="11">
      <c r="A11" s="118" t="inlineStr">
        <is>
          <t>Total expenses (range)</t>
        </is>
      </c>
      <c r="B11" s="122">
        <f>SUMIFS(Transactions!$F$7:$F$506,Transactions!$E$7:$E$506,"Expense",Transactions!$A$7:$A$506,"&gt;="&amp;Config!$B$7,Transactions!$A$7:$A$506,"&lt;="&amp;Config!$B$8)+SUMIFS(Config!$S$82:$S$2481,Config!$P$82:$P$2481,"Expense",Config!$Q$82:$Q$2481,"&gt;="&amp;Config!$B$7,Config!$Q$82:$Q$2481,"&lt;="&amp;Config!$B$8)</f>
        <v/>
      </c>
      <c r="X11" s="120">
        <f>IF(Categories!$B$16="","",Categories!$B$16)</f>
        <v/>
      </c>
    </row>
    <row r="12">
      <c r="A12" s="118" t="inlineStr">
        <is>
          <t>Budget target — income/mo</t>
        </is>
      </c>
      <c r="B12" s="122">
        <f>SUM('Budget Targets'!$B$36:$B$59)</f>
        <v/>
      </c>
      <c r="X12" s="120">
        <f>IF(Categories!$B$17="","",Categories!$B$17)</f>
        <v/>
      </c>
    </row>
    <row r="13">
      <c r="A13" s="118" t="inlineStr">
        <is>
          <t>Budget target — expenses/mo</t>
        </is>
      </c>
      <c r="B13" s="122">
        <f>SUM('Budget Targets'!$B$9:$B$32)</f>
        <v/>
      </c>
      <c r="X13" s="120">
        <f>IF(Categories!$B$18="","",Categories!$B$18)</f>
        <v/>
      </c>
    </row>
    <row r="14">
      <c r="A14" s="118" t="inlineStr">
        <is>
          <t>Budget target — savings/mo</t>
        </is>
      </c>
      <c r="B14" s="122">
        <f>Config!$B$12-Config!$B$13</f>
        <v/>
      </c>
      <c r="X14" s="120">
        <f>IF(Categories!$B$19="","",Categories!$B$19)</f>
        <v/>
      </c>
    </row>
    <row r="15">
      <c r="X15" s="120">
        <f>IF(Categories!$B$20="","",Categories!$B$20)</f>
        <v/>
      </c>
    </row>
    <row r="16">
      <c r="C16" s="123" t="inlineStr">
        <is>
          <t>Start</t>
        </is>
      </c>
      <c r="D16" s="123" t="inlineStr">
        <is>
          <t>Month</t>
        </is>
      </c>
      <c r="E16" s="123" t="inlineStr">
        <is>
          <t>Income</t>
        </is>
      </c>
      <c r="F16" s="123" t="inlineStr">
        <is>
          <t>Expenses</t>
        </is>
      </c>
      <c r="G16" s="123" t="inlineStr">
        <is>
          <t>Savings</t>
        </is>
      </c>
      <c r="H16" s="123" t="inlineStr">
        <is>
          <t>Avg Income</t>
        </is>
      </c>
      <c r="I16" s="123" t="inlineStr">
        <is>
          <t>Avg Expenses</t>
        </is>
      </c>
      <c r="J16" s="123" t="inlineStr">
        <is>
          <t>Avg Savings</t>
        </is>
      </c>
      <c r="K16" s="123" t="inlineStr">
        <is>
          <t>Budget Income</t>
        </is>
      </c>
      <c r="L16" s="123" t="inlineStr">
        <is>
          <t>Budget Expenses</t>
        </is>
      </c>
      <c r="M16" s="123" t="inlineStr">
        <is>
          <t>Budget Savings</t>
        </is>
      </c>
      <c r="X16" s="120">
        <f>IF(Categories!$B$21="","",Categories!$B$21)</f>
        <v/>
      </c>
    </row>
    <row r="17">
      <c r="C17" s="72">
        <f>EDATE(DATE(YEAR(Config!$B$8),MONTH(Config!$B$8),1),-11)</f>
        <v/>
      </c>
      <c r="D17">
        <f>IF($C17&lt;Config!$B$7,"",TEXT($C17,"mmm yyyy"))</f>
        <v/>
      </c>
      <c r="E17" s="124">
        <f>IF($D17="","",SUMIFS(Transactions!$F$7:$F$506,Transactions!$E$7:$E$506,"Income",Transactions!$A$7:$A$506,"&gt;="&amp;$C17,Transactions!$A$7:$A$506,"&lt;="&amp;EOMONTH($C17,0))+SUMIFS(Config!$S$82:$S$2481,Config!$P$82:$P$2481,"Income",Config!$Q$82:$Q$2481,"&gt;="&amp;$C17,Config!$Q$82:$Q$2481,"&lt;="&amp;EOMONTH($C17,0)))</f>
        <v/>
      </c>
      <c r="F17" s="124">
        <f>IF($D17="","",SUMIFS(Transactions!$F$7:$F$506,Transactions!$E$7:$E$506,"Expense",Transactions!$A$7:$A$506,"&gt;="&amp;$C17,Transactions!$A$7:$A$506,"&lt;="&amp;EOMONTH($C17,0))+SUMIFS(Config!$S$82:$S$2481,Config!$P$82:$P$2481,"Expense",Config!$Q$82:$Q$2481,"&gt;="&amp;$C17,Config!$Q$82:$Q$2481,"&lt;="&amp;EOMONTH($C17,0)))</f>
        <v/>
      </c>
      <c r="G17" s="124">
        <f>IF($D17="","",E17-F17)</f>
        <v/>
      </c>
      <c r="H17" s="124">
        <f>IF($D17="","",Config!$B$10/Config!$B$9)</f>
        <v/>
      </c>
      <c r="I17" s="124">
        <f>IF($D17="","",Config!$B$11/Config!$B$9)</f>
        <v/>
      </c>
      <c r="J17" s="124">
        <f>IF($D17="","",(Config!$B$10-Config!$B$11)/Config!$B$9)</f>
        <v/>
      </c>
      <c r="K17" s="124">
        <f>IF($D17="","",Config!$B$12)</f>
        <v/>
      </c>
      <c r="L17" s="124">
        <f>IF($D17="","",Config!$B$13)</f>
        <v/>
      </c>
      <c r="M17" s="124">
        <f>IF($D17="","",Config!$B$14)</f>
        <v/>
      </c>
      <c r="X17" s="120">
        <f>IF(Categories!$B$22="","",Categories!$B$22)</f>
        <v/>
      </c>
    </row>
    <row r="18">
      <c r="C18" s="72">
        <f>EDATE(DATE(YEAR(Config!$B$8),MONTH(Config!$B$8),1),-10)</f>
        <v/>
      </c>
      <c r="D18">
        <f>IF($C18&lt;Config!$B$7,"",TEXT($C18,"mmm yyyy"))</f>
        <v/>
      </c>
      <c r="E18" s="124">
        <f>IF($D18="","",SUMIFS(Transactions!$F$7:$F$506,Transactions!$E$7:$E$506,"Income",Transactions!$A$7:$A$506,"&gt;="&amp;$C18,Transactions!$A$7:$A$506,"&lt;="&amp;EOMONTH($C18,0))+SUMIFS(Config!$S$82:$S$2481,Config!$P$82:$P$2481,"Income",Config!$Q$82:$Q$2481,"&gt;="&amp;$C18,Config!$Q$82:$Q$2481,"&lt;="&amp;EOMONTH($C18,0)))</f>
        <v/>
      </c>
      <c r="F18" s="124">
        <f>IF($D18="","",SUMIFS(Transactions!$F$7:$F$506,Transactions!$E$7:$E$506,"Expense",Transactions!$A$7:$A$506,"&gt;="&amp;$C18,Transactions!$A$7:$A$506,"&lt;="&amp;EOMONTH($C18,0))+SUMIFS(Config!$S$82:$S$2481,Config!$P$82:$P$2481,"Expense",Config!$Q$82:$Q$2481,"&gt;="&amp;$C18,Config!$Q$82:$Q$2481,"&lt;="&amp;EOMONTH($C18,0)))</f>
        <v/>
      </c>
      <c r="G18" s="124">
        <f>IF($D18="","",E18-F18)</f>
        <v/>
      </c>
      <c r="H18" s="124">
        <f>IF($D18="","",Config!$B$10/Config!$B$9)</f>
        <v/>
      </c>
      <c r="I18" s="124">
        <f>IF($D18="","",Config!$B$11/Config!$B$9)</f>
        <v/>
      </c>
      <c r="J18" s="124">
        <f>IF($D18="","",(Config!$B$10-Config!$B$11)/Config!$B$9)</f>
        <v/>
      </c>
      <c r="K18" s="124">
        <f>IF($D18="","",Config!$B$12)</f>
        <v/>
      </c>
      <c r="L18" s="124">
        <f>IF($D18="","",Config!$B$13)</f>
        <v/>
      </c>
      <c r="M18" s="124">
        <f>IF($D18="","",Config!$B$14)</f>
        <v/>
      </c>
      <c r="X18" s="120">
        <f>IF(Categories!$B$23="","",Categories!$B$23)</f>
        <v/>
      </c>
    </row>
    <row r="19">
      <c r="A19" s="123" t="inlineStr">
        <is>
          <t>Month list</t>
        </is>
      </c>
      <c r="C19" s="72">
        <f>EDATE(DATE(YEAR(Config!$B$8),MONTH(Config!$B$8),1),-9)</f>
        <v/>
      </c>
      <c r="D19">
        <f>IF($C19&lt;Config!$B$7,"",TEXT($C19,"mmm yyyy"))</f>
        <v/>
      </c>
      <c r="E19" s="124">
        <f>IF($D19="","",SUMIFS(Transactions!$F$7:$F$506,Transactions!$E$7:$E$506,"Income",Transactions!$A$7:$A$506,"&gt;="&amp;$C19,Transactions!$A$7:$A$506,"&lt;="&amp;EOMONTH($C19,0))+SUMIFS(Config!$S$82:$S$2481,Config!$P$82:$P$2481,"Income",Config!$Q$82:$Q$2481,"&gt;="&amp;$C19,Config!$Q$82:$Q$2481,"&lt;="&amp;EOMONTH($C19,0)))</f>
        <v/>
      </c>
      <c r="F19" s="124">
        <f>IF($D19="","",SUMIFS(Transactions!$F$7:$F$506,Transactions!$E$7:$E$506,"Expense",Transactions!$A$7:$A$506,"&gt;="&amp;$C19,Transactions!$A$7:$A$506,"&lt;="&amp;EOMONTH($C19,0))+SUMIFS(Config!$S$82:$S$2481,Config!$P$82:$P$2481,"Expense",Config!$Q$82:$Q$2481,"&gt;="&amp;$C19,Config!$Q$82:$Q$2481,"&lt;="&amp;EOMONTH($C19,0)))</f>
        <v/>
      </c>
      <c r="G19" s="124">
        <f>IF($D19="","",E19-F19)</f>
        <v/>
      </c>
      <c r="H19" s="124">
        <f>IF($D19="","",Config!$B$10/Config!$B$9)</f>
        <v/>
      </c>
      <c r="I19" s="124">
        <f>IF($D19="","",Config!$B$11/Config!$B$9)</f>
        <v/>
      </c>
      <c r="J19" s="124">
        <f>IF($D19="","",(Config!$B$10-Config!$B$11)/Config!$B$9)</f>
        <v/>
      </c>
      <c r="K19" s="124">
        <f>IF($D19="","",Config!$B$12)</f>
        <v/>
      </c>
      <c r="L19" s="124">
        <f>IF($D19="","",Config!$B$13)</f>
        <v/>
      </c>
      <c r="M19" s="124">
        <f>IF($D19="","",Config!$B$14)</f>
        <v/>
      </c>
      <c r="X19" s="120">
        <f>IF(Categories!$B$24="","",Categories!$B$24)</f>
        <v/>
      </c>
    </row>
    <row r="20">
      <c r="A20">
        <f>IF(EDATE(Config!$B$3,0)&gt;Config!$B$4,"",TEXT(EDATE(Config!$B$3,0),"mmm yyyy"))</f>
        <v/>
      </c>
      <c r="C20" s="72">
        <f>EDATE(DATE(YEAR(Config!$B$8),MONTH(Config!$B$8),1),-8)</f>
        <v/>
      </c>
      <c r="D20">
        <f>IF($C20&lt;Config!$B$7,"",TEXT($C20,"mmm yyyy"))</f>
        <v/>
      </c>
      <c r="E20" s="124">
        <f>IF($D20="","",SUMIFS(Transactions!$F$7:$F$506,Transactions!$E$7:$E$506,"Income",Transactions!$A$7:$A$506,"&gt;="&amp;$C20,Transactions!$A$7:$A$506,"&lt;="&amp;EOMONTH($C20,0))+SUMIFS(Config!$S$82:$S$2481,Config!$P$82:$P$2481,"Income",Config!$Q$82:$Q$2481,"&gt;="&amp;$C20,Config!$Q$82:$Q$2481,"&lt;="&amp;EOMONTH($C20,0)))</f>
        <v/>
      </c>
      <c r="F20" s="124">
        <f>IF($D20="","",SUMIFS(Transactions!$F$7:$F$506,Transactions!$E$7:$E$506,"Expense",Transactions!$A$7:$A$506,"&gt;="&amp;$C20,Transactions!$A$7:$A$506,"&lt;="&amp;EOMONTH($C20,0))+SUMIFS(Config!$S$82:$S$2481,Config!$P$82:$P$2481,"Expense",Config!$Q$82:$Q$2481,"&gt;="&amp;$C20,Config!$Q$82:$Q$2481,"&lt;="&amp;EOMONTH($C20,0)))</f>
        <v/>
      </c>
      <c r="G20" s="124">
        <f>IF($D20="","",E20-F20)</f>
        <v/>
      </c>
      <c r="H20" s="124">
        <f>IF($D20="","",Config!$B$10/Config!$B$9)</f>
        <v/>
      </c>
      <c r="I20" s="124">
        <f>IF($D20="","",Config!$B$11/Config!$B$9)</f>
        <v/>
      </c>
      <c r="J20" s="124">
        <f>IF($D20="","",(Config!$B$10-Config!$B$11)/Config!$B$9)</f>
        <v/>
      </c>
      <c r="K20" s="124">
        <f>IF($D20="","",Config!$B$12)</f>
        <v/>
      </c>
      <c r="L20" s="124">
        <f>IF($D20="","",Config!$B$13)</f>
        <v/>
      </c>
      <c r="M20" s="124">
        <f>IF($D20="","",Config!$B$14)</f>
        <v/>
      </c>
      <c r="X20" s="120">
        <f>IF(Categories!$B$25="","",Categories!$B$25)</f>
        <v/>
      </c>
    </row>
    <row r="21">
      <c r="A21">
        <f>IF(EDATE(Config!$B$3,1)&gt;Config!$B$4,"",TEXT(EDATE(Config!$B$3,1),"mmm yyyy"))</f>
        <v/>
      </c>
      <c r="C21" s="72">
        <f>EDATE(DATE(YEAR(Config!$B$8),MONTH(Config!$B$8),1),-7)</f>
        <v/>
      </c>
      <c r="D21">
        <f>IF($C21&lt;Config!$B$7,"",TEXT($C21,"mmm yyyy"))</f>
        <v/>
      </c>
      <c r="E21" s="124">
        <f>IF($D21="","",SUMIFS(Transactions!$F$7:$F$506,Transactions!$E$7:$E$506,"Income",Transactions!$A$7:$A$506,"&gt;="&amp;$C21,Transactions!$A$7:$A$506,"&lt;="&amp;EOMONTH($C21,0))+SUMIFS(Config!$S$82:$S$2481,Config!$P$82:$P$2481,"Income",Config!$Q$82:$Q$2481,"&gt;="&amp;$C21,Config!$Q$82:$Q$2481,"&lt;="&amp;EOMONTH($C21,0)))</f>
        <v/>
      </c>
      <c r="F21" s="124">
        <f>IF($D21="","",SUMIFS(Transactions!$F$7:$F$506,Transactions!$E$7:$E$506,"Expense",Transactions!$A$7:$A$506,"&gt;="&amp;$C21,Transactions!$A$7:$A$506,"&lt;="&amp;EOMONTH($C21,0))+SUMIFS(Config!$S$82:$S$2481,Config!$P$82:$P$2481,"Expense",Config!$Q$82:$Q$2481,"&gt;="&amp;$C21,Config!$Q$82:$Q$2481,"&lt;="&amp;EOMONTH($C21,0)))</f>
        <v/>
      </c>
      <c r="G21" s="124">
        <f>IF($D21="","",E21-F21)</f>
        <v/>
      </c>
      <c r="H21" s="124">
        <f>IF($D21="","",Config!$B$10/Config!$B$9)</f>
        <v/>
      </c>
      <c r="I21" s="124">
        <f>IF($D21="","",Config!$B$11/Config!$B$9)</f>
        <v/>
      </c>
      <c r="J21" s="124">
        <f>IF($D21="","",(Config!$B$10-Config!$B$11)/Config!$B$9)</f>
        <v/>
      </c>
      <c r="K21" s="124">
        <f>IF($D21="","",Config!$B$12)</f>
        <v/>
      </c>
      <c r="L21" s="124">
        <f>IF($D21="","",Config!$B$13)</f>
        <v/>
      </c>
      <c r="M21" s="124">
        <f>IF($D21="","",Config!$B$14)</f>
        <v/>
      </c>
      <c r="X21" s="120">
        <f>IF(Categories!$B$26="","",Categories!$B$26)</f>
        <v/>
      </c>
    </row>
    <row r="22">
      <c r="A22">
        <f>IF(EDATE(Config!$B$3,2)&gt;Config!$B$4,"",TEXT(EDATE(Config!$B$3,2),"mmm yyyy"))</f>
        <v/>
      </c>
      <c r="C22" s="72">
        <f>EDATE(DATE(YEAR(Config!$B$8),MONTH(Config!$B$8),1),-6)</f>
        <v/>
      </c>
      <c r="D22">
        <f>IF($C22&lt;Config!$B$7,"",TEXT($C22,"mmm yyyy"))</f>
        <v/>
      </c>
      <c r="E22" s="124">
        <f>IF($D22="","",SUMIFS(Transactions!$F$7:$F$506,Transactions!$E$7:$E$506,"Income",Transactions!$A$7:$A$506,"&gt;="&amp;$C22,Transactions!$A$7:$A$506,"&lt;="&amp;EOMONTH($C22,0))+SUMIFS(Config!$S$82:$S$2481,Config!$P$82:$P$2481,"Income",Config!$Q$82:$Q$2481,"&gt;="&amp;$C22,Config!$Q$82:$Q$2481,"&lt;="&amp;EOMONTH($C22,0)))</f>
        <v/>
      </c>
      <c r="F22" s="124">
        <f>IF($D22="","",SUMIFS(Transactions!$F$7:$F$506,Transactions!$E$7:$E$506,"Expense",Transactions!$A$7:$A$506,"&gt;="&amp;$C22,Transactions!$A$7:$A$506,"&lt;="&amp;EOMONTH($C22,0))+SUMIFS(Config!$S$82:$S$2481,Config!$P$82:$P$2481,"Expense",Config!$Q$82:$Q$2481,"&gt;="&amp;$C22,Config!$Q$82:$Q$2481,"&lt;="&amp;EOMONTH($C22,0)))</f>
        <v/>
      </c>
      <c r="G22" s="124">
        <f>IF($D22="","",E22-F22)</f>
        <v/>
      </c>
      <c r="H22" s="124">
        <f>IF($D22="","",Config!$B$10/Config!$B$9)</f>
        <v/>
      </c>
      <c r="I22" s="124">
        <f>IF($D22="","",Config!$B$11/Config!$B$9)</f>
        <v/>
      </c>
      <c r="J22" s="124">
        <f>IF($D22="","",(Config!$B$10-Config!$B$11)/Config!$B$9)</f>
        <v/>
      </c>
      <c r="K22" s="124">
        <f>IF($D22="","",Config!$B$12)</f>
        <v/>
      </c>
      <c r="L22" s="124">
        <f>IF($D22="","",Config!$B$13)</f>
        <v/>
      </c>
      <c r="M22" s="124">
        <f>IF($D22="","",Config!$B$14)</f>
        <v/>
      </c>
      <c r="X22" s="120">
        <f>IF(Categories!$B$27="","",Categories!$B$27)</f>
        <v/>
      </c>
    </row>
    <row r="23">
      <c r="A23">
        <f>IF(EDATE(Config!$B$3,3)&gt;Config!$B$4,"",TEXT(EDATE(Config!$B$3,3),"mmm yyyy"))</f>
        <v/>
      </c>
      <c r="C23" s="72">
        <f>EDATE(DATE(YEAR(Config!$B$8),MONTH(Config!$B$8),1),-5)</f>
        <v/>
      </c>
      <c r="D23">
        <f>IF($C23&lt;Config!$B$7,"",TEXT($C23,"mmm yyyy"))</f>
        <v/>
      </c>
      <c r="E23" s="124">
        <f>IF($D23="","",SUMIFS(Transactions!$F$7:$F$506,Transactions!$E$7:$E$506,"Income",Transactions!$A$7:$A$506,"&gt;="&amp;$C23,Transactions!$A$7:$A$506,"&lt;="&amp;EOMONTH($C23,0))+SUMIFS(Config!$S$82:$S$2481,Config!$P$82:$P$2481,"Income",Config!$Q$82:$Q$2481,"&gt;="&amp;$C23,Config!$Q$82:$Q$2481,"&lt;="&amp;EOMONTH($C23,0)))</f>
        <v/>
      </c>
      <c r="F23" s="124">
        <f>IF($D23="","",SUMIFS(Transactions!$F$7:$F$506,Transactions!$E$7:$E$506,"Expense",Transactions!$A$7:$A$506,"&gt;="&amp;$C23,Transactions!$A$7:$A$506,"&lt;="&amp;EOMONTH($C23,0))+SUMIFS(Config!$S$82:$S$2481,Config!$P$82:$P$2481,"Expense",Config!$Q$82:$Q$2481,"&gt;="&amp;$C23,Config!$Q$82:$Q$2481,"&lt;="&amp;EOMONTH($C23,0)))</f>
        <v/>
      </c>
      <c r="G23" s="124">
        <f>IF($D23="","",E23-F23)</f>
        <v/>
      </c>
      <c r="H23" s="124">
        <f>IF($D23="","",Config!$B$10/Config!$B$9)</f>
        <v/>
      </c>
      <c r="I23" s="124">
        <f>IF($D23="","",Config!$B$11/Config!$B$9)</f>
        <v/>
      </c>
      <c r="J23" s="124">
        <f>IF($D23="","",(Config!$B$10-Config!$B$11)/Config!$B$9)</f>
        <v/>
      </c>
      <c r="K23" s="124">
        <f>IF($D23="","",Config!$B$12)</f>
        <v/>
      </c>
      <c r="L23" s="124">
        <f>IF($D23="","",Config!$B$13)</f>
        <v/>
      </c>
      <c r="M23" s="124">
        <f>IF($D23="","",Config!$B$14)</f>
        <v/>
      </c>
      <c r="X23" s="120">
        <f>IF(Categories!$B$28="","",Categories!$B$28)</f>
        <v/>
      </c>
    </row>
    <row r="24">
      <c r="A24">
        <f>IF(EDATE(Config!$B$3,4)&gt;Config!$B$4,"",TEXT(EDATE(Config!$B$3,4),"mmm yyyy"))</f>
        <v/>
      </c>
      <c r="C24" s="72">
        <f>EDATE(DATE(YEAR(Config!$B$8),MONTH(Config!$B$8),1),-4)</f>
        <v/>
      </c>
      <c r="D24">
        <f>IF($C24&lt;Config!$B$7,"",TEXT($C24,"mmm yyyy"))</f>
        <v/>
      </c>
      <c r="E24" s="124">
        <f>IF($D24="","",SUMIFS(Transactions!$F$7:$F$506,Transactions!$E$7:$E$506,"Income",Transactions!$A$7:$A$506,"&gt;="&amp;$C24,Transactions!$A$7:$A$506,"&lt;="&amp;EOMONTH($C24,0))+SUMIFS(Config!$S$82:$S$2481,Config!$P$82:$P$2481,"Income",Config!$Q$82:$Q$2481,"&gt;="&amp;$C24,Config!$Q$82:$Q$2481,"&lt;="&amp;EOMONTH($C24,0)))</f>
        <v/>
      </c>
      <c r="F24" s="124">
        <f>IF($D24="","",SUMIFS(Transactions!$F$7:$F$506,Transactions!$E$7:$E$506,"Expense",Transactions!$A$7:$A$506,"&gt;="&amp;$C24,Transactions!$A$7:$A$506,"&lt;="&amp;EOMONTH($C24,0))+SUMIFS(Config!$S$82:$S$2481,Config!$P$82:$P$2481,"Expense",Config!$Q$82:$Q$2481,"&gt;="&amp;$C24,Config!$Q$82:$Q$2481,"&lt;="&amp;EOMONTH($C24,0)))</f>
        <v/>
      </c>
      <c r="G24" s="124">
        <f>IF($D24="","",E24-F24)</f>
        <v/>
      </c>
      <c r="H24" s="124">
        <f>IF($D24="","",Config!$B$10/Config!$B$9)</f>
        <v/>
      </c>
      <c r="I24" s="124">
        <f>IF($D24="","",Config!$B$11/Config!$B$9)</f>
        <v/>
      </c>
      <c r="J24" s="124">
        <f>IF($D24="","",(Config!$B$10-Config!$B$11)/Config!$B$9)</f>
        <v/>
      </c>
      <c r="K24" s="124">
        <f>IF($D24="","",Config!$B$12)</f>
        <v/>
      </c>
      <c r="L24" s="124">
        <f>IF($D24="","",Config!$B$13)</f>
        <v/>
      </c>
      <c r="M24" s="124">
        <f>IF($D24="","",Config!$B$14)</f>
        <v/>
      </c>
      <c r="X24" s="120">
        <f>IF(Categories!$B$29="","",Categories!$B$29)</f>
        <v/>
      </c>
    </row>
    <row r="25">
      <c r="A25">
        <f>IF(EDATE(Config!$B$3,5)&gt;Config!$B$4,"",TEXT(EDATE(Config!$B$3,5),"mmm yyyy"))</f>
        <v/>
      </c>
      <c r="C25" s="72">
        <f>EDATE(DATE(YEAR(Config!$B$8),MONTH(Config!$B$8),1),-3)</f>
        <v/>
      </c>
      <c r="D25">
        <f>IF($C25&lt;Config!$B$7,"",TEXT($C25,"mmm yyyy"))</f>
        <v/>
      </c>
      <c r="E25" s="124">
        <f>IF($D25="","",SUMIFS(Transactions!$F$7:$F$506,Transactions!$E$7:$E$506,"Income",Transactions!$A$7:$A$506,"&gt;="&amp;$C25,Transactions!$A$7:$A$506,"&lt;="&amp;EOMONTH($C25,0))+SUMIFS(Config!$S$82:$S$2481,Config!$P$82:$P$2481,"Income",Config!$Q$82:$Q$2481,"&gt;="&amp;$C25,Config!$Q$82:$Q$2481,"&lt;="&amp;EOMONTH($C25,0)))</f>
        <v/>
      </c>
      <c r="F25" s="124">
        <f>IF($D25="","",SUMIFS(Transactions!$F$7:$F$506,Transactions!$E$7:$E$506,"Expense",Transactions!$A$7:$A$506,"&gt;="&amp;$C25,Transactions!$A$7:$A$506,"&lt;="&amp;EOMONTH($C25,0))+SUMIFS(Config!$S$82:$S$2481,Config!$P$82:$P$2481,"Expense",Config!$Q$82:$Q$2481,"&gt;="&amp;$C25,Config!$Q$82:$Q$2481,"&lt;="&amp;EOMONTH($C25,0)))</f>
        <v/>
      </c>
      <c r="G25" s="124">
        <f>IF($D25="","",E25-F25)</f>
        <v/>
      </c>
      <c r="H25" s="124">
        <f>IF($D25="","",Config!$B$10/Config!$B$9)</f>
        <v/>
      </c>
      <c r="I25" s="124">
        <f>IF($D25="","",Config!$B$11/Config!$B$9)</f>
        <v/>
      </c>
      <c r="J25" s="124">
        <f>IF($D25="","",(Config!$B$10-Config!$B$11)/Config!$B$9)</f>
        <v/>
      </c>
      <c r="K25" s="124">
        <f>IF($D25="","",Config!$B$12)</f>
        <v/>
      </c>
      <c r="L25" s="124">
        <f>IF($D25="","",Config!$B$13)</f>
        <v/>
      </c>
      <c r="M25" s="124">
        <f>IF($D25="","",Config!$B$14)</f>
        <v/>
      </c>
      <c r="X25" s="120">
        <f>IF(Categories!$B$30="","",Categories!$B$30)</f>
        <v/>
      </c>
    </row>
    <row r="26">
      <c r="A26">
        <f>IF(EDATE(Config!$B$3,6)&gt;Config!$B$4,"",TEXT(EDATE(Config!$B$3,6),"mmm yyyy"))</f>
        <v/>
      </c>
      <c r="C26" s="72">
        <f>EDATE(DATE(YEAR(Config!$B$8),MONTH(Config!$B$8),1),-2)</f>
        <v/>
      </c>
      <c r="D26">
        <f>IF($C26&lt;Config!$B$7,"",TEXT($C26,"mmm yyyy"))</f>
        <v/>
      </c>
      <c r="E26" s="124">
        <f>IF($D26="","",SUMIFS(Transactions!$F$7:$F$506,Transactions!$E$7:$E$506,"Income",Transactions!$A$7:$A$506,"&gt;="&amp;$C26,Transactions!$A$7:$A$506,"&lt;="&amp;EOMONTH($C26,0))+SUMIFS(Config!$S$82:$S$2481,Config!$P$82:$P$2481,"Income",Config!$Q$82:$Q$2481,"&gt;="&amp;$C26,Config!$Q$82:$Q$2481,"&lt;="&amp;EOMONTH($C26,0)))</f>
        <v/>
      </c>
      <c r="F26" s="124">
        <f>IF($D26="","",SUMIFS(Transactions!$F$7:$F$506,Transactions!$E$7:$E$506,"Expense",Transactions!$A$7:$A$506,"&gt;="&amp;$C26,Transactions!$A$7:$A$506,"&lt;="&amp;EOMONTH($C26,0))+SUMIFS(Config!$S$82:$S$2481,Config!$P$82:$P$2481,"Expense",Config!$Q$82:$Q$2481,"&gt;="&amp;$C26,Config!$Q$82:$Q$2481,"&lt;="&amp;EOMONTH($C26,0)))</f>
        <v/>
      </c>
      <c r="G26" s="124">
        <f>IF($D26="","",E26-F26)</f>
        <v/>
      </c>
      <c r="H26" s="124">
        <f>IF($D26="","",Config!$B$10/Config!$B$9)</f>
        <v/>
      </c>
      <c r="I26" s="124">
        <f>IF($D26="","",Config!$B$11/Config!$B$9)</f>
        <v/>
      </c>
      <c r="J26" s="124">
        <f>IF($D26="","",(Config!$B$10-Config!$B$11)/Config!$B$9)</f>
        <v/>
      </c>
      <c r="K26" s="124">
        <f>IF($D26="","",Config!$B$12)</f>
        <v/>
      </c>
      <c r="L26" s="124">
        <f>IF($D26="","",Config!$B$13)</f>
        <v/>
      </c>
      <c r="M26" s="124">
        <f>IF($D26="","",Config!$B$14)</f>
        <v/>
      </c>
      <c r="X26" s="120">
        <f>IF(Categories!$B$31="","",Categories!$B$31)</f>
        <v/>
      </c>
    </row>
    <row r="27">
      <c r="A27">
        <f>IF(EDATE(Config!$B$3,7)&gt;Config!$B$4,"",TEXT(EDATE(Config!$B$3,7),"mmm yyyy"))</f>
        <v/>
      </c>
      <c r="C27" s="72">
        <f>EDATE(DATE(YEAR(Config!$B$8),MONTH(Config!$B$8),1),-1)</f>
        <v/>
      </c>
      <c r="D27">
        <f>IF($C27&lt;Config!$B$7,"",TEXT($C27,"mmm yyyy"))</f>
        <v/>
      </c>
      <c r="E27" s="124">
        <f>IF($D27="","",SUMIFS(Transactions!$F$7:$F$506,Transactions!$E$7:$E$506,"Income",Transactions!$A$7:$A$506,"&gt;="&amp;$C27,Transactions!$A$7:$A$506,"&lt;="&amp;EOMONTH($C27,0))+SUMIFS(Config!$S$82:$S$2481,Config!$P$82:$P$2481,"Income",Config!$Q$82:$Q$2481,"&gt;="&amp;$C27,Config!$Q$82:$Q$2481,"&lt;="&amp;EOMONTH($C27,0)))</f>
        <v/>
      </c>
      <c r="F27" s="124">
        <f>IF($D27="","",SUMIFS(Transactions!$F$7:$F$506,Transactions!$E$7:$E$506,"Expense",Transactions!$A$7:$A$506,"&gt;="&amp;$C27,Transactions!$A$7:$A$506,"&lt;="&amp;EOMONTH($C27,0))+SUMIFS(Config!$S$82:$S$2481,Config!$P$82:$P$2481,"Expense",Config!$Q$82:$Q$2481,"&gt;="&amp;$C27,Config!$Q$82:$Q$2481,"&lt;="&amp;EOMONTH($C27,0)))</f>
        <v/>
      </c>
      <c r="G27" s="124">
        <f>IF($D27="","",E27-F27)</f>
        <v/>
      </c>
      <c r="H27" s="124">
        <f>IF($D27="","",Config!$B$10/Config!$B$9)</f>
        <v/>
      </c>
      <c r="I27" s="124">
        <f>IF($D27="","",Config!$B$11/Config!$B$9)</f>
        <v/>
      </c>
      <c r="J27" s="124">
        <f>IF($D27="","",(Config!$B$10-Config!$B$11)/Config!$B$9)</f>
        <v/>
      </c>
      <c r="K27" s="124">
        <f>IF($D27="","",Config!$B$12)</f>
        <v/>
      </c>
      <c r="L27" s="124">
        <f>IF($D27="","",Config!$B$13)</f>
        <v/>
      </c>
      <c r="M27" s="124">
        <f>IF($D27="","",Config!$B$14)</f>
        <v/>
      </c>
      <c r="X27" s="120">
        <f>IF(Categories!$B$35="","",Categories!$B$35)</f>
        <v/>
      </c>
    </row>
    <row r="28">
      <c r="A28">
        <f>IF(EDATE(Config!$B$3,8)&gt;Config!$B$4,"",TEXT(EDATE(Config!$B$3,8),"mmm yyyy"))</f>
        <v/>
      </c>
      <c r="C28" s="72">
        <f>EDATE(DATE(YEAR(Config!$B$8),MONTH(Config!$B$8),1),-0)</f>
        <v/>
      </c>
      <c r="D28">
        <f>IF($C28&lt;Config!$B$7,"",TEXT($C28,"mmm yyyy"))</f>
        <v/>
      </c>
      <c r="E28" s="124">
        <f>IF($D28="","",SUMIFS(Transactions!$F$7:$F$506,Transactions!$E$7:$E$506,"Income",Transactions!$A$7:$A$506,"&gt;="&amp;$C28,Transactions!$A$7:$A$506,"&lt;="&amp;EOMONTH($C28,0))+SUMIFS(Config!$S$82:$S$2481,Config!$P$82:$P$2481,"Income",Config!$Q$82:$Q$2481,"&gt;="&amp;$C28,Config!$Q$82:$Q$2481,"&lt;="&amp;EOMONTH($C28,0)))</f>
        <v/>
      </c>
      <c r="F28" s="124">
        <f>IF($D28="","",SUMIFS(Transactions!$F$7:$F$506,Transactions!$E$7:$E$506,"Expense",Transactions!$A$7:$A$506,"&gt;="&amp;$C28,Transactions!$A$7:$A$506,"&lt;="&amp;EOMONTH($C28,0))+SUMIFS(Config!$S$82:$S$2481,Config!$P$82:$P$2481,"Expense",Config!$Q$82:$Q$2481,"&gt;="&amp;$C28,Config!$Q$82:$Q$2481,"&lt;="&amp;EOMONTH($C28,0)))</f>
        <v/>
      </c>
      <c r="G28" s="124">
        <f>IF($D28="","",E28-F28)</f>
        <v/>
      </c>
      <c r="H28" s="124">
        <f>IF($D28="","",Config!$B$10/Config!$B$9)</f>
        <v/>
      </c>
      <c r="I28" s="124">
        <f>IF($D28="","",Config!$B$11/Config!$B$9)</f>
        <v/>
      </c>
      <c r="J28" s="124">
        <f>IF($D28="","",(Config!$B$10-Config!$B$11)/Config!$B$9)</f>
        <v/>
      </c>
      <c r="K28" s="124">
        <f>IF($D28="","",Config!$B$12)</f>
        <v/>
      </c>
      <c r="L28" s="124">
        <f>IF($D28="","",Config!$B$13)</f>
        <v/>
      </c>
      <c r="M28" s="124">
        <f>IF($D28="","",Config!$B$14)</f>
        <v/>
      </c>
      <c r="X28" s="120">
        <f>IF(Categories!$B$36="","",Categories!$B$36)</f>
        <v/>
      </c>
    </row>
    <row r="29">
      <c r="A29">
        <f>IF(EDATE(Config!$B$3,9)&gt;Config!$B$4,"",TEXT(EDATE(Config!$B$3,9),"mmm yyyy"))</f>
        <v/>
      </c>
      <c r="P29" s="123" t="inlineStr">
        <is>
          <t>Category</t>
        </is>
      </c>
      <c r="Q29" s="123" t="inlineStr">
        <is>
          <t>Total</t>
        </is>
      </c>
      <c r="R29" s="123" t="inlineStr">
        <is>
          <t>Monthly Avg</t>
        </is>
      </c>
      <c r="U29" s="123" t="inlineStr">
        <is>
          <t>Share</t>
        </is>
      </c>
      <c r="X29" s="120">
        <f>IF(Categories!$B$37="","",Categories!$B$37)</f>
        <v/>
      </c>
    </row>
    <row r="30">
      <c r="A30">
        <f>IF(EDATE(Config!$B$3,10)&gt;Config!$B$4,"",TEXT(EDATE(Config!$B$3,10),"mmm yyyy"))</f>
        <v/>
      </c>
      <c r="P30" s="120">
        <f>IF(Categories!$B$8="","",Categories!$B$8)</f>
        <v/>
      </c>
      <c r="Q30" s="124">
        <f>IF($P30="",0,SUMIFS(Transactions!$F$7:$F$506,Transactions!$C$7:$C$506,$P30,Transactions!$E$7:$E$506,"Expense",Transactions!$A$7:$A$506,"&gt;="&amp;Config!$B$7,Transactions!$A$7:$A$506,"&lt;="&amp;Config!$B$8)+SUMIFS(Config!$S$82:$S$2481,Config!$O$82:$O$2481,$P30,Config!$P$82:$P$2481,"Expense",Config!$Q$82:$Q$2481,"&gt;="&amp;Config!$B$7,Config!$Q$82:$Q$2481,"&lt;="&amp;Config!$B$8))</f>
        <v/>
      </c>
      <c r="R30" s="124">
        <f>Q30/Config!$B$9</f>
        <v/>
      </c>
      <c r="U30" s="125">
        <f>IF(OR($P30="",SUM($Q$30:$Q$53)=0),"",$Q30/SUM($Q$30:$Q$53))</f>
        <v/>
      </c>
      <c r="V30" s="120">
        <f>IF(AND($P30&lt;&gt;"",$R30&gt;0,$R30&gt;=IFERROR(LARGE($R$30:$R$53,5),0)),"$"&amp;TEXT($R30,"#,##0"),"")</f>
        <v/>
      </c>
      <c r="W30" s="120">
        <f>IF(AND($P30&lt;&gt;"",$R30&gt;0,$R30&gt;=IFERROR(LARGE($R$30:$R$53,5),0)),TEXT($U30,"0%"),"")</f>
        <v/>
      </c>
      <c r="X30" s="120">
        <f>IF(Categories!$B$38="","",Categories!$B$38)</f>
        <v/>
      </c>
    </row>
    <row r="31">
      <c r="A31">
        <f>IF(EDATE(Config!$B$3,11)&gt;Config!$B$4,"",TEXT(EDATE(Config!$B$3,11),"mmm yyyy"))</f>
        <v/>
      </c>
      <c r="P31" s="120">
        <f>IF(Categories!$B$9="","",Categories!$B$9)</f>
        <v/>
      </c>
      <c r="Q31" s="124">
        <f>IF($P31="",0,SUMIFS(Transactions!$F$7:$F$506,Transactions!$C$7:$C$506,$P31,Transactions!$E$7:$E$506,"Expense",Transactions!$A$7:$A$506,"&gt;="&amp;Config!$B$7,Transactions!$A$7:$A$506,"&lt;="&amp;Config!$B$8)+SUMIFS(Config!$S$82:$S$2481,Config!$O$82:$O$2481,$P31,Config!$P$82:$P$2481,"Expense",Config!$Q$82:$Q$2481,"&gt;="&amp;Config!$B$7,Config!$Q$82:$Q$2481,"&lt;="&amp;Config!$B$8))</f>
        <v/>
      </c>
      <c r="R31" s="124">
        <f>Q31/Config!$B$9</f>
        <v/>
      </c>
      <c r="U31" s="125">
        <f>IF(OR($P31="",SUM($Q$30:$Q$53)=0),"",$Q31/SUM($Q$30:$Q$53))</f>
        <v/>
      </c>
      <c r="V31" s="120">
        <f>IF(AND($P31&lt;&gt;"",$R31&gt;0,$R31&gt;=IFERROR(LARGE($R$30:$R$53,5),0)),"$"&amp;TEXT($R31,"#,##0"),"")</f>
        <v/>
      </c>
      <c r="W31" s="120">
        <f>IF(AND($P31&lt;&gt;"",$R31&gt;0,$R31&gt;=IFERROR(LARGE($R$30:$R$53,5),0)),TEXT($U31,"0%"),"")</f>
        <v/>
      </c>
      <c r="X31" s="120">
        <f>IF(Categories!$B$39="","",Categories!$B$39)</f>
        <v/>
      </c>
    </row>
    <row r="32">
      <c r="A32">
        <f>IF(EDATE(Config!$B$3,12)&gt;Config!$B$4,"",TEXT(EDATE(Config!$B$3,12),"mmm yyyy"))</f>
        <v/>
      </c>
      <c r="P32" s="120">
        <f>IF(Categories!$B$10="","",Categories!$B$10)</f>
        <v/>
      </c>
      <c r="Q32" s="124">
        <f>IF($P32="",0,SUMIFS(Transactions!$F$7:$F$506,Transactions!$C$7:$C$506,$P32,Transactions!$E$7:$E$506,"Expense",Transactions!$A$7:$A$506,"&gt;="&amp;Config!$B$7,Transactions!$A$7:$A$506,"&lt;="&amp;Config!$B$8)+SUMIFS(Config!$S$82:$S$2481,Config!$O$82:$O$2481,$P32,Config!$P$82:$P$2481,"Expense",Config!$Q$82:$Q$2481,"&gt;="&amp;Config!$B$7,Config!$Q$82:$Q$2481,"&lt;="&amp;Config!$B$8))</f>
        <v/>
      </c>
      <c r="R32" s="124">
        <f>Q32/Config!$B$9</f>
        <v/>
      </c>
      <c r="U32" s="125">
        <f>IF(OR($P32="",SUM($Q$30:$Q$53)=0),"",$Q32/SUM($Q$30:$Q$53))</f>
        <v/>
      </c>
      <c r="V32" s="120">
        <f>IF(AND($P32&lt;&gt;"",$R32&gt;0,$R32&gt;=IFERROR(LARGE($R$30:$R$53,5),0)),"$"&amp;TEXT($R32,"#,##0"),"")</f>
        <v/>
      </c>
      <c r="W32" s="120">
        <f>IF(AND($P32&lt;&gt;"",$R32&gt;0,$R32&gt;=IFERROR(LARGE($R$30:$R$53,5),0)),TEXT($U32,"0%"),"")</f>
        <v/>
      </c>
      <c r="X32" s="120">
        <f>IF(Categories!$B$40="","",Categories!$B$40)</f>
        <v/>
      </c>
    </row>
    <row r="33">
      <c r="A33">
        <f>IF(EDATE(Config!$B$3,13)&gt;Config!$B$4,"",TEXT(EDATE(Config!$B$3,13),"mmm yyyy"))</f>
        <v/>
      </c>
      <c r="P33" s="120">
        <f>IF(Categories!$B$11="","",Categories!$B$11)</f>
        <v/>
      </c>
      <c r="Q33" s="124">
        <f>IF($P33="",0,SUMIFS(Transactions!$F$7:$F$506,Transactions!$C$7:$C$506,$P33,Transactions!$E$7:$E$506,"Expense",Transactions!$A$7:$A$506,"&gt;="&amp;Config!$B$7,Transactions!$A$7:$A$506,"&lt;="&amp;Config!$B$8)+SUMIFS(Config!$S$82:$S$2481,Config!$O$82:$O$2481,$P33,Config!$P$82:$P$2481,"Expense",Config!$Q$82:$Q$2481,"&gt;="&amp;Config!$B$7,Config!$Q$82:$Q$2481,"&lt;="&amp;Config!$B$8))</f>
        <v/>
      </c>
      <c r="R33" s="124">
        <f>Q33/Config!$B$9</f>
        <v/>
      </c>
      <c r="U33" s="125">
        <f>IF(OR($P33="",SUM($Q$30:$Q$53)=0),"",$Q33/SUM($Q$30:$Q$53))</f>
        <v/>
      </c>
      <c r="V33" s="120">
        <f>IF(AND($P33&lt;&gt;"",$R33&gt;0,$R33&gt;=IFERROR(LARGE($R$30:$R$53,5),0)),"$"&amp;TEXT($R33,"#,##0"),"")</f>
        <v/>
      </c>
      <c r="W33" s="120">
        <f>IF(AND($P33&lt;&gt;"",$R33&gt;0,$R33&gt;=IFERROR(LARGE($R$30:$R$53,5),0)),TEXT($U33,"0%"),"")</f>
        <v/>
      </c>
      <c r="X33" s="120">
        <f>IF(Categories!$B$41="","",Categories!$B$41)</f>
        <v/>
      </c>
    </row>
    <row r="34">
      <c r="A34">
        <f>IF(EDATE(Config!$B$3,14)&gt;Config!$B$4,"",TEXT(EDATE(Config!$B$3,14),"mmm yyyy"))</f>
        <v/>
      </c>
      <c r="P34" s="120">
        <f>IF(Categories!$B$12="","",Categories!$B$12)</f>
        <v/>
      </c>
      <c r="Q34" s="124">
        <f>IF($P34="",0,SUMIFS(Transactions!$F$7:$F$506,Transactions!$C$7:$C$506,$P34,Transactions!$E$7:$E$506,"Expense",Transactions!$A$7:$A$506,"&gt;="&amp;Config!$B$7,Transactions!$A$7:$A$506,"&lt;="&amp;Config!$B$8)+SUMIFS(Config!$S$82:$S$2481,Config!$O$82:$O$2481,$P34,Config!$P$82:$P$2481,"Expense",Config!$Q$82:$Q$2481,"&gt;="&amp;Config!$B$7,Config!$Q$82:$Q$2481,"&lt;="&amp;Config!$B$8))</f>
        <v/>
      </c>
      <c r="R34" s="124">
        <f>Q34/Config!$B$9</f>
        <v/>
      </c>
      <c r="U34" s="125">
        <f>IF(OR($P34="",SUM($Q$30:$Q$53)=0),"",$Q34/SUM($Q$30:$Q$53))</f>
        <v/>
      </c>
      <c r="V34" s="120">
        <f>IF(AND($P34&lt;&gt;"",$R34&gt;0,$R34&gt;=IFERROR(LARGE($R$30:$R$53,5),0)),"$"&amp;TEXT($R34,"#,##0"),"")</f>
        <v/>
      </c>
      <c r="W34" s="120">
        <f>IF(AND($P34&lt;&gt;"",$R34&gt;0,$R34&gt;=IFERROR(LARGE($R$30:$R$53,5),0)),TEXT($U34,"0%"),"")</f>
        <v/>
      </c>
      <c r="X34" s="120">
        <f>IF(Categories!$B$42="","",Categories!$B$42)</f>
        <v/>
      </c>
    </row>
    <row r="35">
      <c r="A35">
        <f>IF(EDATE(Config!$B$3,15)&gt;Config!$B$4,"",TEXT(EDATE(Config!$B$3,15),"mmm yyyy"))</f>
        <v/>
      </c>
      <c r="P35" s="120">
        <f>IF(Categories!$B$13="","",Categories!$B$13)</f>
        <v/>
      </c>
      <c r="Q35" s="124">
        <f>IF($P35="",0,SUMIFS(Transactions!$F$7:$F$506,Transactions!$C$7:$C$506,$P35,Transactions!$E$7:$E$506,"Expense",Transactions!$A$7:$A$506,"&gt;="&amp;Config!$B$7,Transactions!$A$7:$A$506,"&lt;="&amp;Config!$B$8)+SUMIFS(Config!$S$82:$S$2481,Config!$O$82:$O$2481,$P35,Config!$P$82:$P$2481,"Expense",Config!$Q$82:$Q$2481,"&gt;="&amp;Config!$B$7,Config!$Q$82:$Q$2481,"&lt;="&amp;Config!$B$8))</f>
        <v/>
      </c>
      <c r="R35" s="124">
        <f>Q35/Config!$B$9</f>
        <v/>
      </c>
      <c r="U35" s="125">
        <f>IF(OR($P35="",SUM($Q$30:$Q$53)=0),"",$Q35/SUM($Q$30:$Q$53))</f>
        <v/>
      </c>
      <c r="V35" s="120">
        <f>IF(AND($P35&lt;&gt;"",$R35&gt;0,$R35&gt;=IFERROR(LARGE($R$30:$R$53,5),0)),"$"&amp;TEXT($R35,"#,##0"),"")</f>
        <v/>
      </c>
      <c r="W35" s="120">
        <f>IF(AND($P35&lt;&gt;"",$R35&gt;0,$R35&gt;=IFERROR(LARGE($R$30:$R$53,5),0)),TEXT($U35,"0%"),"")</f>
        <v/>
      </c>
      <c r="X35" s="120">
        <f>IF(Categories!$B$43="","",Categories!$B$43)</f>
        <v/>
      </c>
    </row>
    <row r="36">
      <c r="A36">
        <f>IF(EDATE(Config!$B$3,16)&gt;Config!$B$4,"",TEXT(EDATE(Config!$B$3,16),"mmm yyyy"))</f>
        <v/>
      </c>
      <c r="P36" s="120">
        <f>IF(Categories!$B$14="","",Categories!$B$14)</f>
        <v/>
      </c>
      <c r="Q36" s="124">
        <f>IF($P36="",0,SUMIFS(Transactions!$F$7:$F$506,Transactions!$C$7:$C$506,$P36,Transactions!$E$7:$E$506,"Expense",Transactions!$A$7:$A$506,"&gt;="&amp;Config!$B$7,Transactions!$A$7:$A$506,"&lt;="&amp;Config!$B$8)+SUMIFS(Config!$S$82:$S$2481,Config!$O$82:$O$2481,$P36,Config!$P$82:$P$2481,"Expense",Config!$Q$82:$Q$2481,"&gt;="&amp;Config!$B$7,Config!$Q$82:$Q$2481,"&lt;="&amp;Config!$B$8))</f>
        <v/>
      </c>
      <c r="R36" s="124">
        <f>Q36/Config!$B$9</f>
        <v/>
      </c>
      <c r="U36" s="125">
        <f>IF(OR($P36="",SUM($Q$30:$Q$53)=0),"",$Q36/SUM($Q$30:$Q$53))</f>
        <v/>
      </c>
      <c r="V36" s="120">
        <f>IF(AND($P36&lt;&gt;"",$R36&gt;0,$R36&gt;=IFERROR(LARGE($R$30:$R$53,5),0)),"$"&amp;TEXT($R36,"#,##0"),"")</f>
        <v/>
      </c>
      <c r="W36" s="120">
        <f>IF(AND($P36&lt;&gt;"",$R36&gt;0,$R36&gt;=IFERROR(LARGE($R$30:$R$53,5),0)),TEXT($U36,"0%"),"")</f>
        <v/>
      </c>
      <c r="X36" s="120">
        <f>IF(Categories!$B$44="","",Categories!$B$44)</f>
        <v/>
      </c>
    </row>
    <row r="37">
      <c r="A37">
        <f>IF(EDATE(Config!$B$3,17)&gt;Config!$B$4,"",TEXT(EDATE(Config!$B$3,17),"mmm yyyy"))</f>
        <v/>
      </c>
      <c r="P37" s="120">
        <f>IF(Categories!$B$15="","",Categories!$B$15)</f>
        <v/>
      </c>
      <c r="Q37" s="124">
        <f>IF($P37="",0,SUMIFS(Transactions!$F$7:$F$506,Transactions!$C$7:$C$506,$P37,Transactions!$E$7:$E$506,"Expense",Transactions!$A$7:$A$506,"&gt;="&amp;Config!$B$7,Transactions!$A$7:$A$506,"&lt;="&amp;Config!$B$8)+SUMIFS(Config!$S$82:$S$2481,Config!$O$82:$O$2481,$P37,Config!$P$82:$P$2481,"Expense",Config!$Q$82:$Q$2481,"&gt;="&amp;Config!$B$7,Config!$Q$82:$Q$2481,"&lt;="&amp;Config!$B$8))</f>
        <v/>
      </c>
      <c r="R37" s="124">
        <f>Q37/Config!$B$9</f>
        <v/>
      </c>
      <c r="U37" s="125">
        <f>IF(OR($P37="",SUM($Q$30:$Q$53)=0),"",$Q37/SUM($Q$30:$Q$53))</f>
        <v/>
      </c>
      <c r="V37" s="120">
        <f>IF(AND($P37&lt;&gt;"",$R37&gt;0,$R37&gt;=IFERROR(LARGE($R$30:$R$53,5),0)),"$"&amp;TEXT($R37,"#,##0"),"")</f>
        <v/>
      </c>
      <c r="W37" s="120">
        <f>IF(AND($P37&lt;&gt;"",$R37&gt;0,$R37&gt;=IFERROR(LARGE($R$30:$R$53,5),0)),TEXT($U37,"0%"),"")</f>
        <v/>
      </c>
      <c r="X37" s="120">
        <f>IF(Categories!$B$45="","",Categories!$B$45)</f>
        <v/>
      </c>
    </row>
    <row r="38">
      <c r="A38">
        <f>IF(EDATE(Config!$B$3,18)&gt;Config!$B$4,"",TEXT(EDATE(Config!$B$3,18),"mmm yyyy"))</f>
        <v/>
      </c>
      <c r="P38" s="120">
        <f>IF(Categories!$B$16="","",Categories!$B$16)</f>
        <v/>
      </c>
      <c r="Q38" s="124">
        <f>IF($P38="",0,SUMIFS(Transactions!$F$7:$F$506,Transactions!$C$7:$C$506,$P38,Transactions!$E$7:$E$506,"Expense",Transactions!$A$7:$A$506,"&gt;="&amp;Config!$B$7,Transactions!$A$7:$A$506,"&lt;="&amp;Config!$B$8)+SUMIFS(Config!$S$82:$S$2481,Config!$O$82:$O$2481,$P38,Config!$P$82:$P$2481,"Expense",Config!$Q$82:$Q$2481,"&gt;="&amp;Config!$B$7,Config!$Q$82:$Q$2481,"&lt;="&amp;Config!$B$8))</f>
        <v/>
      </c>
      <c r="R38" s="124">
        <f>Q38/Config!$B$9</f>
        <v/>
      </c>
      <c r="U38" s="125">
        <f>IF(OR($P38="",SUM($Q$30:$Q$53)=0),"",$Q38/SUM($Q$30:$Q$53))</f>
        <v/>
      </c>
      <c r="V38" s="120">
        <f>IF(AND($P38&lt;&gt;"",$R38&gt;0,$R38&gt;=IFERROR(LARGE($R$30:$R$53,5),0)),"$"&amp;TEXT($R38,"#,##0"),"")</f>
        <v/>
      </c>
      <c r="W38" s="120">
        <f>IF(AND($P38&lt;&gt;"",$R38&gt;0,$R38&gt;=IFERROR(LARGE($R$30:$R$53,5),0)),TEXT($U38,"0%"),"")</f>
        <v/>
      </c>
      <c r="X38" s="120">
        <f>IF(Categories!$B$46="","",Categories!$B$46)</f>
        <v/>
      </c>
    </row>
    <row r="39">
      <c r="A39">
        <f>IF(EDATE(Config!$B$3,19)&gt;Config!$B$4,"",TEXT(EDATE(Config!$B$3,19),"mmm yyyy"))</f>
        <v/>
      </c>
      <c r="P39" s="120">
        <f>IF(Categories!$B$17="","",Categories!$B$17)</f>
        <v/>
      </c>
      <c r="Q39" s="124">
        <f>IF($P39="",0,SUMIFS(Transactions!$F$7:$F$506,Transactions!$C$7:$C$506,$P39,Transactions!$E$7:$E$506,"Expense",Transactions!$A$7:$A$506,"&gt;="&amp;Config!$B$7,Transactions!$A$7:$A$506,"&lt;="&amp;Config!$B$8)+SUMIFS(Config!$S$82:$S$2481,Config!$O$82:$O$2481,$P39,Config!$P$82:$P$2481,"Expense",Config!$Q$82:$Q$2481,"&gt;="&amp;Config!$B$7,Config!$Q$82:$Q$2481,"&lt;="&amp;Config!$B$8))</f>
        <v/>
      </c>
      <c r="R39" s="124">
        <f>Q39/Config!$B$9</f>
        <v/>
      </c>
      <c r="U39" s="125">
        <f>IF(OR($P39="",SUM($Q$30:$Q$53)=0),"",$Q39/SUM($Q$30:$Q$53))</f>
        <v/>
      </c>
      <c r="V39" s="120">
        <f>IF(AND($P39&lt;&gt;"",$R39&gt;0,$R39&gt;=IFERROR(LARGE($R$30:$R$53,5),0)),"$"&amp;TEXT($R39,"#,##0"),"")</f>
        <v/>
      </c>
      <c r="W39" s="120">
        <f>IF(AND($P39&lt;&gt;"",$R39&gt;0,$R39&gt;=IFERROR(LARGE($R$30:$R$53,5),0)),TEXT($U39,"0%"),"")</f>
        <v/>
      </c>
      <c r="X39" s="120">
        <f>IF(Categories!$B$47="","",Categories!$B$47)</f>
        <v/>
      </c>
    </row>
    <row r="40">
      <c r="A40">
        <f>IF(EDATE(Config!$B$3,20)&gt;Config!$B$4,"",TEXT(EDATE(Config!$B$3,20),"mmm yyyy"))</f>
        <v/>
      </c>
      <c r="P40" s="120">
        <f>IF(Categories!$B$18="","",Categories!$B$18)</f>
        <v/>
      </c>
      <c r="Q40" s="124">
        <f>IF($P40="",0,SUMIFS(Transactions!$F$7:$F$506,Transactions!$C$7:$C$506,$P40,Transactions!$E$7:$E$506,"Expense",Transactions!$A$7:$A$506,"&gt;="&amp;Config!$B$7,Transactions!$A$7:$A$506,"&lt;="&amp;Config!$B$8)+SUMIFS(Config!$S$82:$S$2481,Config!$O$82:$O$2481,$P40,Config!$P$82:$P$2481,"Expense",Config!$Q$82:$Q$2481,"&gt;="&amp;Config!$B$7,Config!$Q$82:$Q$2481,"&lt;="&amp;Config!$B$8))</f>
        <v/>
      </c>
      <c r="R40" s="124">
        <f>Q40/Config!$B$9</f>
        <v/>
      </c>
      <c r="U40" s="125">
        <f>IF(OR($P40="",SUM($Q$30:$Q$53)=0),"",$Q40/SUM($Q$30:$Q$53))</f>
        <v/>
      </c>
      <c r="V40" s="120">
        <f>IF(AND($P40&lt;&gt;"",$R40&gt;0,$R40&gt;=IFERROR(LARGE($R$30:$R$53,5),0)),"$"&amp;TEXT($R40,"#,##0"),"")</f>
        <v/>
      </c>
      <c r="W40" s="120">
        <f>IF(AND($P40&lt;&gt;"",$R40&gt;0,$R40&gt;=IFERROR(LARGE($R$30:$R$53,5),0)),TEXT($U40,"0%"),"")</f>
        <v/>
      </c>
      <c r="X40" s="120">
        <f>IF(Categories!$B$48="","",Categories!$B$48)</f>
        <v/>
      </c>
    </row>
    <row r="41">
      <c r="A41">
        <f>IF(EDATE(Config!$B$3,21)&gt;Config!$B$4,"",TEXT(EDATE(Config!$B$3,21),"mmm yyyy"))</f>
        <v/>
      </c>
      <c r="P41" s="120">
        <f>IF(Categories!$B$19="","",Categories!$B$19)</f>
        <v/>
      </c>
      <c r="Q41" s="124">
        <f>IF($P41="",0,SUMIFS(Transactions!$F$7:$F$506,Transactions!$C$7:$C$506,$P41,Transactions!$E$7:$E$506,"Expense",Transactions!$A$7:$A$506,"&gt;="&amp;Config!$B$7,Transactions!$A$7:$A$506,"&lt;="&amp;Config!$B$8)+SUMIFS(Config!$S$82:$S$2481,Config!$O$82:$O$2481,$P41,Config!$P$82:$P$2481,"Expense",Config!$Q$82:$Q$2481,"&gt;="&amp;Config!$B$7,Config!$Q$82:$Q$2481,"&lt;="&amp;Config!$B$8))</f>
        <v/>
      </c>
      <c r="R41" s="124">
        <f>Q41/Config!$B$9</f>
        <v/>
      </c>
      <c r="U41" s="125">
        <f>IF(OR($P41="",SUM($Q$30:$Q$53)=0),"",$Q41/SUM($Q$30:$Q$53))</f>
        <v/>
      </c>
      <c r="V41" s="120">
        <f>IF(AND($P41&lt;&gt;"",$R41&gt;0,$R41&gt;=IFERROR(LARGE($R$30:$R$53,5),0)),"$"&amp;TEXT($R41,"#,##0"),"")</f>
        <v/>
      </c>
      <c r="W41" s="120">
        <f>IF(AND($P41&lt;&gt;"",$R41&gt;0,$R41&gt;=IFERROR(LARGE($R$30:$R$53,5),0)),TEXT($U41,"0%"),"")</f>
        <v/>
      </c>
      <c r="X41" s="120">
        <f>IF(Categories!$B$49="","",Categories!$B$49)</f>
        <v/>
      </c>
    </row>
    <row r="42">
      <c r="A42">
        <f>IF(EDATE(Config!$B$3,22)&gt;Config!$B$4,"",TEXT(EDATE(Config!$B$3,22),"mmm yyyy"))</f>
        <v/>
      </c>
      <c r="P42" s="120">
        <f>IF(Categories!$B$20="","",Categories!$B$20)</f>
        <v/>
      </c>
      <c r="Q42" s="124">
        <f>IF($P42="",0,SUMIFS(Transactions!$F$7:$F$506,Transactions!$C$7:$C$506,$P42,Transactions!$E$7:$E$506,"Expense",Transactions!$A$7:$A$506,"&gt;="&amp;Config!$B$7,Transactions!$A$7:$A$506,"&lt;="&amp;Config!$B$8)+SUMIFS(Config!$S$82:$S$2481,Config!$O$82:$O$2481,$P42,Config!$P$82:$P$2481,"Expense",Config!$Q$82:$Q$2481,"&gt;="&amp;Config!$B$7,Config!$Q$82:$Q$2481,"&lt;="&amp;Config!$B$8))</f>
        <v/>
      </c>
      <c r="R42" s="124">
        <f>Q42/Config!$B$9</f>
        <v/>
      </c>
      <c r="U42" s="125">
        <f>IF(OR($P42="",SUM($Q$30:$Q$53)=0),"",$Q42/SUM($Q$30:$Q$53))</f>
        <v/>
      </c>
      <c r="V42" s="120">
        <f>IF(AND($P42&lt;&gt;"",$R42&gt;0,$R42&gt;=IFERROR(LARGE($R$30:$R$53,5),0)),"$"&amp;TEXT($R42,"#,##0"),"")</f>
        <v/>
      </c>
      <c r="W42" s="120">
        <f>IF(AND($P42&lt;&gt;"",$R42&gt;0,$R42&gt;=IFERROR(LARGE($R$30:$R$53,5),0)),TEXT($U42,"0%"),"")</f>
        <v/>
      </c>
      <c r="X42" s="120">
        <f>IF(Categories!$B$50="","",Categories!$B$50)</f>
        <v/>
      </c>
    </row>
    <row r="43">
      <c r="A43">
        <f>IF(EDATE(Config!$B$3,23)&gt;Config!$B$4,"",TEXT(EDATE(Config!$B$3,23),"mmm yyyy"))</f>
        <v/>
      </c>
      <c r="P43" s="120">
        <f>IF(Categories!$B$21="","",Categories!$B$21)</f>
        <v/>
      </c>
      <c r="Q43" s="124">
        <f>IF($P43="",0,SUMIFS(Transactions!$F$7:$F$506,Transactions!$C$7:$C$506,$P43,Transactions!$E$7:$E$506,"Expense",Transactions!$A$7:$A$506,"&gt;="&amp;Config!$B$7,Transactions!$A$7:$A$506,"&lt;="&amp;Config!$B$8)+SUMIFS(Config!$S$82:$S$2481,Config!$O$82:$O$2481,$P43,Config!$P$82:$P$2481,"Expense",Config!$Q$82:$Q$2481,"&gt;="&amp;Config!$B$7,Config!$Q$82:$Q$2481,"&lt;="&amp;Config!$B$8))</f>
        <v/>
      </c>
      <c r="R43" s="124">
        <f>Q43/Config!$B$9</f>
        <v/>
      </c>
      <c r="U43" s="125">
        <f>IF(OR($P43="",SUM($Q$30:$Q$53)=0),"",$Q43/SUM($Q$30:$Q$53))</f>
        <v/>
      </c>
      <c r="V43" s="120">
        <f>IF(AND($P43&lt;&gt;"",$R43&gt;0,$R43&gt;=IFERROR(LARGE($R$30:$R$53,5),0)),"$"&amp;TEXT($R43,"#,##0"),"")</f>
        <v/>
      </c>
      <c r="W43" s="120">
        <f>IF(AND($P43&lt;&gt;"",$R43&gt;0,$R43&gt;=IFERROR(LARGE($R$30:$R$53,5),0)),TEXT($U43,"0%"),"")</f>
        <v/>
      </c>
      <c r="X43" s="120">
        <f>IF(Categories!$B$51="","",Categories!$B$51)</f>
        <v/>
      </c>
    </row>
    <row r="44">
      <c r="A44">
        <f>IF(EDATE(Config!$B$3,24)&gt;Config!$B$4,"",TEXT(EDATE(Config!$B$3,24),"mmm yyyy"))</f>
        <v/>
      </c>
      <c r="P44" s="120">
        <f>IF(Categories!$B$22="","",Categories!$B$22)</f>
        <v/>
      </c>
      <c r="Q44" s="124">
        <f>IF($P44="",0,SUMIFS(Transactions!$F$7:$F$506,Transactions!$C$7:$C$506,$P44,Transactions!$E$7:$E$506,"Expense",Transactions!$A$7:$A$506,"&gt;="&amp;Config!$B$7,Transactions!$A$7:$A$506,"&lt;="&amp;Config!$B$8)+SUMIFS(Config!$S$82:$S$2481,Config!$O$82:$O$2481,$P44,Config!$P$82:$P$2481,"Expense",Config!$Q$82:$Q$2481,"&gt;="&amp;Config!$B$7,Config!$Q$82:$Q$2481,"&lt;="&amp;Config!$B$8))</f>
        <v/>
      </c>
      <c r="R44" s="124">
        <f>Q44/Config!$B$9</f>
        <v/>
      </c>
      <c r="U44" s="125">
        <f>IF(OR($P44="",SUM($Q$30:$Q$53)=0),"",$Q44/SUM($Q$30:$Q$53))</f>
        <v/>
      </c>
      <c r="V44" s="120">
        <f>IF(AND($P44&lt;&gt;"",$R44&gt;0,$R44&gt;=IFERROR(LARGE($R$30:$R$53,5),0)),"$"&amp;TEXT($R44,"#,##0"),"")</f>
        <v/>
      </c>
      <c r="W44" s="120">
        <f>IF(AND($P44&lt;&gt;"",$R44&gt;0,$R44&gt;=IFERROR(LARGE($R$30:$R$53,5),0)),TEXT($U44,"0%"),"")</f>
        <v/>
      </c>
      <c r="X44" s="120">
        <f>IF(Categories!$B$52="","",Categories!$B$52)</f>
        <v/>
      </c>
    </row>
    <row r="45">
      <c r="A45">
        <f>IF(EDATE(Config!$B$3,25)&gt;Config!$B$4,"",TEXT(EDATE(Config!$B$3,25),"mmm yyyy"))</f>
        <v/>
      </c>
      <c r="P45" s="120">
        <f>IF(Categories!$B$23="","",Categories!$B$23)</f>
        <v/>
      </c>
      <c r="Q45" s="124">
        <f>IF($P45="",0,SUMIFS(Transactions!$F$7:$F$506,Transactions!$C$7:$C$506,$P45,Transactions!$E$7:$E$506,"Expense",Transactions!$A$7:$A$506,"&gt;="&amp;Config!$B$7,Transactions!$A$7:$A$506,"&lt;="&amp;Config!$B$8)+SUMIFS(Config!$S$82:$S$2481,Config!$O$82:$O$2481,$P45,Config!$P$82:$P$2481,"Expense",Config!$Q$82:$Q$2481,"&gt;="&amp;Config!$B$7,Config!$Q$82:$Q$2481,"&lt;="&amp;Config!$B$8))</f>
        <v/>
      </c>
      <c r="R45" s="124">
        <f>Q45/Config!$B$9</f>
        <v/>
      </c>
      <c r="U45" s="125">
        <f>IF(OR($P45="",SUM($Q$30:$Q$53)=0),"",$Q45/SUM($Q$30:$Q$53))</f>
        <v/>
      </c>
      <c r="V45" s="120">
        <f>IF(AND($P45&lt;&gt;"",$R45&gt;0,$R45&gt;=IFERROR(LARGE($R$30:$R$53,5),0)),"$"&amp;TEXT($R45,"#,##0"),"")</f>
        <v/>
      </c>
      <c r="W45" s="120">
        <f>IF(AND($P45&lt;&gt;"",$R45&gt;0,$R45&gt;=IFERROR(LARGE($R$30:$R$53,5),0)),TEXT($U45,"0%"),"")</f>
        <v/>
      </c>
      <c r="X45" s="120">
        <f>IF(Categories!$B$53="","",Categories!$B$53)</f>
        <v/>
      </c>
    </row>
    <row r="46">
      <c r="A46">
        <f>IF(EDATE(Config!$B$3,26)&gt;Config!$B$4,"",TEXT(EDATE(Config!$B$3,26),"mmm yyyy"))</f>
        <v/>
      </c>
      <c r="P46" s="120">
        <f>IF(Categories!$B$24="","",Categories!$B$24)</f>
        <v/>
      </c>
      <c r="Q46" s="124">
        <f>IF($P46="",0,SUMIFS(Transactions!$F$7:$F$506,Transactions!$C$7:$C$506,$P46,Transactions!$E$7:$E$506,"Expense",Transactions!$A$7:$A$506,"&gt;="&amp;Config!$B$7,Transactions!$A$7:$A$506,"&lt;="&amp;Config!$B$8)+SUMIFS(Config!$S$82:$S$2481,Config!$O$82:$O$2481,$P46,Config!$P$82:$P$2481,"Expense",Config!$Q$82:$Q$2481,"&gt;="&amp;Config!$B$7,Config!$Q$82:$Q$2481,"&lt;="&amp;Config!$B$8))</f>
        <v/>
      </c>
      <c r="R46" s="124">
        <f>Q46/Config!$B$9</f>
        <v/>
      </c>
      <c r="U46" s="125">
        <f>IF(OR($P46="",SUM($Q$30:$Q$53)=0),"",$Q46/SUM($Q$30:$Q$53))</f>
        <v/>
      </c>
      <c r="V46" s="120">
        <f>IF(AND($P46&lt;&gt;"",$R46&gt;0,$R46&gt;=IFERROR(LARGE($R$30:$R$53,5),0)),"$"&amp;TEXT($R46,"#,##0"),"")</f>
        <v/>
      </c>
      <c r="W46" s="120">
        <f>IF(AND($P46&lt;&gt;"",$R46&gt;0,$R46&gt;=IFERROR(LARGE($R$30:$R$53,5),0)),TEXT($U46,"0%"),"")</f>
        <v/>
      </c>
      <c r="X46" s="120">
        <f>IF(Categories!$B$54="","",Categories!$B$54)</f>
        <v/>
      </c>
    </row>
    <row r="47">
      <c r="A47">
        <f>IF(EDATE(Config!$B$3,27)&gt;Config!$B$4,"",TEXT(EDATE(Config!$B$3,27),"mmm yyyy"))</f>
        <v/>
      </c>
      <c r="P47" s="120">
        <f>IF(Categories!$B$25="","",Categories!$B$25)</f>
        <v/>
      </c>
      <c r="Q47" s="124">
        <f>IF($P47="",0,SUMIFS(Transactions!$F$7:$F$506,Transactions!$C$7:$C$506,$P47,Transactions!$E$7:$E$506,"Expense",Transactions!$A$7:$A$506,"&gt;="&amp;Config!$B$7,Transactions!$A$7:$A$506,"&lt;="&amp;Config!$B$8)+SUMIFS(Config!$S$82:$S$2481,Config!$O$82:$O$2481,$P47,Config!$P$82:$P$2481,"Expense",Config!$Q$82:$Q$2481,"&gt;="&amp;Config!$B$7,Config!$Q$82:$Q$2481,"&lt;="&amp;Config!$B$8))</f>
        <v/>
      </c>
      <c r="R47" s="124">
        <f>Q47/Config!$B$9</f>
        <v/>
      </c>
      <c r="U47" s="125">
        <f>IF(OR($P47="",SUM($Q$30:$Q$53)=0),"",$Q47/SUM($Q$30:$Q$53))</f>
        <v/>
      </c>
      <c r="V47" s="120">
        <f>IF(AND($P47&lt;&gt;"",$R47&gt;0,$R47&gt;=IFERROR(LARGE($R$30:$R$53,5),0)),"$"&amp;TEXT($R47,"#,##0"),"")</f>
        <v/>
      </c>
      <c r="W47" s="120">
        <f>IF(AND($P47&lt;&gt;"",$R47&gt;0,$R47&gt;=IFERROR(LARGE($R$30:$R$53,5),0)),TEXT($U47,"0%"),"")</f>
        <v/>
      </c>
      <c r="X47" s="120">
        <f>IF(Categories!$B$55="","",Categories!$B$55)</f>
        <v/>
      </c>
    </row>
    <row r="48">
      <c r="A48">
        <f>IF(EDATE(Config!$B$3,28)&gt;Config!$B$4,"",TEXT(EDATE(Config!$B$3,28),"mmm yyyy"))</f>
        <v/>
      </c>
      <c r="P48" s="120">
        <f>IF(Categories!$B$26="","",Categories!$B$26)</f>
        <v/>
      </c>
      <c r="Q48" s="124">
        <f>IF($P48="",0,SUMIFS(Transactions!$F$7:$F$506,Transactions!$C$7:$C$506,$P48,Transactions!$E$7:$E$506,"Expense",Transactions!$A$7:$A$506,"&gt;="&amp;Config!$B$7,Transactions!$A$7:$A$506,"&lt;="&amp;Config!$B$8)+SUMIFS(Config!$S$82:$S$2481,Config!$O$82:$O$2481,$P48,Config!$P$82:$P$2481,"Expense",Config!$Q$82:$Q$2481,"&gt;="&amp;Config!$B$7,Config!$Q$82:$Q$2481,"&lt;="&amp;Config!$B$8))</f>
        <v/>
      </c>
      <c r="R48" s="124">
        <f>Q48/Config!$B$9</f>
        <v/>
      </c>
      <c r="U48" s="125">
        <f>IF(OR($P48="",SUM($Q$30:$Q$53)=0),"",$Q48/SUM($Q$30:$Q$53))</f>
        <v/>
      </c>
      <c r="V48" s="120">
        <f>IF(AND($P48&lt;&gt;"",$R48&gt;0,$R48&gt;=IFERROR(LARGE($R$30:$R$53,5),0)),"$"&amp;TEXT($R48,"#,##0"),"")</f>
        <v/>
      </c>
      <c r="W48" s="120">
        <f>IF(AND($P48&lt;&gt;"",$R48&gt;0,$R48&gt;=IFERROR(LARGE($R$30:$R$53,5),0)),TEXT($U48,"0%"),"")</f>
        <v/>
      </c>
      <c r="X48" s="120">
        <f>IF(Categories!$B$56="","",Categories!$B$56)</f>
        <v/>
      </c>
    </row>
    <row r="49">
      <c r="A49">
        <f>IF(EDATE(Config!$B$3,29)&gt;Config!$B$4,"",TEXT(EDATE(Config!$B$3,29),"mmm yyyy"))</f>
        <v/>
      </c>
      <c r="P49" s="120">
        <f>IF(Categories!$B$27="","",Categories!$B$27)</f>
        <v/>
      </c>
      <c r="Q49" s="124">
        <f>IF($P49="",0,SUMIFS(Transactions!$F$7:$F$506,Transactions!$C$7:$C$506,$P49,Transactions!$E$7:$E$506,"Expense",Transactions!$A$7:$A$506,"&gt;="&amp;Config!$B$7,Transactions!$A$7:$A$506,"&lt;="&amp;Config!$B$8)+SUMIFS(Config!$S$82:$S$2481,Config!$O$82:$O$2481,$P49,Config!$P$82:$P$2481,"Expense",Config!$Q$82:$Q$2481,"&gt;="&amp;Config!$B$7,Config!$Q$82:$Q$2481,"&lt;="&amp;Config!$B$8))</f>
        <v/>
      </c>
      <c r="R49" s="124">
        <f>Q49/Config!$B$9</f>
        <v/>
      </c>
      <c r="U49" s="125">
        <f>IF(OR($P49="",SUM($Q$30:$Q$53)=0),"",$Q49/SUM($Q$30:$Q$53))</f>
        <v/>
      </c>
      <c r="V49" s="120">
        <f>IF(AND($P49&lt;&gt;"",$R49&gt;0,$R49&gt;=IFERROR(LARGE($R$30:$R$53,5),0)),"$"&amp;TEXT($R49,"#,##0"),"")</f>
        <v/>
      </c>
      <c r="W49" s="120">
        <f>IF(AND($P49&lt;&gt;"",$R49&gt;0,$R49&gt;=IFERROR(LARGE($R$30:$R$53,5),0)),TEXT($U49,"0%"),"")</f>
        <v/>
      </c>
      <c r="X49" s="120">
        <f>IF(Categories!$B$57="","",Categories!$B$57)</f>
        <v/>
      </c>
    </row>
    <row r="50">
      <c r="A50">
        <f>IF(EDATE(Config!$B$3,30)&gt;Config!$B$4,"",TEXT(EDATE(Config!$B$3,30),"mmm yyyy"))</f>
        <v/>
      </c>
      <c r="P50" s="120">
        <f>IF(Categories!$B$28="","",Categories!$B$28)</f>
        <v/>
      </c>
      <c r="Q50" s="124">
        <f>IF($P50="",0,SUMIFS(Transactions!$F$7:$F$506,Transactions!$C$7:$C$506,$P50,Transactions!$E$7:$E$506,"Expense",Transactions!$A$7:$A$506,"&gt;="&amp;Config!$B$7,Transactions!$A$7:$A$506,"&lt;="&amp;Config!$B$8)+SUMIFS(Config!$S$82:$S$2481,Config!$O$82:$O$2481,$P50,Config!$P$82:$P$2481,"Expense",Config!$Q$82:$Q$2481,"&gt;="&amp;Config!$B$7,Config!$Q$82:$Q$2481,"&lt;="&amp;Config!$B$8))</f>
        <v/>
      </c>
      <c r="R50" s="124">
        <f>Q50/Config!$B$9</f>
        <v/>
      </c>
      <c r="U50" s="125">
        <f>IF(OR($P50="",SUM($Q$30:$Q$53)=0),"",$Q50/SUM($Q$30:$Q$53))</f>
        <v/>
      </c>
      <c r="V50" s="120">
        <f>IF(AND($P50&lt;&gt;"",$R50&gt;0,$R50&gt;=IFERROR(LARGE($R$30:$R$53,5),0)),"$"&amp;TEXT($R50,"#,##0"),"")</f>
        <v/>
      </c>
      <c r="W50" s="120">
        <f>IF(AND($P50&lt;&gt;"",$R50&gt;0,$R50&gt;=IFERROR(LARGE($R$30:$R$53,5),0)),TEXT($U50,"0%"),"")</f>
        <v/>
      </c>
      <c r="X50" s="120">
        <f>IF(Categories!$B$58="","",Categories!$B$58)</f>
        <v/>
      </c>
    </row>
    <row r="51">
      <c r="A51">
        <f>IF(EDATE(Config!$B$3,31)&gt;Config!$B$4,"",TEXT(EDATE(Config!$B$3,31),"mmm yyyy"))</f>
        <v/>
      </c>
      <c r="P51" s="120">
        <f>IF(Categories!$B$29="","",Categories!$B$29)</f>
        <v/>
      </c>
      <c r="Q51" s="124">
        <f>IF($P51="",0,SUMIFS(Transactions!$F$7:$F$506,Transactions!$C$7:$C$506,$P51,Transactions!$E$7:$E$506,"Expense",Transactions!$A$7:$A$506,"&gt;="&amp;Config!$B$7,Transactions!$A$7:$A$506,"&lt;="&amp;Config!$B$8)+SUMIFS(Config!$S$82:$S$2481,Config!$O$82:$O$2481,$P51,Config!$P$82:$P$2481,"Expense",Config!$Q$82:$Q$2481,"&gt;="&amp;Config!$B$7,Config!$Q$82:$Q$2481,"&lt;="&amp;Config!$B$8))</f>
        <v/>
      </c>
      <c r="R51" s="124">
        <f>Q51/Config!$B$9</f>
        <v/>
      </c>
      <c r="U51" s="125">
        <f>IF(OR($P51="",SUM($Q$30:$Q$53)=0),"",$Q51/SUM($Q$30:$Q$53))</f>
        <v/>
      </c>
      <c r="V51" s="120">
        <f>IF(AND($P51&lt;&gt;"",$R51&gt;0,$R51&gt;=IFERROR(LARGE($R$30:$R$53,5),0)),"$"&amp;TEXT($R51,"#,##0"),"")</f>
        <v/>
      </c>
      <c r="W51" s="120">
        <f>IF(AND($P51&lt;&gt;"",$R51&gt;0,$R51&gt;=IFERROR(LARGE($R$30:$R$53,5),0)),TEXT($U51,"0%"),"")</f>
        <v/>
      </c>
    </row>
    <row r="52">
      <c r="A52">
        <f>IF(EDATE(Config!$B$3,32)&gt;Config!$B$4,"",TEXT(EDATE(Config!$B$3,32),"mmm yyyy"))</f>
        <v/>
      </c>
      <c r="P52" s="120">
        <f>IF(Categories!$B$30="","",Categories!$B$30)</f>
        <v/>
      </c>
      <c r="Q52" s="124">
        <f>IF($P52="",0,SUMIFS(Transactions!$F$7:$F$506,Transactions!$C$7:$C$506,$P52,Transactions!$E$7:$E$506,"Expense",Transactions!$A$7:$A$506,"&gt;="&amp;Config!$B$7,Transactions!$A$7:$A$506,"&lt;="&amp;Config!$B$8)+SUMIFS(Config!$S$82:$S$2481,Config!$O$82:$O$2481,$P52,Config!$P$82:$P$2481,"Expense",Config!$Q$82:$Q$2481,"&gt;="&amp;Config!$B$7,Config!$Q$82:$Q$2481,"&lt;="&amp;Config!$B$8))</f>
        <v/>
      </c>
      <c r="R52" s="124">
        <f>Q52/Config!$B$9</f>
        <v/>
      </c>
      <c r="U52" s="125">
        <f>IF(OR($P52="",SUM($Q$30:$Q$53)=0),"",$Q52/SUM($Q$30:$Q$53))</f>
        <v/>
      </c>
      <c r="V52" s="120">
        <f>IF(AND($P52&lt;&gt;"",$R52&gt;0,$R52&gt;=IFERROR(LARGE($R$30:$R$53,5),0)),"$"&amp;TEXT($R52,"#,##0"),"")</f>
        <v/>
      </c>
      <c r="W52" s="120">
        <f>IF(AND($P52&lt;&gt;"",$R52&gt;0,$R52&gt;=IFERROR(LARGE($R$30:$R$53,5),0)),TEXT($U52,"0%"),"")</f>
        <v/>
      </c>
    </row>
    <row r="53">
      <c r="A53">
        <f>IF(EDATE(Config!$B$3,33)&gt;Config!$B$4,"",TEXT(EDATE(Config!$B$3,33),"mmm yyyy"))</f>
        <v/>
      </c>
      <c r="P53" s="120">
        <f>IF(Categories!$B$31="","",Categories!$B$31)</f>
        <v/>
      </c>
      <c r="Q53" s="124">
        <f>IF($P53="",0,SUMIFS(Transactions!$F$7:$F$506,Transactions!$C$7:$C$506,$P53,Transactions!$E$7:$E$506,"Expense",Transactions!$A$7:$A$506,"&gt;="&amp;Config!$B$7,Transactions!$A$7:$A$506,"&lt;="&amp;Config!$B$8)+SUMIFS(Config!$S$82:$S$2481,Config!$O$82:$O$2481,$P53,Config!$P$82:$P$2481,"Expense",Config!$Q$82:$Q$2481,"&gt;="&amp;Config!$B$7,Config!$Q$82:$Q$2481,"&lt;="&amp;Config!$B$8))</f>
        <v/>
      </c>
      <c r="R53" s="124">
        <f>Q53/Config!$B$9</f>
        <v/>
      </c>
      <c r="U53" s="125">
        <f>IF(OR($P53="",SUM($Q$30:$Q$53)=0),"",$Q53/SUM($Q$30:$Q$53))</f>
        <v/>
      </c>
      <c r="V53" s="120">
        <f>IF(AND($P53&lt;&gt;"",$R53&gt;0,$R53&gt;=IFERROR(LARGE($R$30:$R$53,5),0)),"$"&amp;TEXT($R53,"#,##0"),"")</f>
        <v/>
      </c>
      <c r="W53" s="120">
        <f>IF(AND($P53&lt;&gt;"",$R53&gt;0,$R53&gt;=IFERROR(LARGE($R$30:$R$53,5),0)),TEXT($U53,"0%"),"")</f>
        <v/>
      </c>
    </row>
    <row r="54">
      <c r="A54">
        <f>IF(EDATE(Config!$B$3,34)&gt;Config!$B$4,"",TEXT(EDATE(Config!$B$3,34),"mmm yyyy"))</f>
        <v/>
      </c>
      <c r="P54" s="123" t="inlineStr">
        <is>
          <t>Category</t>
        </is>
      </c>
      <c r="Q54" s="123" t="inlineStr">
        <is>
          <t>Total</t>
        </is>
      </c>
      <c r="R54" s="123" t="inlineStr">
        <is>
          <t>Monthly Avg</t>
        </is>
      </c>
      <c r="U54" s="123" t="inlineStr">
        <is>
          <t>Share</t>
        </is>
      </c>
    </row>
    <row r="55">
      <c r="A55">
        <f>IF(EDATE(Config!$B$3,35)&gt;Config!$B$4,"",TEXT(EDATE(Config!$B$3,35),"mmm yyyy"))</f>
        <v/>
      </c>
      <c r="P55" s="120">
        <f>IF(Categories!$B$35="","",Categories!$B$35)</f>
        <v/>
      </c>
      <c r="Q55" s="124">
        <f>IF($P55="",0,SUMIFS(Transactions!$F$7:$F$506,Transactions!$C$7:$C$506,$P55,Transactions!$E$7:$E$506,"Income",Transactions!$A$7:$A$506,"&gt;="&amp;Config!$B$7,Transactions!$A$7:$A$506,"&lt;="&amp;Config!$B$8)+SUMIFS(Config!$S$82:$S$2481,Config!$O$82:$O$2481,$P55,Config!$P$82:$P$2481,"Income",Config!$Q$82:$Q$2481,"&gt;="&amp;Config!$B$7,Config!$Q$82:$Q$2481,"&lt;="&amp;Config!$B$8))</f>
        <v/>
      </c>
      <c r="R55" s="124">
        <f>Q55/Config!$B$9</f>
        <v/>
      </c>
      <c r="U55" s="125">
        <f>IF(OR($P55="",SUM($Q$55:$Q$78)=0),"",$Q55/SUM($Q$55:$Q$78))</f>
        <v/>
      </c>
      <c r="V55" s="120">
        <f>IF(AND($P55&lt;&gt;"",$R55&gt;0,$R55&gt;=IFERROR(LARGE($R$55:$R$78,5),0)),"$"&amp;TEXT($R55,"#,##0"),"")</f>
        <v/>
      </c>
      <c r="W55" s="120">
        <f>IF(AND($P55&lt;&gt;"",$R55&gt;0,$R55&gt;=IFERROR(LARGE($R$55:$R$78,5),0)),TEXT($U55,"0%"),"")</f>
        <v/>
      </c>
    </row>
    <row r="56">
      <c r="A56">
        <f>IF(EDATE(Config!$B$3,36)&gt;Config!$B$4,"",TEXT(EDATE(Config!$B$3,36),"mmm yyyy"))</f>
        <v/>
      </c>
      <c r="P56" s="120">
        <f>IF(Categories!$B$36="","",Categories!$B$36)</f>
        <v/>
      </c>
      <c r="Q56" s="124">
        <f>IF($P56="",0,SUMIFS(Transactions!$F$7:$F$506,Transactions!$C$7:$C$506,$P56,Transactions!$E$7:$E$506,"Income",Transactions!$A$7:$A$506,"&gt;="&amp;Config!$B$7,Transactions!$A$7:$A$506,"&lt;="&amp;Config!$B$8)+SUMIFS(Config!$S$82:$S$2481,Config!$O$82:$O$2481,$P56,Config!$P$82:$P$2481,"Income",Config!$Q$82:$Q$2481,"&gt;="&amp;Config!$B$7,Config!$Q$82:$Q$2481,"&lt;="&amp;Config!$B$8))</f>
        <v/>
      </c>
      <c r="R56" s="124">
        <f>Q56/Config!$B$9</f>
        <v/>
      </c>
      <c r="U56" s="125">
        <f>IF(OR($P56="",SUM($Q$55:$Q$78)=0),"",$Q56/SUM($Q$55:$Q$78))</f>
        <v/>
      </c>
      <c r="V56" s="120">
        <f>IF(AND($P56&lt;&gt;"",$R56&gt;0,$R56&gt;=IFERROR(LARGE($R$55:$R$78,5),0)),"$"&amp;TEXT($R56,"#,##0"),"")</f>
        <v/>
      </c>
      <c r="W56" s="120">
        <f>IF(AND($P56&lt;&gt;"",$R56&gt;0,$R56&gt;=IFERROR(LARGE($R$55:$R$78,5),0)),TEXT($U56,"0%"),"")</f>
        <v/>
      </c>
    </row>
    <row r="57">
      <c r="A57">
        <f>IF(EDATE(Config!$B$3,37)&gt;Config!$B$4,"",TEXT(EDATE(Config!$B$3,37),"mmm yyyy"))</f>
        <v/>
      </c>
      <c r="P57" s="120">
        <f>IF(Categories!$B$37="","",Categories!$B$37)</f>
        <v/>
      </c>
      <c r="Q57" s="124">
        <f>IF($P57="",0,SUMIFS(Transactions!$F$7:$F$506,Transactions!$C$7:$C$506,$P57,Transactions!$E$7:$E$506,"Income",Transactions!$A$7:$A$506,"&gt;="&amp;Config!$B$7,Transactions!$A$7:$A$506,"&lt;="&amp;Config!$B$8)+SUMIFS(Config!$S$82:$S$2481,Config!$O$82:$O$2481,$P57,Config!$P$82:$P$2481,"Income",Config!$Q$82:$Q$2481,"&gt;="&amp;Config!$B$7,Config!$Q$82:$Q$2481,"&lt;="&amp;Config!$B$8))</f>
        <v/>
      </c>
      <c r="R57" s="124">
        <f>Q57/Config!$B$9</f>
        <v/>
      </c>
      <c r="U57" s="125">
        <f>IF(OR($P57="",SUM($Q$55:$Q$78)=0),"",$Q57/SUM($Q$55:$Q$78))</f>
        <v/>
      </c>
      <c r="V57" s="120">
        <f>IF(AND($P57&lt;&gt;"",$R57&gt;0,$R57&gt;=IFERROR(LARGE($R$55:$R$78,5),0)),"$"&amp;TEXT($R57,"#,##0"),"")</f>
        <v/>
      </c>
      <c r="W57" s="120">
        <f>IF(AND($P57&lt;&gt;"",$R57&gt;0,$R57&gt;=IFERROR(LARGE($R$55:$R$78,5),0)),TEXT($U57,"0%"),"")</f>
        <v/>
      </c>
    </row>
    <row r="58">
      <c r="A58">
        <f>IF(EDATE(Config!$B$3,38)&gt;Config!$B$4,"",TEXT(EDATE(Config!$B$3,38),"mmm yyyy"))</f>
        <v/>
      </c>
      <c r="P58" s="120">
        <f>IF(Categories!$B$38="","",Categories!$B$38)</f>
        <v/>
      </c>
      <c r="Q58" s="124">
        <f>IF($P58="",0,SUMIFS(Transactions!$F$7:$F$506,Transactions!$C$7:$C$506,$P58,Transactions!$E$7:$E$506,"Income",Transactions!$A$7:$A$506,"&gt;="&amp;Config!$B$7,Transactions!$A$7:$A$506,"&lt;="&amp;Config!$B$8)+SUMIFS(Config!$S$82:$S$2481,Config!$O$82:$O$2481,$P58,Config!$P$82:$P$2481,"Income",Config!$Q$82:$Q$2481,"&gt;="&amp;Config!$B$7,Config!$Q$82:$Q$2481,"&lt;="&amp;Config!$B$8))</f>
        <v/>
      </c>
      <c r="R58" s="124">
        <f>Q58/Config!$B$9</f>
        <v/>
      </c>
      <c r="U58" s="125">
        <f>IF(OR($P58="",SUM($Q$55:$Q$78)=0),"",$Q58/SUM($Q$55:$Q$78))</f>
        <v/>
      </c>
      <c r="V58" s="120">
        <f>IF(AND($P58&lt;&gt;"",$R58&gt;0,$R58&gt;=IFERROR(LARGE($R$55:$R$78,5),0)),"$"&amp;TEXT($R58,"#,##0"),"")</f>
        <v/>
      </c>
      <c r="W58" s="120">
        <f>IF(AND($P58&lt;&gt;"",$R58&gt;0,$R58&gt;=IFERROR(LARGE($R$55:$R$78,5),0)),TEXT($U58,"0%"),"")</f>
        <v/>
      </c>
    </row>
    <row r="59">
      <c r="A59">
        <f>IF(EDATE(Config!$B$3,39)&gt;Config!$B$4,"",TEXT(EDATE(Config!$B$3,39),"mmm yyyy"))</f>
        <v/>
      </c>
      <c r="P59" s="120">
        <f>IF(Categories!$B$39="","",Categories!$B$39)</f>
        <v/>
      </c>
      <c r="Q59" s="124">
        <f>IF($P59="",0,SUMIFS(Transactions!$F$7:$F$506,Transactions!$C$7:$C$506,$P59,Transactions!$E$7:$E$506,"Income",Transactions!$A$7:$A$506,"&gt;="&amp;Config!$B$7,Transactions!$A$7:$A$506,"&lt;="&amp;Config!$B$8)+SUMIFS(Config!$S$82:$S$2481,Config!$O$82:$O$2481,$P59,Config!$P$82:$P$2481,"Income",Config!$Q$82:$Q$2481,"&gt;="&amp;Config!$B$7,Config!$Q$82:$Q$2481,"&lt;="&amp;Config!$B$8))</f>
        <v/>
      </c>
      <c r="R59" s="124">
        <f>Q59/Config!$B$9</f>
        <v/>
      </c>
      <c r="U59" s="125">
        <f>IF(OR($P59="",SUM($Q$55:$Q$78)=0),"",$Q59/SUM($Q$55:$Q$78))</f>
        <v/>
      </c>
      <c r="V59" s="120">
        <f>IF(AND($P59&lt;&gt;"",$R59&gt;0,$R59&gt;=IFERROR(LARGE($R$55:$R$78,5),0)),"$"&amp;TEXT($R59,"#,##0"),"")</f>
        <v/>
      </c>
      <c r="W59" s="120">
        <f>IF(AND($P59&lt;&gt;"",$R59&gt;0,$R59&gt;=IFERROR(LARGE($R$55:$R$78,5),0)),TEXT($U59,"0%"),"")</f>
        <v/>
      </c>
    </row>
    <row r="60">
      <c r="A60">
        <f>IF(EDATE(Config!$B$3,40)&gt;Config!$B$4,"",TEXT(EDATE(Config!$B$3,40),"mmm yyyy"))</f>
        <v/>
      </c>
      <c r="P60" s="120">
        <f>IF(Categories!$B$40="","",Categories!$B$40)</f>
        <v/>
      </c>
      <c r="Q60" s="124">
        <f>IF($P60="",0,SUMIFS(Transactions!$F$7:$F$506,Transactions!$C$7:$C$506,$P60,Transactions!$E$7:$E$506,"Income",Transactions!$A$7:$A$506,"&gt;="&amp;Config!$B$7,Transactions!$A$7:$A$506,"&lt;="&amp;Config!$B$8)+SUMIFS(Config!$S$82:$S$2481,Config!$O$82:$O$2481,$P60,Config!$P$82:$P$2481,"Income",Config!$Q$82:$Q$2481,"&gt;="&amp;Config!$B$7,Config!$Q$82:$Q$2481,"&lt;="&amp;Config!$B$8))</f>
        <v/>
      </c>
      <c r="R60" s="124">
        <f>Q60/Config!$B$9</f>
        <v/>
      </c>
      <c r="U60" s="125">
        <f>IF(OR($P60="",SUM($Q$55:$Q$78)=0),"",$Q60/SUM($Q$55:$Q$78))</f>
        <v/>
      </c>
      <c r="V60" s="120">
        <f>IF(AND($P60&lt;&gt;"",$R60&gt;0,$R60&gt;=IFERROR(LARGE($R$55:$R$78,5),0)),"$"&amp;TEXT($R60,"#,##0"),"")</f>
        <v/>
      </c>
      <c r="W60" s="120">
        <f>IF(AND($P60&lt;&gt;"",$R60&gt;0,$R60&gt;=IFERROR(LARGE($R$55:$R$78,5),0)),TEXT($U60,"0%"),"")</f>
        <v/>
      </c>
    </row>
    <row r="61">
      <c r="A61">
        <f>IF(EDATE(Config!$B$3,41)&gt;Config!$B$4,"",TEXT(EDATE(Config!$B$3,41),"mmm yyyy"))</f>
        <v/>
      </c>
      <c r="P61" s="120">
        <f>IF(Categories!$B$41="","",Categories!$B$41)</f>
        <v/>
      </c>
      <c r="Q61" s="124">
        <f>IF($P61="",0,SUMIFS(Transactions!$F$7:$F$506,Transactions!$C$7:$C$506,$P61,Transactions!$E$7:$E$506,"Income",Transactions!$A$7:$A$506,"&gt;="&amp;Config!$B$7,Transactions!$A$7:$A$506,"&lt;="&amp;Config!$B$8)+SUMIFS(Config!$S$82:$S$2481,Config!$O$82:$O$2481,$P61,Config!$P$82:$P$2481,"Income",Config!$Q$82:$Q$2481,"&gt;="&amp;Config!$B$7,Config!$Q$82:$Q$2481,"&lt;="&amp;Config!$B$8))</f>
        <v/>
      </c>
      <c r="R61" s="124">
        <f>Q61/Config!$B$9</f>
        <v/>
      </c>
      <c r="U61" s="125">
        <f>IF(OR($P61="",SUM($Q$55:$Q$78)=0),"",$Q61/SUM($Q$55:$Q$78))</f>
        <v/>
      </c>
      <c r="V61" s="120">
        <f>IF(AND($P61&lt;&gt;"",$R61&gt;0,$R61&gt;=IFERROR(LARGE($R$55:$R$78,5),0)),"$"&amp;TEXT($R61,"#,##0"),"")</f>
        <v/>
      </c>
      <c r="W61" s="120">
        <f>IF(AND($P61&lt;&gt;"",$R61&gt;0,$R61&gt;=IFERROR(LARGE($R$55:$R$78,5),0)),TEXT($U61,"0%"),"")</f>
        <v/>
      </c>
    </row>
    <row r="62">
      <c r="A62">
        <f>IF(EDATE(Config!$B$3,42)&gt;Config!$B$4,"",TEXT(EDATE(Config!$B$3,42),"mmm yyyy"))</f>
        <v/>
      </c>
      <c r="P62" s="120">
        <f>IF(Categories!$B$42="","",Categories!$B$42)</f>
        <v/>
      </c>
      <c r="Q62" s="124">
        <f>IF($P62="",0,SUMIFS(Transactions!$F$7:$F$506,Transactions!$C$7:$C$506,$P62,Transactions!$E$7:$E$506,"Income",Transactions!$A$7:$A$506,"&gt;="&amp;Config!$B$7,Transactions!$A$7:$A$506,"&lt;="&amp;Config!$B$8)+SUMIFS(Config!$S$82:$S$2481,Config!$O$82:$O$2481,$P62,Config!$P$82:$P$2481,"Income",Config!$Q$82:$Q$2481,"&gt;="&amp;Config!$B$7,Config!$Q$82:$Q$2481,"&lt;="&amp;Config!$B$8))</f>
        <v/>
      </c>
      <c r="R62" s="124">
        <f>Q62/Config!$B$9</f>
        <v/>
      </c>
      <c r="U62" s="125">
        <f>IF(OR($P62="",SUM($Q$55:$Q$78)=0),"",$Q62/SUM($Q$55:$Q$78))</f>
        <v/>
      </c>
      <c r="V62" s="120">
        <f>IF(AND($P62&lt;&gt;"",$R62&gt;0,$R62&gt;=IFERROR(LARGE($R$55:$R$78,5),0)),"$"&amp;TEXT($R62,"#,##0"),"")</f>
        <v/>
      </c>
      <c r="W62" s="120">
        <f>IF(AND($P62&lt;&gt;"",$R62&gt;0,$R62&gt;=IFERROR(LARGE($R$55:$R$78,5),0)),TEXT($U62,"0%"),"")</f>
        <v/>
      </c>
    </row>
    <row r="63">
      <c r="A63">
        <f>IF(EDATE(Config!$B$3,43)&gt;Config!$B$4,"",TEXT(EDATE(Config!$B$3,43),"mmm yyyy"))</f>
        <v/>
      </c>
      <c r="P63" s="120">
        <f>IF(Categories!$B$43="","",Categories!$B$43)</f>
        <v/>
      </c>
      <c r="Q63" s="124">
        <f>IF($P63="",0,SUMIFS(Transactions!$F$7:$F$506,Transactions!$C$7:$C$506,$P63,Transactions!$E$7:$E$506,"Income",Transactions!$A$7:$A$506,"&gt;="&amp;Config!$B$7,Transactions!$A$7:$A$506,"&lt;="&amp;Config!$B$8)+SUMIFS(Config!$S$82:$S$2481,Config!$O$82:$O$2481,$P63,Config!$P$82:$P$2481,"Income",Config!$Q$82:$Q$2481,"&gt;="&amp;Config!$B$7,Config!$Q$82:$Q$2481,"&lt;="&amp;Config!$B$8))</f>
        <v/>
      </c>
      <c r="R63" s="124">
        <f>Q63/Config!$B$9</f>
        <v/>
      </c>
      <c r="U63" s="125">
        <f>IF(OR($P63="",SUM($Q$55:$Q$78)=0),"",$Q63/SUM($Q$55:$Q$78))</f>
        <v/>
      </c>
      <c r="V63" s="120">
        <f>IF(AND($P63&lt;&gt;"",$R63&gt;0,$R63&gt;=IFERROR(LARGE($R$55:$R$78,5),0)),"$"&amp;TEXT($R63,"#,##0"),"")</f>
        <v/>
      </c>
      <c r="W63" s="120">
        <f>IF(AND($P63&lt;&gt;"",$R63&gt;0,$R63&gt;=IFERROR(LARGE($R$55:$R$78,5),0)),TEXT($U63,"0%"),"")</f>
        <v/>
      </c>
    </row>
    <row r="64">
      <c r="A64">
        <f>IF(EDATE(Config!$B$3,44)&gt;Config!$B$4,"",TEXT(EDATE(Config!$B$3,44),"mmm yyyy"))</f>
        <v/>
      </c>
      <c r="P64" s="120">
        <f>IF(Categories!$B$44="","",Categories!$B$44)</f>
        <v/>
      </c>
      <c r="Q64" s="124">
        <f>IF($P64="",0,SUMIFS(Transactions!$F$7:$F$506,Transactions!$C$7:$C$506,$P64,Transactions!$E$7:$E$506,"Income",Transactions!$A$7:$A$506,"&gt;="&amp;Config!$B$7,Transactions!$A$7:$A$506,"&lt;="&amp;Config!$B$8)+SUMIFS(Config!$S$82:$S$2481,Config!$O$82:$O$2481,$P64,Config!$P$82:$P$2481,"Income",Config!$Q$82:$Q$2481,"&gt;="&amp;Config!$B$7,Config!$Q$82:$Q$2481,"&lt;="&amp;Config!$B$8))</f>
        <v/>
      </c>
      <c r="R64" s="124">
        <f>Q64/Config!$B$9</f>
        <v/>
      </c>
      <c r="U64" s="125">
        <f>IF(OR($P64="",SUM($Q$55:$Q$78)=0),"",$Q64/SUM($Q$55:$Q$78))</f>
        <v/>
      </c>
      <c r="V64" s="120">
        <f>IF(AND($P64&lt;&gt;"",$R64&gt;0,$R64&gt;=IFERROR(LARGE($R$55:$R$78,5),0)),"$"&amp;TEXT($R64,"#,##0"),"")</f>
        <v/>
      </c>
      <c r="W64" s="120">
        <f>IF(AND($P64&lt;&gt;"",$R64&gt;0,$R64&gt;=IFERROR(LARGE($R$55:$R$78,5),0)),TEXT($U64,"0%"),"")</f>
        <v/>
      </c>
    </row>
    <row r="65">
      <c r="A65">
        <f>IF(EDATE(Config!$B$3,45)&gt;Config!$B$4,"",TEXT(EDATE(Config!$B$3,45),"mmm yyyy"))</f>
        <v/>
      </c>
      <c r="P65" s="120">
        <f>IF(Categories!$B$45="","",Categories!$B$45)</f>
        <v/>
      </c>
      <c r="Q65" s="124">
        <f>IF($P65="",0,SUMIFS(Transactions!$F$7:$F$506,Transactions!$C$7:$C$506,$P65,Transactions!$E$7:$E$506,"Income",Transactions!$A$7:$A$506,"&gt;="&amp;Config!$B$7,Transactions!$A$7:$A$506,"&lt;="&amp;Config!$B$8)+SUMIFS(Config!$S$82:$S$2481,Config!$O$82:$O$2481,$P65,Config!$P$82:$P$2481,"Income",Config!$Q$82:$Q$2481,"&gt;="&amp;Config!$B$7,Config!$Q$82:$Q$2481,"&lt;="&amp;Config!$B$8))</f>
        <v/>
      </c>
      <c r="R65" s="124">
        <f>Q65/Config!$B$9</f>
        <v/>
      </c>
      <c r="U65" s="125">
        <f>IF(OR($P65="",SUM($Q$55:$Q$78)=0),"",$Q65/SUM($Q$55:$Q$78))</f>
        <v/>
      </c>
      <c r="V65" s="120">
        <f>IF(AND($P65&lt;&gt;"",$R65&gt;0,$R65&gt;=IFERROR(LARGE($R$55:$R$78,5),0)),"$"&amp;TEXT($R65,"#,##0"),"")</f>
        <v/>
      </c>
      <c r="W65" s="120">
        <f>IF(AND($P65&lt;&gt;"",$R65&gt;0,$R65&gt;=IFERROR(LARGE($R$55:$R$78,5),0)),TEXT($U65,"0%"),"")</f>
        <v/>
      </c>
    </row>
    <row r="66">
      <c r="A66">
        <f>IF(EDATE(Config!$B$3,46)&gt;Config!$B$4,"",TEXT(EDATE(Config!$B$3,46),"mmm yyyy"))</f>
        <v/>
      </c>
      <c r="P66" s="120">
        <f>IF(Categories!$B$46="","",Categories!$B$46)</f>
        <v/>
      </c>
      <c r="Q66" s="124">
        <f>IF($P66="",0,SUMIFS(Transactions!$F$7:$F$506,Transactions!$C$7:$C$506,$P66,Transactions!$E$7:$E$506,"Income",Transactions!$A$7:$A$506,"&gt;="&amp;Config!$B$7,Transactions!$A$7:$A$506,"&lt;="&amp;Config!$B$8)+SUMIFS(Config!$S$82:$S$2481,Config!$O$82:$O$2481,$P66,Config!$P$82:$P$2481,"Income",Config!$Q$82:$Q$2481,"&gt;="&amp;Config!$B$7,Config!$Q$82:$Q$2481,"&lt;="&amp;Config!$B$8))</f>
        <v/>
      </c>
      <c r="R66" s="124">
        <f>Q66/Config!$B$9</f>
        <v/>
      </c>
      <c r="U66" s="125">
        <f>IF(OR($P66="",SUM($Q$55:$Q$78)=0),"",$Q66/SUM($Q$55:$Q$78))</f>
        <v/>
      </c>
      <c r="V66" s="120">
        <f>IF(AND($P66&lt;&gt;"",$R66&gt;0,$R66&gt;=IFERROR(LARGE($R$55:$R$78,5),0)),"$"&amp;TEXT($R66,"#,##0"),"")</f>
        <v/>
      </c>
      <c r="W66" s="120">
        <f>IF(AND($P66&lt;&gt;"",$R66&gt;0,$R66&gt;=IFERROR(LARGE($R$55:$R$78,5),0)),TEXT($U66,"0%"),"")</f>
        <v/>
      </c>
    </row>
    <row r="67">
      <c r="A67">
        <f>IF(EDATE(Config!$B$3,47)&gt;Config!$B$4,"",TEXT(EDATE(Config!$B$3,47),"mmm yyyy"))</f>
        <v/>
      </c>
      <c r="P67" s="120">
        <f>IF(Categories!$B$47="","",Categories!$B$47)</f>
        <v/>
      </c>
      <c r="Q67" s="124">
        <f>IF($P67="",0,SUMIFS(Transactions!$F$7:$F$506,Transactions!$C$7:$C$506,$P67,Transactions!$E$7:$E$506,"Income",Transactions!$A$7:$A$506,"&gt;="&amp;Config!$B$7,Transactions!$A$7:$A$506,"&lt;="&amp;Config!$B$8)+SUMIFS(Config!$S$82:$S$2481,Config!$O$82:$O$2481,$P67,Config!$P$82:$P$2481,"Income",Config!$Q$82:$Q$2481,"&gt;="&amp;Config!$B$7,Config!$Q$82:$Q$2481,"&lt;="&amp;Config!$B$8))</f>
        <v/>
      </c>
      <c r="R67" s="124">
        <f>Q67/Config!$B$9</f>
        <v/>
      </c>
      <c r="U67" s="125">
        <f>IF(OR($P67="",SUM($Q$55:$Q$78)=0),"",$Q67/SUM($Q$55:$Q$78))</f>
        <v/>
      </c>
      <c r="V67" s="120">
        <f>IF(AND($P67&lt;&gt;"",$R67&gt;0,$R67&gt;=IFERROR(LARGE($R$55:$R$78,5),0)),"$"&amp;TEXT($R67,"#,##0"),"")</f>
        <v/>
      </c>
      <c r="W67" s="120">
        <f>IF(AND($P67&lt;&gt;"",$R67&gt;0,$R67&gt;=IFERROR(LARGE($R$55:$R$78,5),0)),TEXT($U67,"0%"),"")</f>
        <v/>
      </c>
    </row>
    <row r="68">
      <c r="A68">
        <f>IF(EDATE(Config!$B$3,48)&gt;Config!$B$4,"",TEXT(EDATE(Config!$B$3,48),"mmm yyyy"))</f>
        <v/>
      </c>
      <c r="P68" s="120">
        <f>IF(Categories!$B$48="","",Categories!$B$48)</f>
        <v/>
      </c>
      <c r="Q68" s="124">
        <f>IF($P68="",0,SUMIFS(Transactions!$F$7:$F$506,Transactions!$C$7:$C$506,$P68,Transactions!$E$7:$E$506,"Income",Transactions!$A$7:$A$506,"&gt;="&amp;Config!$B$7,Transactions!$A$7:$A$506,"&lt;="&amp;Config!$B$8)+SUMIFS(Config!$S$82:$S$2481,Config!$O$82:$O$2481,$P68,Config!$P$82:$P$2481,"Income",Config!$Q$82:$Q$2481,"&gt;="&amp;Config!$B$7,Config!$Q$82:$Q$2481,"&lt;="&amp;Config!$B$8))</f>
        <v/>
      </c>
      <c r="R68" s="124">
        <f>Q68/Config!$B$9</f>
        <v/>
      </c>
      <c r="U68" s="125">
        <f>IF(OR($P68="",SUM($Q$55:$Q$78)=0),"",$Q68/SUM($Q$55:$Q$78))</f>
        <v/>
      </c>
      <c r="V68" s="120">
        <f>IF(AND($P68&lt;&gt;"",$R68&gt;0,$R68&gt;=IFERROR(LARGE($R$55:$R$78,5),0)),"$"&amp;TEXT($R68,"#,##0"),"")</f>
        <v/>
      </c>
      <c r="W68" s="120">
        <f>IF(AND($P68&lt;&gt;"",$R68&gt;0,$R68&gt;=IFERROR(LARGE($R$55:$R$78,5),0)),TEXT($U68,"0%"),"")</f>
        <v/>
      </c>
    </row>
    <row r="69">
      <c r="A69">
        <f>IF(EDATE(Config!$B$3,49)&gt;Config!$B$4,"",TEXT(EDATE(Config!$B$3,49),"mmm yyyy"))</f>
        <v/>
      </c>
      <c r="P69" s="120">
        <f>IF(Categories!$B$49="","",Categories!$B$49)</f>
        <v/>
      </c>
      <c r="Q69" s="124">
        <f>IF($P69="",0,SUMIFS(Transactions!$F$7:$F$506,Transactions!$C$7:$C$506,$P69,Transactions!$E$7:$E$506,"Income",Transactions!$A$7:$A$506,"&gt;="&amp;Config!$B$7,Transactions!$A$7:$A$506,"&lt;="&amp;Config!$B$8)+SUMIFS(Config!$S$82:$S$2481,Config!$O$82:$O$2481,$P69,Config!$P$82:$P$2481,"Income",Config!$Q$82:$Q$2481,"&gt;="&amp;Config!$B$7,Config!$Q$82:$Q$2481,"&lt;="&amp;Config!$B$8))</f>
        <v/>
      </c>
      <c r="R69" s="124">
        <f>Q69/Config!$B$9</f>
        <v/>
      </c>
      <c r="U69" s="125">
        <f>IF(OR($P69="",SUM($Q$55:$Q$78)=0),"",$Q69/SUM($Q$55:$Q$78))</f>
        <v/>
      </c>
      <c r="V69" s="120">
        <f>IF(AND($P69&lt;&gt;"",$R69&gt;0,$R69&gt;=IFERROR(LARGE($R$55:$R$78,5),0)),"$"&amp;TEXT($R69,"#,##0"),"")</f>
        <v/>
      </c>
      <c r="W69" s="120">
        <f>IF(AND($P69&lt;&gt;"",$R69&gt;0,$R69&gt;=IFERROR(LARGE($R$55:$R$78,5),0)),TEXT($U69,"0%"),"")</f>
        <v/>
      </c>
    </row>
    <row r="70">
      <c r="A70">
        <f>IF(EDATE(Config!$B$3,50)&gt;Config!$B$4,"",TEXT(EDATE(Config!$B$3,50),"mmm yyyy"))</f>
        <v/>
      </c>
      <c r="P70" s="120">
        <f>IF(Categories!$B$50="","",Categories!$B$50)</f>
        <v/>
      </c>
      <c r="Q70" s="124">
        <f>IF($P70="",0,SUMIFS(Transactions!$F$7:$F$506,Transactions!$C$7:$C$506,$P70,Transactions!$E$7:$E$506,"Income",Transactions!$A$7:$A$506,"&gt;="&amp;Config!$B$7,Transactions!$A$7:$A$506,"&lt;="&amp;Config!$B$8)+SUMIFS(Config!$S$82:$S$2481,Config!$O$82:$O$2481,$P70,Config!$P$82:$P$2481,"Income",Config!$Q$82:$Q$2481,"&gt;="&amp;Config!$B$7,Config!$Q$82:$Q$2481,"&lt;="&amp;Config!$B$8))</f>
        <v/>
      </c>
      <c r="R70" s="124">
        <f>Q70/Config!$B$9</f>
        <v/>
      </c>
      <c r="U70" s="125">
        <f>IF(OR($P70="",SUM($Q$55:$Q$78)=0),"",$Q70/SUM($Q$55:$Q$78))</f>
        <v/>
      </c>
      <c r="V70" s="120">
        <f>IF(AND($P70&lt;&gt;"",$R70&gt;0,$R70&gt;=IFERROR(LARGE($R$55:$R$78,5),0)),"$"&amp;TEXT($R70,"#,##0"),"")</f>
        <v/>
      </c>
      <c r="W70" s="120">
        <f>IF(AND($P70&lt;&gt;"",$R70&gt;0,$R70&gt;=IFERROR(LARGE($R$55:$R$78,5),0)),TEXT($U70,"0%"),"")</f>
        <v/>
      </c>
    </row>
    <row r="71">
      <c r="A71">
        <f>IF(EDATE(Config!$B$3,51)&gt;Config!$B$4,"",TEXT(EDATE(Config!$B$3,51),"mmm yyyy"))</f>
        <v/>
      </c>
      <c r="P71" s="120">
        <f>IF(Categories!$B$51="","",Categories!$B$51)</f>
        <v/>
      </c>
      <c r="Q71" s="124">
        <f>IF($P71="",0,SUMIFS(Transactions!$F$7:$F$506,Transactions!$C$7:$C$506,$P71,Transactions!$E$7:$E$506,"Income",Transactions!$A$7:$A$506,"&gt;="&amp;Config!$B$7,Transactions!$A$7:$A$506,"&lt;="&amp;Config!$B$8)+SUMIFS(Config!$S$82:$S$2481,Config!$O$82:$O$2481,$P71,Config!$P$82:$P$2481,"Income",Config!$Q$82:$Q$2481,"&gt;="&amp;Config!$B$7,Config!$Q$82:$Q$2481,"&lt;="&amp;Config!$B$8))</f>
        <v/>
      </c>
      <c r="R71" s="124">
        <f>Q71/Config!$B$9</f>
        <v/>
      </c>
      <c r="U71" s="125">
        <f>IF(OR($P71="",SUM($Q$55:$Q$78)=0),"",$Q71/SUM($Q$55:$Q$78))</f>
        <v/>
      </c>
      <c r="V71" s="120">
        <f>IF(AND($P71&lt;&gt;"",$R71&gt;0,$R71&gt;=IFERROR(LARGE($R$55:$R$78,5),0)),"$"&amp;TEXT($R71,"#,##0"),"")</f>
        <v/>
      </c>
      <c r="W71" s="120">
        <f>IF(AND($P71&lt;&gt;"",$R71&gt;0,$R71&gt;=IFERROR(LARGE($R$55:$R$78,5),0)),TEXT($U71,"0%"),"")</f>
        <v/>
      </c>
    </row>
    <row r="72">
      <c r="A72">
        <f>IF(EDATE(Config!$B$3,52)&gt;Config!$B$4,"",TEXT(EDATE(Config!$B$3,52),"mmm yyyy"))</f>
        <v/>
      </c>
      <c r="P72" s="120">
        <f>IF(Categories!$B$52="","",Categories!$B$52)</f>
        <v/>
      </c>
      <c r="Q72" s="124">
        <f>IF($P72="",0,SUMIFS(Transactions!$F$7:$F$506,Transactions!$C$7:$C$506,$P72,Transactions!$E$7:$E$506,"Income",Transactions!$A$7:$A$506,"&gt;="&amp;Config!$B$7,Transactions!$A$7:$A$506,"&lt;="&amp;Config!$B$8)+SUMIFS(Config!$S$82:$S$2481,Config!$O$82:$O$2481,$P72,Config!$P$82:$P$2481,"Income",Config!$Q$82:$Q$2481,"&gt;="&amp;Config!$B$7,Config!$Q$82:$Q$2481,"&lt;="&amp;Config!$B$8))</f>
        <v/>
      </c>
      <c r="R72" s="124">
        <f>Q72/Config!$B$9</f>
        <v/>
      </c>
      <c r="U72" s="125">
        <f>IF(OR($P72="",SUM($Q$55:$Q$78)=0),"",$Q72/SUM($Q$55:$Q$78))</f>
        <v/>
      </c>
      <c r="V72" s="120">
        <f>IF(AND($P72&lt;&gt;"",$R72&gt;0,$R72&gt;=IFERROR(LARGE($R$55:$R$78,5),0)),"$"&amp;TEXT($R72,"#,##0"),"")</f>
        <v/>
      </c>
      <c r="W72" s="120">
        <f>IF(AND($P72&lt;&gt;"",$R72&gt;0,$R72&gt;=IFERROR(LARGE($R$55:$R$78,5),0)),TEXT($U72,"0%"),"")</f>
        <v/>
      </c>
    </row>
    <row r="73">
      <c r="A73">
        <f>IF(EDATE(Config!$B$3,53)&gt;Config!$B$4,"",TEXT(EDATE(Config!$B$3,53),"mmm yyyy"))</f>
        <v/>
      </c>
      <c r="P73" s="120">
        <f>IF(Categories!$B$53="","",Categories!$B$53)</f>
        <v/>
      </c>
      <c r="Q73" s="124">
        <f>IF($P73="",0,SUMIFS(Transactions!$F$7:$F$506,Transactions!$C$7:$C$506,$P73,Transactions!$E$7:$E$506,"Income",Transactions!$A$7:$A$506,"&gt;="&amp;Config!$B$7,Transactions!$A$7:$A$506,"&lt;="&amp;Config!$B$8)+SUMIFS(Config!$S$82:$S$2481,Config!$O$82:$O$2481,$P73,Config!$P$82:$P$2481,"Income",Config!$Q$82:$Q$2481,"&gt;="&amp;Config!$B$7,Config!$Q$82:$Q$2481,"&lt;="&amp;Config!$B$8))</f>
        <v/>
      </c>
      <c r="R73" s="124">
        <f>Q73/Config!$B$9</f>
        <v/>
      </c>
      <c r="U73" s="125">
        <f>IF(OR($P73="",SUM($Q$55:$Q$78)=0),"",$Q73/SUM($Q$55:$Q$78))</f>
        <v/>
      </c>
      <c r="V73" s="120">
        <f>IF(AND($P73&lt;&gt;"",$R73&gt;0,$R73&gt;=IFERROR(LARGE($R$55:$R$78,5),0)),"$"&amp;TEXT($R73,"#,##0"),"")</f>
        <v/>
      </c>
      <c r="W73" s="120">
        <f>IF(AND($P73&lt;&gt;"",$R73&gt;0,$R73&gt;=IFERROR(LARGE($R$55:$R$78,5),0)),TEXT($U73,"0%"),"")</f>
        <v/>
      </c>
    </row>
    <row r="74">
      <c r="A74">
        <f>IF(EDATE(Config!$B$3,54)&gt;Config!$B$4,"",TEXT(EDATE(Config!$B$3,54),"mmm yyyy"))</f>
        <v/>
      </c>
      <c r="P74" s="120">
        <f>IF(Categories!$B$54="","",Categories!$B$54)</f>
        <v/>
      </c>
      <c r="Q74" s="124">
        <f>IF($P74="",0,SUMIFS(Transactions!$F$7:$F$506,Transactions!$C$7:$C$506,$P74,Transactions!$E$7:$E$506,"Income",Transactions!$A$7:$A$506,"&gt;="&amp;Config!$B$7,Transactions!$A$7:$A$506,"&lt;="&amp;Config!$B$8)+SUMIFS(Config!$S$82:$S$2481,Config!$O$82:$O$2481,$P74,Config!$P$82:$P$2481,"Income",Config!$Q$82:$Q$2481,"&gt;="&amp;Config!$B$7,Config!$Q$82:$Q$2481,"&lt;="&amp;Config!$B$8))</f>
        <v/>
      </c>
      <c r="R74" s="124">
        <f>Q74/Config!$B$9</f>
        <v/>
      </c>
      <c r="U74" s="125">
        <f>IF(OR($P74="",SUM($Q$55:$Q$78)=0),"",$Q74/SUM($Q$55:$Q$78))</f>
        <v/>
      </c>
      <c r="V74" s="120">
        <f>IF(AND($P74&lt;&gt;"",$R74&gt;0,$R74&gt;=IFERROR(LARGE($R$55:$R$78,5),0)),"$"&amp;TEXT($R74,"#,##0"),"")</f>
        <v/>
      </c>
      <c r="W74" s="120">
        <f>IF(AND($P74&lt;&gt;"",$R74&gt;0,$R74&gt;=IFERROR(LARGE($R$55:$R$78,5),0)),TEXT($U74,"0%"),"")</f>
        <v/>
      </c>
    </row>
    <row r="75">
      <c r="A75">
        <f>IF(EDATE(Config!$B$3,55)&gt;Config!$B$4,"",TEXT(EDATE(Config!$B$3,55),"mmm yyyy"))</f>
        <v/>
      </c>
      <c r="P75" s="120">
        <f>IF(Categories!$B$55="","",Categories!$B$55)</f>
        <v/>
      </c>
      <c r="Q75" s="124">
        <f>IF($P75="",0,SUMIFS(Transactions!$F$7:$F$506,Transactions!$C$7:$C$506,$P75,Transactions!$E$7:$E$506,"Income",Transactions!$A$7:$A$506,"&gt;="&amp;Config!$B$7,Transactions!$A$7:$A$506,"&lt;="&amp;Config!$B$8)+SUMIFS(Config!$S$82:$S$2481,Config!$O$82:$O$2481,$P75,Config!$P$82:$P$2481,"Income",Config!$Q$82:$Q$2481,"&gt;="&amp;Config!$B$7,Config!$Q$82:$Q$2481,"&lt;="&amp;Config!$B$8))</f>
        <v/>
      </c>
      <c r="R75" s="124">
        <f>Q75/Config!$B$9</f>
        <v/>
      </c>
      <c r="U75" s="125">
        <f>IF(OR($P75="",SUM($Q$55:$Q$78)=0),"",$Q75/SUM($Q$55:$Q$78))</f>
        <v/>
      </c>
      <c r="V75" s="120">
        <f>IF(AND($P75&lt;&gt;"",$R75&gt;0,$R75&gt;=IFERROR(LARGE($R$55:$R$78,5),0)),"$"&amp;TEXT($R75,"#,##0"),"")</f>
        <v/>
      </c>
      <c r="W75" s="120">
        <f>IF(AND($P75&lt;&gt;"",$R75&gt;0,$R75&gt;=IFERROR(LARGE($R$55:$R$78,5),0)),TEXT($U75,"0%"),"")</f>
        <v/>
      </c>
    </row>
    <row r="76">
      <c r="A76">
        <f>IF(EDATE(Config!$B$3,56)&gt;Config!$B$4,"",TEXT(EDATE(Config!$B$3,56),"mmm yyyy"))</f>
        <v/>
      </c>
      <c r="P76" s="120">
        <f>IF(Categories!$B$56="","",Categories!$B$56)</f>
        <v/>
      </c>
      <c r="Q76" s="124">
        <f>IF($P76="",0,SUMIFS(Transactions!$F$7:$F$506,Transactions!$C$7:$C$506,$P76,Transactions!$E$7:$E$506,"Income",Transactions!$A$7:$A$506,"&gt;="&amp;Config!$B$7,Transactions!$A$7:$A$506,"&lt;="&amp;Config!$B$8)+SUMIFS(Config!$S$82:$S$2481,Config!$O$82:$O$2481,$P76,Config!$P$82:$P$2481,"Income",Config!$Q$82:$Q$2481,"&gt;="&amp;Config!$B$7,Config!$Q$82:$Q$2481,"&lt;="&amp;Config!$B$8))</f>
        <v/>
      </c>
      <c r="R76" s="124">
        <f>Q76/Config!$B$9</f>
        <v/>
      </c>
      <c r="U76" s="125">
        <f>IF(OR($P76="",SUM($Q$55:$Q$78)=0),"",$Q76/SUM($Q$55:$Q$78))</f>
        <v/>
      </c>
      <c r="V76" s="120">
        <f>IF(AND($P76&lt;&gt;"",$R76&gt;0,$R76&gt;=IFERROR(LARGE($R$55:$R$78,5),0)),"$"&amp;TEXT($R76,"#,##0"),"")</f>
        <v/>
      </c>
      <c r="W76" s="120">
        <f>IF(AND($P76&lt;&gt;"",$R76&gt;0,$R76&gt;=IFERROR(LARGE($R$55:$R$78,5),0)),TEXT($U76,"0%"),"")</f>
        <v/>
      </c>
    </row>
    <row r="77">
      <c r="A77">
        <f>IF(EDATE(Config!$B$3,57)&gt;Config!$B$4,"",TEXT(EDATE(Config!$B$3,57),"mmm yyyy"))</f>
        <v/>
      </c>
      <c r="P77" s="120">
        <f>IF(Categories!$B$57="","",Categories!$B$57)</f>
        <v/>
      </c>
      <c r="Q77" s="124">
        <f>IF($P77="",0,SUMIFS(Transactions!$F$7:$F$506,Transactions!$C$7:$C$506,$P77,Transactions!$E$7:$E$506,"Income",Transactions!$A$7:$A$506,"&gt;="&amp;Config!$B$7,Transactions!$A$7:$A$506,"&lt;="&amp;Config!$B$8)+SUMIFS(Config!$S$82:$S$2481,Config!$O$82:$O$2481,$P77,Config!$P$82:$P$2481,"Income",Config!$Q$82:$Q$2481,"&gt;="&amp;Config!$B$7,Config!$Q$82:$Q$2481,"&lt;="&amp;Config!$B$8))</f>
        <v/>
      </c>
      <c r="R77" s="124">
        <f>Q77/Config!$B$9</f>
        <v/>
      </c>
      <c r="U77" s="125">
        <f>IF(OR($P77="",SUM($Q$55:$Q$78)=0),"",$Q77/SUM($Q$55:$Q$78))</f>
        <v/>
      </c>
      <c r="V77" s="120">
        <f>IF(AND($P77&lt;&gt;"",$R77&gt;0,$R77&gt;=IFERROR(LARGE($R$55:$R$78,5),0)),"$"&amp;TEXT($R77,"#,##0"),"")</f>
        <v/>
      </c>
      <c r="W77" s="120">
        <f>IF(AND($P77&lt;&gt;"",$R77&gt;0,$R77&gt;=IFERROR(LARGE($R$55:$R$78,5),0)),TEXT($U77,"0%"),"")</f>
        <v/>
      </c>
    </row>
    <row r="78">
      <c r="A78">
        <f>IF(EDATE(Config!$B$3,58)&gt;Config!$B$4,"",TEXT(EDATE(Config!$B$3,58),"mmm yyyy"))</f>
        <v/>
      </c>
      <c r="P78" s="120">
        <f>IF(Categories!$B$58="","",Categories!$B$58)</f>
        <v/>
      </c>
      <c r="Q78" s="124">
        <f>IF($P78="",0,SUMIFS(Transactions!$F$7:$F$506,Transactions!$C$7:$C$506,$P78,Transactions!$E$7:$E$506,"Income",Transactions!$A$7:$A$506,"&gt;="&amp;Config!$B$7,Transactions!$A$7:$A$506,"&lt;="&amp;Config!$B$8)+SUMIFS(Config!$S$82:$S$2481,Config!$O$82:$O$2481,$P78,Config!$P$82:$P$2481,"Income",Config!$Q$82:$Q$2481,"&gt;="&amp;Config!$B$7,Config!$Q$82:$Q$2481,"&lt;="&amp;Config!$B$8))</f>
        <v/>
      </c>
      <c r="R78" s="124">
        <f>Q78/Config!$B$9</f>
        <v/>
      </c>
      <c r="U78" s="125">
        <f>IF(OR($P78="",SUM($Q$55:$Q$78)=0),"",$Q78/SUM($Q$55:$Q$78))</f>
        <v/>
      </c>
      <c r="V78" s="120">
        <f>IF(AND($P78&lt;&gt;"",$R78&gt;0,$R78&gt;=IFERROR(LARGE($R$55:$R$78,5),0)),"$"&amp;TEXT($R78,"#,##0"),"")</f>
        <v/>
      </c>
      <c r="W78" s="120">
        <f>IF(AND($P78&lt;&gt;"",$R78&gt;0,$R78&gt;=IFERROR(LARGE($R$55:$R$78,5),0)),TEXT($U78,"0%"),"")</f>
        <v/>
      </c>
    </row>
    <row r="79">
      <c r="A79">
        <f>IF(EDATE(Config!$B$3,59)&gt;Config!$B$4,"",TEXT(EDATE(Config!$B$3,59),"mmm yyyy"))</f>
        <v/>
      </c>
    </row>
    <row r="82">
      <c r="N82" s="126">
        <f>'Recurring Transactions'!$A$7</f>
        <v/>
      </c>
      <c r="O82" s="126">
        <f>'Recurring Transactions'!$B$7</f>
        <v/>
      </c>
      <c r="P82" s="126">
        <f>'Recurring Transactions'!$E$7</f>
        <v/>
      </c>
      <c r="Q82" s="72">
        <f>IF('Recurring Transactions'!$J$7="","",EDATE('Recurring Transactions'!$J$7,0))</f>
        <v/>
      </c>
      <c r="R82" s="126">
        <f>IF($Q82="","",TEXT($Q82,"mmm yyyy"))</f>
        <v/>
      </c>
      <c r="S82" s="124">
        <f>IF(OR('Recurring Transactions'!$A$7="",$Q82=""),0,(IF('Recurring Transactions'!$F$7="Monthly",IF(AND('Recurring Transactions'!$J$7&lt;=EOMONTH($Q82,0),$Q82&lt;='Recurring Transactions'!$L$7),1,0),IF('Recurring Transactions'!$F$7="Semi-monthly",IF(AND('Recurring Transactions'!$J$7&lt;=EOMONTH($Q82,0),$Q82&lt;='Recurring Transactions'!$L$7),2,0),IF('Recurring Transactions'!$F$7="Weekly",IF(AND('Recurring Transactions'!$J$7&lt;=EOMONTH($Q82,0),$Q82&lt;='Recurring Transactions'!$L$7),MAX(0,INT((MIN(EOMONTH($Q82,0),'Recurring Transactions'!$L$7)-'Recurring Transactions'!$J$7)/7)+INT(-(MAX('Recurring Transactions'!$J$7,$Q82)-'Recurring Transactions'!$J$7)/7)+1),0),IF('Recurring Transactions'!$F$7="Bi-weekly",IF(AND('Recurring Transactions'!$J$7&lt;=EOMONTH($Q82,0),$Q82&lt;='Recurring Transactions'!$L$7),MAX(0,INT((MIN(EOMONTH($Q82,0),'Recurring Transactions'!$L$7)-'Recurring Transactions'!$J$7)/14)+INT(-(MAX('Recurring Transactions'!$J$7,$Q82)-'Recurring Transactions'!$J$7)/14)+1),0),IF('Recurring Transactions'!$F$7="Quarterly",IF(AND(AND('Recurring Transactions'!$J$7&lt;=EOMONTH($Q82,0),$Q82&lt;='Recurring Transactions'!$L$7),MOD((YEAR($Q82)-YEAR('Recurring Transactions'!$J$7))*12+MONTH($Q82)-MONTH('Recurring Transactions'!$J$7),3)=0),1,0),IF('Recurring Transactions'!$F$7="Annually",IF(AND(AND('Recurring Transactions'!$J$7&lt;=EOMONTH($Q82,0),$Q82&lt;='Recurring Transactions'!$L$7),MONTH($Q82)=MONTH('Recurring Transactions'!$J$7)),1,0),0)))))))*'Recurring Transactions'!$D$7)</f>
        <v/>
      </c>
    </row>
    <row r="83">
      <c r="N83" s="126">
        <f>'Recurring Transactions'!$A$7</f>
        <v/>
      </c>
      <c r="O83" s="126">
        <f>'Recurring Transactions'!$B$7</f>
        <v/>
      </c>
      <c r="P83" s="126">
        <f>'Recurring Transactions'!$E$7</f>
        <v/>
      </c>
      <c r="Q83" s="72">
        <f>IF('Recurring Transactions'!$J$7="","",EDATE('Recurring Transactions'!$J$7,1))</f>
        <v/>
      </c>
      <c r="R83" s="126">
        <f>IF($Q83="","",TEXT($Q83,"mmm yyyy"))</f>
        <v/>
      </c>
      <c r="S83" s="124">
        <f>IF(OR('Recurring Transactions'!$A$7="",$Q83=""),0,(IF('Recurring Transactions'!$F$7="Monthly",IF(AND('Recurring Transactions'!$J$7&lt;=EOMONTH($Q83,0),$Q83&lt;='Recurring Transactions'!$L$7),1,0),IF('Recurring Transactions'!$F$7="Semi-monthly",IF(AND('Recurring Transactions'!$J$7&lt;=EOMONTH($Q83,0),$Q83&lt;='Recurring Transactions'!$L$7),2,0),IF('Recurring Transactions'!$F$7="Weekly",IF(AND('Recurring Transactions'!$J$7&lt;=EOMONTH($Q83,0),$Q83&lt;='Recurring Transactions'!$L$7),MAX(0,INT((MIN(EOMONTH($Q83,0),'Recurring Transactions'!$L$7)-'Recurring Transactions'!$J$7)/7)+INT(-(MAX('Recurring Transactions'!$J$7,$Q83)-'Recurring Transactions'!$J$7)/7)+1),0),IF('Recurring Transactions'!$F$7="Bi-weekly",IF(AND('Recurring Transactions'!$J$7&lt;=EOMONTH($Q83,0),$Q83&lt;='Recurring Transactions'!$L$7),MAX(0,INT((MIN(EOMONTH($Q83,0),'Recurring Transactions'!$L$7)-'Recurring Transactions'!$J$7)/14)+INT(-(MAX('Recurring Transactions'!$J$7,$Q83)-'Recurring Transactions'!$J$7)/14)+1),0),IF('Recurring Transactions'!$F$7="Quarterly",IF(AND(AND('Recurring Transactions'!$J$7&lt;=EOMONTH($Q83,0),$Q83&lt;='Recurring Transactions'!$L$7),MOD((YEAR($Q83)-YEAR('Recurring Transactions'!$J$7))*12+MONTH($Q83)-MONTH('Recurring Transactions'!$J$7),3)=0),1,0),IF('Recurring Transactions'!$F$7="Annually",IF(AND(AND('Recurring Transactions'!$J$7&lt;=EOMONTH($Q83,0),$Q83&lt;='Recurring Transactions'!$L$7),MONTH($Q83)=MONTH('Recurring Transactions'!$J$7)),1,0),0)))))))*'Recurring Transactions'!$D$7)</f>
        <v/>
      </c>
    </row>
    <row r="84">
      <c r="N84" s="126">
        <f>'Recurring Transactions'!$A$7</f>
        <v/>
      </c>
      <c r="O84" s="126">
        <f>'Recurring Transactions'!$B$7</f>
        <v/>
      </c>
      <c r="P84" s="126">
        <f>'Recurring Transactions'!$E$7</f>
        <v/>
      </c>
      <c r="Q84" s="72">
        <f>IF('Recurring Transactions'!$J$7="","",EDATE('Recurring Transactions'!$J$7,2))</f>
        <v/>
      </c>
      <c r="R84" s="126">
        <f>IF($Q84="","",TEXT($Q84,"mmm yyyy"))</f>
        <v/>
      </c>
      <c r="S84" s="124">
        <f>IF(OR('Recurring Transactions'!$A$7="",$Q84=""),0,(IF('Recurring Transactions'!$F$7="Monthly",IF(AND('Recurring Transactions'!$J$7&lt;=EOMONTH($Q84,0),$Q84&lt;='Recurring Transactions'!$L$7),1,0),IF('Recurring Transactions'!$F$7="Semi-monthly",IF(AND('Recurring Transactions'!$J$7&lt;=EOMONTH($Q84,0),$Q84&lt;='Recurring Transactions'!$L$7),2,0),IF('Recurring Transactions'!$F$7="Weekly",IF(AND('Recurring Transactions'!$J$7&lt;=EOMONTH($Q84,0),$Q84&lt;='Recurring Transactions'!$L$7),MAX(0,INT((MIN(EOMONTH($Q84,0),'Recurring Transactions'!$L$7)-'Recurring Transactions'!$J$7)/7)+INT(-(MAX('Recurring Transactions'!$J$7,$Q84)-'Recurring Transactions'!$J$7)/7)+1),0),IF('Recurring Transactions'!$F$7="Bi-weekly",IF(AND('Recurring Transactions'!$J$7&lt;=EOMONTH($Q84,0),$Q84&lt;='Recurring Transactions'!$L$7),MAX(0,INT((MIN(EOMONTH($Q84,0),'Recurring Transactions'!$L$7)-'Recurring Transactions'!$J$7)/14)+INT(-(MAX('Recurring Transactions'!$J$7,$Q84)-'Recurring Transactions'!$J$7)/14)+1),0),IF('Recurring Transactions'!$F$7="Quarterly",IF(AND(AND('Recurring Transactions'!$J$7&lt;=EOMONTH($Q84,0),$Q84&lt;='Recurring Transactions'!$L$7),MOD((YEAR($Q84)-YEAR('Recurring Transactions'!$J$7))*12+MONTH($Q84)-MONTH('Recurring Transactions'!$J$7),3)=0),1,0),IF('Recurring Transactions'!$F$7="Annually",IF(AND(AND('Recurring Transactions'!$J$7&lt;=EOMONTH($Q84,0),$Q84&lt;='Recurring Transactions'!$L$7),MONTH($Q84)=MONTH('Recurring Transactions'!$J$7)),1,0),0)))))))*'Recurring Transactions'!$D$7)</f>
        <v/>
      </c>
    </row>
    <row r="85">
      <c r="N85" s="126">
        <f>'Recurring Transactions'!$A$7</f>
        <v/>
      </c>
      <c r="O85" s="126">
        <f>'Recurring Transactions'!$B$7</f>
        <v/>
      </c>
      <c r="P85" s="126">
        <f>'Recurring Transactions'!$E$7</f>
        <v/>
      </c>
      <c r="Q85" s="72">
        <f>IF('Recurring Transactions'!$J$7="","",EDATE('Recurring Transactions'!$J$7,3))</f>
        <v/>
      </c>
      <c r="R85" s="126">
        <f>IF($Q85="","",TEXT($Q85,"mmm yyyy"))</f>
        <v/>
      </c>
      <c r="S85" s="124">
        <f>IF(OR('Recurring Transactions'!$A$7="",$Q85=""),0,(IF('Recurring Transactions'!$F$7="Monthly",IF(AND('Recurring Transactions'!$J$7&lt;=EOMONTH($Q85,0),$Q85&lt;='Recurring Transactions'!$L$7),1,0),IF('Recurring Transactions'!$F$7="Semi-monthly",IF(AND('Recurring Transactions'!$J$7&lt;=EOMONTH($Q85,0),$Q85&lt;='Recurring Transactions'!$L$7),2,0),IF('Recurring Transactions'!$F$7="Weekly",IF(AND('Recurring Transactions'!$J$7&lt;=EOMONTH($Q85,0),$Q85&lt;='Recurring Transactions'!$L$7),MAX(0,INT((MIN(EOMONTH($Q85,0),'Recurring Transactions'!$L$7)-'Recurring Transactions'!$J$7)/7)+INT(-(MAX('Recurring Transactions'!$J$7,$Q85)-'Recurring Transactions'!$J$7)/7)+1),0),IF('Recurring Transactions'!$F$7="Bi-weekly",IF(AND('Recurring Transactions'!$J$7&lt;=EOMONTH($Q85,0),$Q85&lt;='Recurring Transactions'!$L$7),MAX(0,INT((MIN(EOMONTH($Q85,0),'Recurring Transactions'!$L$7)-'Recurring Transactions'!$J$7)/14)+INT(-(MAX('Recurring Transactions'!$J$7,$Q85)-'Recurring Transactions'!$J$7)/14)+1),0),IF('Recurring Transactions'!$F$7="Quarterly",IF(AND(AND('Recurring Transactions'!$J$7&lt;=EOMONTH($Q85,0),$Q85&lt;='Recurring Transactions'!$L$7),MOD((YEAR($Q85)-YEAR('Recurring Transactions'!$J$7))*12+MONTH($Q85)-MONTH('Recurring Transactions'!$J$7),3)=0),1,0),IF('Recurring Transactions'!$F$7="Annually",IF(AND(AND('Recurring Transactions'!$J$7&lt;=EOMONTH($Q85,0),$Q85&lt;='Recurring Transactions'!$L$7),MONTH($Q85)=MONTH('Recurring Transactions'!$J$7)),1,0),0)))))))*'Recurring Transactions'!$D$7)</f>
        <v/>
      </c>
    </row>
    <row r="86">
      <c r="N86" s="126">
        <f>'Recurring Transactions'!$A$7</f>
        <v/>
      </c>
      <c r="O86" s="126">
        <f>'Recurring Transactions'!$B$7</f>
        <v/>
      </c>
      <c r="P86" s="126">
        <f>'Recurring Transactions'!$E$7</f>
        <v/>
      </c>
      <c r="Q86" s="72">
        <f>IF('Recurring Transactions'!$J$7="","",EDATE('Recurring Transactions'!$J$7,4))</f>
        <v/>
      </c>
      <c r="R86" s="126">
        <f>IF($Q86="","",TEXT($Q86,"mmm yyyy"))</f>
        <v/>
      </c>
      <c r="S86" s="124">
        <f>IF(OR('Recurring Transactions'!$A$7="",$Q86=""),0,(IF('Recurring Transactions'!$F$7="Monthly",IF(AND('Recurring Transactions'!$J$7&lt;=EOMONTH($Q86,0),$Q86&lt;='Recurring Transactions'!$L$7),1,0),IF('Recurring Transactions'!$F$7="Semi-monthly",IF(AND('Recurring Transactions'!$J$7&lt;=EOMONTH($Q86,0),$Q86&lt;='Recurring Transactions'!$L$7),2,0),IF('Recurring Transactions'!$F$7="Weekly",IF(AND('Recurring Transactions'!$J$7&lt;=EOMONTH($Q86,0),$Q86&lt;='Recurring Transactions'!$L$7),MAX(0,INT((MIN(EOMONTH($Q86,0),'Recurring Transactions'!$L$7)-'Recurring Transactions'!$J$7)/7)+INT(-(MAX('Recurring Transactions'!$J$7,$Q86)-'Recurring Transactions'!$J$7)/7)+1),0),IF('Recurring Transactions'!$F$7="Bi-weekly",IF(AND('Recurring Transactions'!$J$7&lt;=EOMONTH($Q86,0),$Q86&lt;='Recurring Transactions'!$L$7),MAX(0,INT((MIN(EOMONTH($Q86,0),'Recurring Transactions'!$L$7)-'Recurring Transactions'!$J$7)/14)+INT(-(MAX('Recurring Transactions'!$J$7,$Q86)-'Recurring Transactions'!$J$7)/14)+1),0),IF('Recurring Transactions'!$F$7="Quarterly",IF(AND(AND('Recurring Transactions'!$J$7&lt;=EOMONTH($Q86,0),$Q86&lt;='Recurring Transactions'!$L$7),MOD((YEAR($Q86)-YEAR('Recurring Transactions'!$J$7))*12+MONTH($Q86)-MONTH('Recurring Transactions'!$J$7),3)=0),1,0),IF('Recurring Transactions'!$F$7="Annually",IF(AND(AND('Recurring Transactions'!$J$7&lt;=EOMONTH($Q86,0),$Q86&lt;='Recurring Transactions'!$L$7),MONTH($Q86)=MONTH('Recurring Transactions'!$J$7)),1,0),0)))))))*'Recurring Transactions'!$D$7)</f>
        <v/>
      </c>
    </row>
    <row r="87">
      <c r="N87" s="126">
        <f>'Recurring Transactions'!$A$7</f>
        <v/>
      </c>
      <c r="O87" s="126">
        <f>'Recurring Transactions'!$B$7</f>
        <v/>
      </c>
      <c r="P87" s="126">
        <f>'Recurring Transactions'!$E$7</f>
        <v/>
      </c>
      <c r="Q87" s="72">
        <f>IF('Recurring Transactions'!$J$7="","",EDATE('Recurring Transactions'!$J$7,5))</f>
        <v/>
      </c>
      <c r="R87" s="126">
        <f>IF($Q87="","",TEXT($Q87,"mmm yyyy"))</f>
        <v/>
      </c>
      <c r="S87" s="124">
        <f>IF(OR('Recurring Transactions'!$A$7="",$Q87=""),0,(IF('Recurring Transactions'!$F$7="Monthly",IF(AND('Recurring Transactions'!$J$7&lt;=EOMONTH($Q87,0),$Q87&lt;='Recurring Transactions'!$L$7),1,0),IF('Recurring Transactions'!$F$7="Semi-monthly",IF(AND('Recurring Transactions'!$J$7&lt;=EOMONTH($Q87,0),$Q87&lt;='Recurring Transactions'!$L$7),2,0),IF('Recurring Transactions'!$F$7="Weekly",IF(AND('Recurring Transactions'!$J$7&lt;=EOMONTH($Q87,0),$Q87&lt;='Recurring Transactions'!$L$7),MAX(0,INT((MIN(EOMONTH($Q87,0),'Recurring Transactions'!$L$7)-'Recurring Transactions'!$J$7)/7)+INT(-(MAX('Recurring Transactions'!$J$7,$Q87)-'Recurring Transactions'!$J$7)/7)+1),0),IF('Recurring Transactions'!$F$7="Bi-weekly",IF(AND('Recurring Transactions'!$J$7&lt;=EOMONTH($Q87,0),$Q87&lt;='Recurring Transactions'!$L$7),MAX(0,INT((MIN(EOMONTH($Q87,0),'Recurring Transactions'!$L$7)-'Recurring Transactions'!$J$7)/14)+INT(-(MAX('Recurring Transactions'!$J$7,$Q87)-'Recurring Transactions'!$J$7)/14)+1),0),IF('Recurring Transactions'!$F$7="Quarterly",IF(AND(AND('Recurring Transactions'!$J$7&lt;=EOMONTH($Q87,0),$Q87&lt;='Recurring Transactions'!$L$7),MOD((YEAR($Q87)-YEAR('Recurring Transactions'!$J$7))*12+MONTH($Q87)-MONTH('Recurring Transactions'!$J$7),3)=0),1,0),IF('Recurring Transactions'!$F$7="Annually",IF(AND(AND('Recurring Transactions'!$J$7&lt;=EOMONTH($Q87,0),$Q87&lt;='Recurring Transactions'!$L$7),MONTH($Q87)=MONTH('Recurring Transactions'!$J$7)),1,0),0)))))))*'Recurring Transactions'!$D$7)</f>
        <v/>
      </c>
    </row>
    <row r="88">
      <c r="N88" s="126">
        <f>'Recurring Transactions'!$A$7</f>
        <v/>
      </c>
      <c r="O88" s="126">
        <f>'Recurring Transactions'!$B$7</f>
        <v/>
      </c>
      <c r="P88" s="126">
        <f>'Recurring Transactions'!$E$7</f>
        <v/>
      </c>
      <c r="Q88" s="72">
        <f>IF('Recurring Transactions'!$J$7="","",EDATE('Recurring Transactions'!$J$7,6))</f>
        <v/>
      </c>
      <c r="R88" s="126">
        <f>IF($Q88="","",TEXT($Q88,"mmm yyyy"))</f>
        <v/>
      </c>
      <c r="S88" s="124">
        <f>IF(OR('Recurring Transactions'!$A$7="",$Q88=""),0,(IF('Recurring Transactions'!$F$7="Monthly",IF(AND('Recurring Transactions'!$J$7&lt;=EOMONTH($Q88,0),$Q88&lt;='Recurring Transactions'!$L$7),1,0),IF('Recurring Transactions'!$F$7="Semi-monthly",IF(AND('Recurring Transactions'!$J$7&lt;=EOMONTH($Q88,0),$Q88&lt;='Recurring Transactions'!$L$7),2,0),IF('Recurring Transactions'!$F$7="Weekly",IF(AND('Recurring Transactions'!$J$7&lt;=EOMONTH($Q88,0),$Q88&lt;='Recurring Transactions'!$L$7),MAX(0,INT((MIN(EOMONTH($Q88,0),'Recurring Transactions'!$L$7)-'Recurring Transactions'!$J$7)/7)+INT(-(MAX('Recurring Transactions'!$J$7,$Q88)-'Recurring Transactions'!$J$7)/7)+1),0),IF('Recurring Transactions'!$F$7="Bi-weekly",IF(AND('Recurring Transactions'!$J$7&lt;=EOMONTH($Q88,0),$Q88&lt;='Recurring Transactions'!$L$7),MAX(0,INT((MIN(EOMONTH($Q88,0),'Recurring Transactions'!$L$7)-'Recurring Transactions'!$J$7)/14)+INT(-(MAX('Recurring Transactions'!$J$7,$Q88)-'Recurring Transactions'!$J$7)/14)+1),0),IF('Recurring Transactions'!$F$7="Quarterly",IF(AND(AND('Recurring Transactions'!$J$7&lt;=EOMONTH($Q88,0),$Q88&lt;='Recurring Transactions'!$L$7),MOD((YEAR($Q88)-YEAR('Recurring Transactions'!$J$7))*12+MONTH($Q88)-MONTH('Recurring Transactions'!$J$7),3)=0),1,0),IF('Recurring Transactions'!$F$7="Annually",IF(AND(AND('Recurring Transactions'!$J$7&lt;=EOMONTH($Q88,0),$Q88&lt;='Recurring Transactions'!$L$7),MONTH($Q88)=MONTH('Recurring Transactions'!$J$7)),1,0),0)))))))*'Recurring Transactions'!$D$7)</f>
        <v/>
      </c>
    </row>
    <row r="89">
      <c r="N89" s="126">
        <f>'Recurring Transactions'!$A$7</f>
        <v/>
      </c>
      <c r="O89" s="126">
        <f>'Recurring Transactions'!$B$7</f>
        <v/>
      </c>
      <c r="P89" s="126">
        <f>'Recurring Transactions'!$E$7</f>
        <v/>
      </c>
      <c r="Q89" s="72">
        <f>IF('Recurring Transactions'!$J$7="","",EDATE('Recurring Transactions'!$J$7,7))</f>
        <v/>
      </c>
      <c r="R89" s="126">
        <f>IF($Q89="","",TEXT($Q89,"mmm yyyy"))</f>
        <v/>
      </c>
      <c r="S89" s="124">
        <f>IF(OR('Recurring Transactions'!$A$7="",$Q89=""),0,(IF('Recurring Transactions'!$F$7="Monthly",IF(AND('Recurring Transactions'!$J$7&lt;=EOMONTH($Q89,0),$Q89&lt;='Recurring Transactions'!$L$7),1,0),IF('Recurring Transactions'!$F$7="Semi-monthly",IF(AND('Recurring Transactions'!$J$7&lt;=EOMONTH($Q89,0),$Q89&lt;='Recurring Transactions'!$L$7),2,0),IF('Recurring Transactions'!$F$7="Weekly",IF(AND('Recurring Transactions'!$J$7&lt;=EOMONTH($Q89,0),$Q89&lt;='Recurring Transactions'!$L$7),MAX(0,INT((MIN(EOMONTH($Q89,0),'Recurring Transactions'!$L$7)-'Recurring Transactions'!$J$7)/7)+INT(-(MAX('Recurring Transactions'!$J$7,$Q89)-'Recurring Transactions'!$J$7)/7)+1),0),IF('Recurring Transactions'!$F$7="Bi-weekly",IF(AND('Recurring Transactions'!$J$7&lt;=EOMONTH($Q89,0),$Q89&lt;='Recurring Transactions'!$L$7),MAX(0,INT((MIN(EOMONTH($Q89,0),'Recurring Transactions'!$L$7)-'Recurring Transactions'!$J$7)/14)+INT(-(MAX('Recurring Transactions'!$J$7,$Q89)-'Recurring Transactions'!$J$7)/14)+1),0),IF('Recurring Transactions'!$F$7="Quarterly",IF(AND(AND('Recurring Transactions'!$J$7&lt;=EOMONTH($Q89,0),$Q89&lt;='Recurring Transactions'!$L$7),MOD((YEAR($Q89)-YEAR('Recurring Transactions'!$J$7))*12+MONTH($Q89)-MONTH('Recurring Transactions'!$J$7),3)=0),1,0),IF('Recurring Transactions'!$F$7="Annually",IF(AND(AND('Recurring Transactions'!$J$7&lt;=EOMONTH($Q89,0),$Q89&lt;='Recurring Transactions'!$L$7),MONTH($Q89)=MONTH('Recurring Transactions'!$J$7)),1,0),0)))))))*'Recurring Transactions'!$D$7)</f>
        <v/>
      </c>
    </row>
    <row r="90">
      <c r="N90" s="126">
        <f>'Recurring Transactions'!$A$7</f>
        <v/>
      </c>
      <c r="O90" s="126">
        <f>'Recurring Transactions'!$B$7</f>
        <v/>
      </c>
      <c r="P90" s="126">
        <f>'Recurring Transactions'!$E$7</f>
        <v/>
      </c>
      <c r="Q90" s="72">
        <f>IF('Recurring Transactions'!$J$7="","",EDATE('Recurring Transactions'!$J$7,8))</f>
        <v/>
      </c>
      <c r="R90" s="126">
        <f>IF($Q90="","",TEXT($Q90,"mmm yyyy"))</f>
        <v/>
      </c>
      <c r="S90" s="124">
        <f>IF(OR('Recurring Transactions'!$A$7="",$Q90=""),0,(IF('Recurring Transactions'!$F$7="Monthly",IF(AND('Recurring Transactions'!$J$7&lt;=EOMONTH($Q90,0),$Q90&lt;='Recurring Transactions'!$L$7),1,0),IF('Recurring Transactions'!$F$7="Semi-monthly",IF(AND('Recurring Transactions'!$J$7&lt;=EOMONTH($Q90,0),$Q90&lt;='Recurring Transactions'!$L$7),2,0),IF('Recurring Transactions'!$F$7="Weekly",IF(AND('Recurring Transactions'!$J$7&lt;=EOMONTH($Q90,0),$Q90&lt;='Recurring Transactions'!$L$7),MAX(0,INT((MIN(EOMONTH($Q90,0),'Recurring Transactions'!$L$7)-'Recurring Transactions'!$J$7)/7)+INT(-(MAX('Recurring Transactions'!$J$7,$Q90)-'Recurring Transactions'!$J$7)/7)+1),0),IF('Recurring Transactions'!$F$7="Bi-weekly",IF(AND('Recurring Transactions'!$J$7&lt;=EOMONTH($Q90,0),$Q90&lt;='Recurring Transactions'!$L$7),MAX(0,INT((MIN(EOMONTH($Q90,0),'Recurring Transactions'!$L$7)-'Recurring Transactions'!$J$7)/14)+INT(-(MAX('Recurring Transactions'!$J$7,$Q90)-'Recurring Transactions'!$J$7)/14)+1),0),IF('Recurring Transactions'!$F$7="Quarterly",IF(AND(AND('Recurring Transactions'!$J$7&lt;=EOMONTH($Q90,0),$Q90&lt;='Recurring Transactions'!$L$7),MOD((YEAR($Q90)-YEAR('Recurring Transactions'!$J$7))*12+MONTH($Q90)-MONTH('Recurring Transactions'!$J$7),3)=0),1,0),IF('Recurring Transactions'!$F$7="Annually",IF(AND(AND('Recurring Transactions'!$J$7&lt;=EOMONTH($Q90,0),$Q90&lt;='Recurring Transactions'!$L$7),MONTH($Q90)=MONTH('Recurring Transactions'!$J$7)),1,0),0)))))))*'Recurring Transactions'!$D$7)</f>
        <v/>
      </c>
    </row>
    <row r="91">
      <c r="N91" s="126">
        <f>'Recurring Transactions'!$A$7</f>
        <v/>
      </c>
      <c r="O91" s="126">
        <f>'Recurring Transactions'!$B$7</f>
        <v/>
      </c>
      <c r="P91" s="126">
        <f>'Recurring Transactions'!$E$7</f>
        <v/>
      </c>
      <c r="Q91" s="72">
        <f>IF('Recurring Transactions'!$J$7="","",EDATE('Recurring Transactions'!$J$7,9))</f>
        <v/>
      </c>
      <c r="R91" s="126">
        <f>IF($Q91="","",TEXT($Q91,"mmm yyyy"))</f>
        <v/>
      </c>
      <c r="S91" s="124">
        <f>IF(OR('Recurring Transactions'!$A$7="",$Q91=""),0,(IF('Recurring Transactions'!$F$7="Monthly",IF(AND('Recurring Transactions'!$J$7&lt;=EOMONTH($Q91,0),$Q91&lt;='Recurring Transactions'!$L$7),1,0),IF('Recurring Transactions'!$F$7="Semi-monthly",IF(AND('Recurring Transactions'!$J$7&lt;=EOMONTH($Q91,0),$Q91&lt;='Recurring Transactions'!$L$7),2,0),IF('Recurring Transactions'!$F$7="Weekly",IF(AND('Recurring Transactions'!$J$7&lt;=EOMONTH($Q91,0),$Q91&lt;='Recurring Transactions'!$L$7),MAX(0,INT((MIN(EOMONTH($Q91,0),'Recurring Transactions'!$L$7)-'Recurring Transactions'!$J$7)/7)+INT(-(MAX('Recurring Transactions'!$J$7,$Q91)-'Recurring Transactions'!$J$7)/7)+1),0),IF('Recurring Transactions'!$F$7="Bi-weekly",IF(AND('Recurring Transactions'!$J$7&lt;=EOMONTH($Q91,0),$Q91&lt;='Recurring Transactions'!$L$7),MAX(0,INT((MIN(EOMONTH($Q91,0),'Recurring Transactions'!$L$7)-'Recurring Transactions'!$J$7)/14)+INT(-(MAX('Recurring Transactions'!$J$7,$Q91)-'Recurring Transactions'!$J$7)/14)+1),0),IF('Recurring Transactions'!$F$7="Quarterly",IF(AND(AND('Recurring Transactions'!$J$7&lt;=EOMONTH($Q91,0),$Q91&lt;='Recurring Transactions'!$L$7),MOD((YEAR($Q91)-YEAR('Recurring Transactions'!$J$7))*12+MONTH($Q91)-MONTH('Recurring Transactions'!$J$7),3)=0),1,0),IF('Recurring Transactions'!$F$7="Annually",IF(AND(AND('Recurring Transactions'!$J$7&lt;=EOMONTH($Q91,0),$Q91&lt;='Recurring Transactions'!$L$7),MONTH($Q91)=MONTH('Recurring Transactions'!$J$7)),1,0),0)))))))*'Recurring Transactions'!$D$7)</f>
        <v/>
      </c>
    </row>
    <row r="92">
      <c r="N92" s="126">
        <f>'Recurring Transactions'!$A$7</f>
        <v/>
      </c>
      <c r="O92" s="126">
        <f>'Recurring Transactions'!$B$7</f>
        <v/>
      </c>
      <c r="P92" s="126">
        <f>'Recurring Transactions'!$E$7</f>
        <v/>
      </c>
      <c r="Q92" s="72">
        <f>IF('Recurring Transactions'!$J$7="","",EDATE('Recurring Transactions'!$J$7,10))</f>
        <v/>
      </c>
      <c r="R92" s="126">
        <f>IF($Q92="","",TEXT($Q92,"mmm yyyy"))</f>
        <v/>
      </c>
      <c r="S92" s="124">
        <f>IF(OR('Recurring Transactions'!$A$7="",$Q92=""),0,(IF('Recurring Transactions'!$F$7="Monthly",IF(AND('Recurring Transactions'!$J$7&lt;=EOMONTH($Q92,0),$Q92&lt;='Recurring Transactions'!$L$7),1,0),IF('Recurring Transactions'!$F$7="Semi-monthly",IF(AND('Recurring Transactions'!$J$7&lt;=EOMONTH($Q92,0),$Q92&lt;='Recurring Transactions'!$L$7),2,0),IF('Recurring Transactions'!$F$7="Weekly",IF(AND('Recurring Transactions'!$J$7&lt;=EOMONTH($Q92,0),$Q92&lt;='Recurring Transactions'!$L$7),MAX(0,INT((MIN(EOMONTH($Q92,0),'Recurring Transactions'!$L$7)-'Recurring Transactions'!$J$7)/7)+INT(-(MAX('Recurring Transactions'!$J$7,$Q92)-'Recurring Transactions'!$J$7)/7)+1),0),IF('Recurring Transactions'!$F$7="Bi-weekly",IF(AND('Recurring Transactions'!$J$7&lt;=EOMONTH($Q92,0),$Q92&lt;='Recurring Transactions'!$L$7),MAX(0,INT((MIN(EOMONTH($Q92,0),'Recurring Transactions'!$L$7)-'Recurring Transactions'!$J$7)/14)+INT(-(MAX('Recurring Transactions'!$J$7,$Q92)-'Recurring Transactions'!$J$7)/14)+1),0),IF('Recurring Transactions'!$F$7="Quarterly",IF(AND(AND('Recurring Transactions'!$J$7&lt;=EOMONTH($Q92,0),$Q92&lt;='Recurring Transactions'!$L$7),MOD((YEAR($Q92)-YEAR('Recurring Transactions'!$J$7))*12+MONTH($Q92)-MONTH('Recurring Transactions'!$J$7),3)=0),1,0),IF('Recurring Transactions'!$F$7="Annually",IF(AND(AND('Recurring Transactions'!$J$7&lt;=EOMONTH($Q92,0),$Q92&lt;='Recurring Transactions'!$L$7),MONTH($Q92)=MONTH('Recurring Transactions'!$J$7)),1,0),0)))))))*'Recurring Transactions'!$D$7)</f>
        <v/>
      </c>
    </row>
    <row r="93">
      <c r="N93" s="126">
        <f>'Recurring Transactions'!$A$7</f>
        <v/>
      </c>
      <c r="O93" s="126">
        <f>'Recurring Transactions'!$B$7</f>
        <v/>
      </c>
      <c r="P93" s="126">
        <f>'Recurring Transactions'!$E$7</f>
        <v/>
      </c>
      <c r="Q93" s="72">
        <f>IF('Recurring Transactions'!$J$7="","",EDATE('Recurring Transactions'!$J$7,11))</f>
        <v/>
      </c>
      <c r="R93" s="126">
        <f>IF($Q93="","",TEXT($Q93,"mmm yyyy"))</f>
        <v/>
      </c>
      <c r="S93" s="124">
        <f>IF(OR('Recurring Transactions'!$A$7="",$Q93=""),0,(IF('Recurring Transactions'!$F$7="Monthly",IF(AND('Recurring Transactions'!$J$7&lt;=EOMONTH($Q93,0),$Q93&lt;='Recurring Transactions'!$L$7),1,0),IF('Recurring Transactions'!$F$7="Semi-monthly",IF(AND('Recurring Transactions'!$J$7&lt;=EOMONTH($Q93,0),$Q93&lt;='Recurring Transactions'!$L$7),2,0),IF('Recurring Transactions'!$F$7="Weekly",IF(AND('Recurring Transactions'!$J$7&lt;=EOMONTH($Q93,0),$Q93&lt;='Recurring Transactions'!$L$7),MAX(0,INT((MIN(EOMONTH($Q93,0),'Recurring Transactions'!$L$7)-'Recurring Transactions'!$J$7)/7)+INT(-(MAX('Recurring Transactions'!$J$7,$Q93)-'Recurring Transactions'!$J$7)/7)+1),0),IF('Recurring Transactions'!$F$7="Bi-weekly",IF(AND('Recurring Transactions'!$J$7&lt;=EOMONTH($Q93,0),$Q93&lt;='Recurring Transactions'!$L$7),MAX(0,INT((MIN(EOMONTH($Q93,0),'Recurring Transactions'!$L$7)-'Recurring Transactions'!$J$7)/14)+INT(-(MAX('Recurring Transactions'!$J$7,$Q93)-'Recurring Transactions'!$J$7)/14)+1),0),IF('Recurring Transactions'!$F$7="Quarterly",IF(AND(AND('Recurring Transactions'!$J$7&lt;=EOMONTH($Q93,0),$Q93&lt;='Recurring Transactions'!$L$7),MOD((YEAR($Q93)-YEAR('Recurring Transactions'!$J$7))*12+MONTH($Q93)-MONTH('Recurring Transactions'!$J$7),3)=0),1,0),IF('Recurring Transactions'!$F$7="Annually",IF(AND(AND('Recurring Transactions'!$J$7&lt;=EOMONTH($Q93,0),$Q93&lt;='Recurring Transactions'!$L$7),MONTH($Q93)=MONTH('Recurring Transactions'!$J$7)),1,0),0)))))))*'Recurring Transactions'!$D$7)</f>
        <v/>
      </c>
    </row>
    <row r="94">
      <c r="N94" s="126">
        <f>'Recurring Transactions'!$A$7</f>
        <v/>
      </c>
      <c r="O94" s="126">
        <f>'Recurring Transactions'!$B$7</f>
        <v/>
      </c>
      <c r="P94" s="126">
        <f>'Recurring Transactions'!$E$7</f>
        <v/>
      </c>
      <c r="Q94" s="72">
        <f>IF('Recurring Transactions'!$J$7="","",EDATE('Recurring Transactions'!$J$7,12))</f>
        <v/>
      </c>
      <c r="R94" s="126">
        <f>IF($Q94="","",TEXT($Q94,"mmm yyyy"))</f>
        <v/>
      </c>
      <c r="S94" s="124">
        <f>IF(OR('Recurring Transactions'!$A$7="",$Q94=""),0,(IF('Recurring Transactions'!$F$7="Monthly",IF(AND('Recurring Transactions'!$J$7&lt;=EOMONTH($Q94,0),$Q94&lt;='Recurring Transactions'!$L$7),1,0),IF('Recurring Transactions'!$F$7="Semi-monthly",IF(AND('Recurring Transactions'!$J$7&lt;=EOMONTH($Q94,0),$Q94&lt;='Recurring Transactions'!$L$7),2,0),IF('Recurring Transactions'!$F$7="Weekly",IF(AND('Recurring Transactions'!$J$7&lt;=EOMONTH($Q94,0),$Q94&lt;='Recurring Transactions'!$L$7),MAX(0,INT((MIN(EOMONTH($Q94,0),'Recurring Transactions'!$L$7)-'Recurring Transactions'!$J$7)/7)+INT(-(MAX('Recurring Transactions'!$J$7,$Q94)-'Recurring Transactions'!$J$7)/7)+1),0),IF('Recurring Transactions'!$F$7="Bi-weekly",IF(AND('Recurring Transactions'!$J$7&lt;=EOMONTH($Q94,0),$Q94&lt;='Recurring Transactions'!$L$7),MAX(0,INT((MIN(EOMONTH($Q94,0),'Recurring Transactions'!$L$7)-'Recurring Transactions'!$J$7)/14)+INT(-(MAX('Recurring Transactions'!$J$7,$Q94)-'Recurring Transactions'!$J$7)/14)+1),0),IF('Recurring Transactions'!$F$7="Quarterly",IF(AND(AND('Recurring Transactions'!$J$7&lt;=EOMONTH($Q94,0),$Q94&lt;='Recurring Transactions'!$L$7),MOD((YEAR($Q94)-YEAR('Recurring Transactions'!$J$7))*12+MONTH($Q94)-MONTH('Recurring Transactions'!$J$7),3)=0),1,0),IF('Recurring Transactions'!$F$7="Annually",IF(AND(AND('Recurring Transactions'!$J$7&lt;=EOMONTH($Q94,0),$Q94&lt;='Recurring Transactions'!$L$7),MONTH($Q94)=MONTH('Recurring Transactions'!$J$7)),1,0),0)))))))*'Recurring Transactions'!$D$7)</f>
        <v/>
      </c>
    </row>
    <row r="95">
      <c r="N95" s="126">
        <f>'Recurring Transactions'!$A$7</f>
        <v/>
      </c>
      <c r="O95" s="126">
        <f>'Recurring Transactions'!$B$7</f>
        <v/>
      </c>
      <c r="P95" s="126">
        <f>'Recurring Transactions'!$E$7</f>
        <v/>
      </c>
      <c r="Q95" s="72">
        <f>IF('Recurring Transactions'!$J$7="","",EDATE('Recurring Transactions'!$J$7,13))</f>
        <v/>
      </c>
      <c r="R95" s="126">
        <f>IF($Q95="","",TEXT($Q95,"mmm yyyy"))</f>
        <v/>
      </c>
      <c r="S95" s="124">
        <f>IF(OR('Recurring Transactions'!$A$7="",$Q95=""),0,(IF('Recurring Transactions'!$F$7="Monthly",IF(AND('Recurring Transactions'!$J$7&lt;=EOMONTH($Q95,0),$Q95&lt;='Recurring Transactions'!$L$7),1,0),IF('Recurring Transactions'!$F$7="Semi-monthly",IF(AND('Recurring Transactions'!$J$7&lt;=EOMONTH($Q95,0),$Q95&lt;='Recurring Transactions'!$L$7),2,0),IF('Recurring Transactions'!$F$7="Weekly",IF(AND('Recurring Transactions'!$J$7&lt;=EOMONTH($Q95,0),$Q95&lt;='Recurring Transactions'!$L$7),MAX(0,INT((MIN(EOMONTH($Q95,0),'Recurring Transactions'!$L$7)-'Recurring Transactions'!$J$7)/7)+INT(-(MAX('Recurring Transactions'!$J$7,$Q95)-'Recurring Transactions'!$J$7)/7)+1),0),IF('Recurring Transactions'!$F$7="Bi-weekly",IF(AND('Recurring Transactions'!$J$7&lt;=EOMONTH($Q95,0),$Q95&lt;='Recurring Transactions'!$L$7),MAX(0,INT((MIN(EOMONTH($Q95,0),'Recurring Transactions'!$L$7)-'Recurring Transactions'!$J$7)/14)+INT(-(MAX('Recurring Transactions'!$J$7,$Q95)-'Recurring Transactions'!$J$7)/14)+1),0),IF('Recurring Transactions'!$F$7="Quarterly",IF(AND(AND('Recurring Transactions'!$J$7&lt;=EOMONTH($Q95,0),$Q95&lt;='Recurring Transactions'!$L$7),MOD((YEAR($Q95)-YEAR('Recurring Transactions'!$J$7))*12+MONTH($Q95)-MONTH('Recurring Transactions'!$J$7),3)=0),1,0),IF('Recurring Transactions'!$F$7="Annually",IF(AND(AND('Recurring Transactions'!$J$7&lt;=EOMONTH($Q95,0),$Q95&lt;='Recurring Transactions'!$L$7),MONTH($Q95)=MONTH('Recurring Transactions'!$J$7)),1,0),0)))))))*'Recurring Transactions'!$D$7)</f>
        <v/>
      </c>
    </row>
    <row r="96">
      <c r="N96" s="126">
        <f>'Recurring Transactions'!$A$7</f>
        <v/>
      </c>
      <c r="O96" s="126">
        <f>'Recurring Transactions'!$B$7</f>
        <v/>
      </c>
      <c r="P96" s="126">
        <f>'Recurring Transactions'!$E$7</f>
        <v/>
      </c>
      <c r="Q96" s="72">
        <f>IF('Recurring Transactions'!$J$7="","",EDATE('Recurring Transactions'!$J$7,14))</f>
        <v/>
      </c>
      <c r="R96" s="126">
        <f>IF($Q96="","",TEXT($Q96,"mmm yyyy"))</f>
        <v/>
      </c>
      <c r="S96" s="124">
        <f>IF(OR('Recurring Transactions'!$A$7="",$Q96=""),0,(IF('Recurring Transactions'!$F$7="Monthly",IF(AND('Recurring Transactions'!$J$7&lt;=EOMONTH($Q96,0),$Q96&lt;='Recurring Transactions'!$L$7),1,0),IF('Recurring Transactions'!$F$7="Semi-monthly",IF(AND('Recurring Transactions'!$J$7&lt;=EOMONTH($Q96,0),$Q96&lt;='Recurring Transactions'!$L$7),2,0),IF('Recurring Transactions'!$F$7="Weekly",IF(AND('Recurring Transactions'!$J$7&lt;=EOMONTH($Q96,0),$Q96&lt;='Recurring Transactions'!$L$7),MAX(0,INT((MIN(EOMONTH($Q96,0),'Recurring Transactions'!$L$7)-'Recurring Transactions'!$J$7)/7)+INT(-(MAX('Recurring Transactions'!$J$7,$Q96)-'Recurring Transactions'!$J$7)/7)+1),0),IF('Recurring Transactions'!$F$7="Bi-weekly",IF(AND('Recurring Transactions'!$J$7&lt;=EOMONTH($Q96,0),$Q96&lt;='Recurring Transactions'!$L$7),MAX(0,INT((MIN(EOMONTH($Q96,0),'Recurring Transactions'!$L$7)-'Recurring Transactions'!$J$7)/14)+INT(-(MAX('Recurring Transactions'!$J$7,$Q96)-'Recurring Transactions'!$J$7)/14)+1),0),IF('Recurring Transactions'!$F$7="Quarterly",IF(AND(AND('Recurring Transactions'!$J$7&lt;=EOMONTH($Q96,0),$Q96&lt;='Recurring Transactions'!$L$7),MOD((YEAR($Q96)-YEAR('Recurring Transactions'!$J$7))*12+MONTH($Q96)-MONTH('Recurring Transactions'!$J$7),3)=0),1,0),IF('Recurring Transactions'!$F$7="Annually",IF(AND(AND('Recurring Transactions'!$J$7&lt;=EOMONTH($Q96,0),$Q96&lt;='Recurring Transactions'!$L$7),MONTH($Q96)=MONTH('Recurring Transactions'!$J$7)),1,0),0)))))))*'Recurring Transactions'!$D$7)</f>
        <v/>
      </c>
    </row>
    <row r="97">
      <c r="N97" s="126">
        <f>'Recurring Transactions'!$A$7</f>
        <v/>
      </c>
      <c r="O97" s="126">
        <f>'Recurring Transactions'!$B$7</f>
        <v/>
      </c>
      <c r="P97" s="126">
        <f>'Recurring Transactions'!$E$7</f>
        <v/>
      </c>
      <c r="Q97" s="72">
        <f>IF('Recurring Transactions'!$J$7="","",EDATE('Recurring Transactions'!$J$7,15))</f>
        <v/>
      </c>
      <c r="R97" s="126">
        <f>IF($Q97="","",TEXT($Q97,"mmm yyyy"))</f>
        <v/>
      </c>
      <c r="S97" s="124">
        <f>IF(OR('Recurring Transactions'!$A$7="",$Q97=""),0,(IF('Recurring Transactions'!$F$7="Monthly",IF(AND('Recurring Transactions'!$J$7&lt;=EOMONTH($Q97,0),$Q97&lt;='Recurring Transactions'!$L$7),1,0),IF('Recurring Transactions'!$F$7="Semi-monthly",IF(AND('Recurring Transactions'!$J$7&lt;=EOMONTH($Q97,0),$Q97&lt;='Recurring Transactions'!$L$7),2,0),IF('Recurring Transactions'!$F$7="Weekly",IF(AND('Recurring Transactions'!$J$7&lt;=EOMONTH($Q97,0),$Q97&lt;='Recurring Transactions'!$L$7),MAX(0,INT((MIN(EOMONTH($Q97,0),'Recurring Transactions'!$L$7)-'Recurring Transactions'!$J$7)/7)+INT(-(MAX('Recurring Transactions'!$J$7,$Q97)-'Recurring Transactions'!$J$7)/7)+1),0),IF('Recurring Transactions'!$F$7="Bi-weekly",IF(AND('Recurring Transactions'!$J$7&lt;=EOMONTH($Q97,0),$Q97&lt;='Recurring Transactions'!$L$7),MAX(0,INT((MIN(EOMONTH($Q97,0),'Recurring Transactions'!$L$7)-'Recurring Transactions'!$J$7)/14)+INT(-(MAX('Recurring Transactions'!$J$7,$Q97)-'Recurring Transactions'!$J$7)/14)+1),0),IF('Recurring Transactions'!$F$7="Quarterly",IF(AND(AND('Recurring Transactions'!$J$7&lt;=EOMONTH($Q97,0),$Q97&lt;='Recurring Transactions'!$L$7),MOD((YEAR($Q97)-YEAR('Recurring Transactions'!$J$7))*12+MONTH($Q97)-MONTH('Recurring Transactions'!$J$7),3)=0),1,0),IF('Recurring Transactions'!$F$7="Annually",IF(AND(AND('Recurring Transactions'!$J$7&lt;=EOMONTH($Q97,0),$Q97&lt;='Recurring Transactions'!$L$7),MONTH($Q97)=MONTH('Recurring Transactions'!$J$7)),1,0),0)))))))*'Recurring Transactions'!$D$7)</f>
        <v/>
      </c>
    </row>
    <row r="98">
      <c r="N98" s="126">
        <f>'Recurring Transactions'!$A$7</f>
        <v/>
      </c>
      <c r="O98" s="126">
        <f>'Recurring Transactions'!$B$7</f>
        <v/>
      </c>
      <c r="P98" s="126">
        <f>'Recurring Transactions'!$E$7</f>
        <v/>
      </c>
      <c r="Q98" s="72">
        <f>IF('Recurring Transactions'!$J$7="","",EDATE('Recurring Transactions'!$J$7,16))</f>
        <v/>
      </c>
      <c r="R98" s="126">
        <f>IF($Q98="","",TEXT($Q98,"mmm yyyy"))</f>
        <v/>
      </c>
      <c r="S98" s="124">
        <f>IF(OR('Recurring Transactions'!$A$7="",$Q98=""),0,(IF('Recurring Transactions'!$F$7="Monthly",IF(AND('Recurring Transactions'!$J$7&lt;=EOMONTH($Q98,0),$Q98&lt;='Recurring Transactions'!$L$7),1,0),IF('Recurring Transactions'!$F$7="Semi-monthly",IF(AND('Recurring Transactions'!$J$7&lt;=EOMONTH($Q98,0),$Q98&lt;='Recurring Transactions'!$L$7),2,0),IF('Recurring Transactions'!$F$7="Weekly",IF(AND('Recurring Transactions'!$J$7&lt;=EOMONTH($Q98,0),$Q98&lt;='Recurring Transactions'!$L$7),MAX(0,INT((MIN(EOMONTH($Q98,0),'Recurring Transactions'!$L$7)-'Recurring Transactions'!$J$7)/7)+INT(-(MAX('Recurring Transactions'!$J$7,$Q98)-'Recurring Transactions'!$J$7)/7)+1),0),IF('Recurring Transactions'!$F$7="Bi-weekly",IF(AND('Recurring Transactions'!$J$7&lt;=EOMONTH($Q98,0),$Q98&lt;='Recurring Transactions'!$L$7),MAX(0,INT((MIN(EOMONTH($Q98,0),'Recurring Transactions'!$L$7)-'Recurring Transactions'!$J$7)/14)+INT(-(MAX('Recurring Transactions'!$J$7,$Q98)-'Recurring Transactions'!$J$7)/14)+1),0),IF('Recurring Transactions'!$F$7="Quarterly",IF(AND(AND('Recurring Transactions'!$J$7&lt;=EOMONTH($Q98,0),$Q98&lt;='Recurring Transactions'!$L$7),MOD((YEAR($Q98)-YEAR('Recurring Transactions'!$J$7))*12+MONTH($Q98)-MONTH('Recurring Transactions'!$J$7),3)=0),1,0),IF('Recurring Transactions'!$F$7="Annually",IF(AND(AND('Recurring Transactions'!$J$7&lt;=EOMONTH($Q98,0),$Q98&lt;='Recurring Transactions'!$L$7),MONTH($Q98)=MONTH('Recurring Transactions'!$J$7)),1,0),0)))))))*'Recurring Transactions'!$D$7)</f>
        <v/>
      </c>
    </row>
    <row r="99">
      <c r="N99" s="126">
        <f>'Recurring Transactions'!$A$7</f>
        <v/>
      </c>
      <c r="O99" s="126">
        <f>'Recurring Transactions'!$B$7</f>
        <v/>
      </c>
      <c r="P99" s="126">
        <f>'Recurring Transactions'!$E$7</f>
        <v/>
      </c>
      <c r="Q99" s="72">
        <f>IF('Recurring Transactions'!$J$7="","",EDATE('Recurring Transactions'!$J$7,17))</f>
        <v/>
      </c>
      <c r="R99" s="126">
        <f>IF($Q99="","",TEXT($Q99,"mmm yyyy"))</f>
        <v/>
      </c>
      <c r="S99" s="124">
        <f>IF(OR('Recurring Transactions'!$A$7="",$Q99=""),0,(IF('Recurring Transactions'!$F$7="Monthly",IF(AND('Recurring Transactions'!$J$7&lt;=EOMONTH($Q99,0),$Q99&lt;='Recurring Transactions'!$L$7),1,0),IF('Recurring Transactions'!$F$7="Semi-monthly",IF(AND('Recurring Transactions'!$J$7&lt;=EOMONTH($Q99,0),$Q99&lt;='Recurring Transactions'!$L$7),2,0),IF('Recurring Transactions'!$F$7="Weekly",IF(AND('Recurring Transactions'!$J$7&lt;=EOMONTH($Q99,0),$Q99&lt;='Recurring Transactions'!$L$7),MAX(0,INT((MIN(EOMONTH($Q99,0),'Recurring Transactions'!$L$7)-'Recurring Transactions'!$J$7)/7)+INT(-(MAX('Recurring Transactions'!$J$7,$Q99)-'Recurring Transactions'!$J$7)/7)+1),0),IF('Recurring Transactions'!$F$7="Bi-weekly",IF(AND('Recurring Transactions'!$J$7&lt;=EOMONTH($Q99,0),$Q99&lt;='Recurring Transactions'!$L$7),MAX(0,INT((MIN(EOMONTH($Q99,0),'Recurring Transactions'!$L$7)-'Recurring Transactions'!$J$7)/14)+INT(-(MAX('Recurring Transactions'!$J$7,$Q99)-'Recurring Transactions'!$J$7)/14)+1),0),IF('Recurring Transactions'!$F$7="Quarterly",IF(AND(AND('Recurring Transactions'!$J$7&lt;=EOMONTH($Q99,0),$Q99&lt;='Recurring Transactions'!$L$7),MOD((YEAR($Q99)-YEAR('Recurring Transactions'!$J$7))*12+MONTH($Q99)-MONTH('Recurring Transactions'!$J$7),3)=0),1,0),IF('Recurring Transactions'!$F$7="Annually",IF(AND(AND('Recurring Transactions'!$J$7&lt;=EOMONTH($Q99,0),$Q99&lt;='Recurring Transactions'!$L$7),MONTH($Q99)=MONTH('Recurring Transactions'!$J$7)),1,0),0)))))))*'Recurring Transactions'!$D$7)</f>
        <v/>
      </c>
    </row>
    <row r="100">
      <c r="N100" s="126">
        <f>'Recurring Transactions'!$A$7</f>
        <v/>
      </c>
      <c r="O100" s="126">
        <f>'Recurring Transactions'!$B$7</f>
        <v/>
      </c>
      <c r="P100" s="126">
        <f>'Recurring Transactions'!$E$7</f>
        <v/>
      </c>
      <c r="Q100" s="72">
        <f>IF('Recurring Transactions'!$J$7="","",EDATE('Recurring Transactions'!$J$7,18))</f>
        <v/>
      </c>
      <c r="R100" s="126">
        <f>IF($Q100="","",TEXT($Q100,"mmm yyyy"))</f>
        <v/>
      </c>
      <c r="S100" s="124">
        <f>IF(OR('Recurring Transactions'!$A$7="",$Q100=""),0,(IF('Recurring Transactions'!$F$7="Monthly",IF(AND('Recurring Transactions'!$J$7&lt;=EOMONTH($Q100,0),$Q100&lt;='Recurring Transactions'!$L$7),1,0),IF('Recurring Transactions'!$F$7="Semi-monthly",IF(AND('Recurring Transactions'!$J$7&lt;=EOMONTH($Q100,0),$Q100&lt;='Recurring Transactions'!$L$7),2,0),IF('Recurring Transactions'!$F$7="Weekly",IF(AND('Recurring Transactions'!$J$7&lt;=EOMONTH($Q100,0),$Q100&lt;='Recurring Transactions'!$L$7),MAX(0,INT((MIN(EOMONTH($Q100,0),'Recurring Transactions'!$L$7)-'Recurring Transactions'!$J$7)/7)+INT(-(MAX('Recurring Transactions'!$J$7,$Q100)-'Recurring Transactions'!$J$7)/7)+1),0),IF('Recurring Transactions'!$F$7="Bi-weekly",IF(AND('Recurring Transactions'!$J$7&lt;=EOMONTH($Q100,0),$Q100&lt;='Recurring Transactions'!$L$7),MAX(0,INT((MIN(EOMONTH($Q100,0),'Recurring Transactions'!$L$7)-'Recurring Transactions'!$J$7)/14)+INT(-(MAX('Recurring Transactions'!$J$7,$Q100)-'Recurring Transactions'!$J$7)/14)+1),0),IF('Recurring Transactions'!$F$7="Quarterly",IF(AND(AND('Recurring Transactions'!$J$7&lt;=EOMONTH($Q100,0),$Q100&lt;='Recurring Transactions'!$L$7),MOD((YEAR($Q100)-YEAR('Recurring Transactions'!$J$7))*12+MONTH($Q100)-MONTH('Recurring Transactions'!$J$7),3)=0),1,0),IF('Recurring Transactions'!$F$7="Annually",IF(AND(AND('Recurring Transactions'!$J$7&lt;=EOMONTH($Q100,0),$Q100&lt;='Recurring Transactions'!$L$7),MONTH($Q100)=MONTH('Recurring Transactions'!$J$7)),1,0),0)))))))*'Recurring Transactions'!$D$7)</f>
        <v/>
      </c>
    </row>
    <row r="101">
      <c r="N101" s="126">
        <f>'Recurring Transactions'!$A$7</f>
        <v/>
      </c>
      <c r="O101" s="126">
        <f>'Recurring Transactions'!$B$7</f>
        <v/>
      </c>
      <c r="P101" s="126">
        <f>'Recurring Transactions'!$E$7</f>
        <v/>
      </c>
      <c r="Q101" s="72">
        <f>IF('Recurring Transactions'!$J$7="","",EDATE('Recurring Transactions'!$J$7,19))</f>
        <v/>
      </c>
      <c r="R101" s="126">
        <f>IF($Q101="","",TEXT($Q101,"mmm yyyy"))</f>
        <v/>
      </c>
      <c r="S101" s="124">
        <f>IF(OR('Recurring Transactions'!$A$7="",$Q101=""),0,(IF('Recurring Transactions'!$F$7="Monthly",IF(AND('Recurring Transactions'!$J$7&lt;=EOMONTH($Q101,0),$Q101&lt;='Recurring Transactions'!$L$7),1,0),IF('Recurring Transactions'!$F$7="Semi-monthly",IF(AND('Recurring Transactions'!$J$7&lt;=EOMONTH($Q101,0),$Q101&lt;='Recurring Transactions'!$L$7),2,0),IF('Recurring Transactions'!$F$7="Weekly",IF(AND('Recurring Transactions'!$J$7&lt;=EOMONTH($Q101,0),$Q101&lt;='Recurring Transactions'!$L$7),MAX(0,INT((MIN(EOMONTH($Q101,0),'Recurring Transactions'!$L$7)-'Recurring Transactions'!$J$7)/7)+INT(-(MAX('Recurring Transactions'!$J$7,$Q101)-'Recurring Transactions'!$J$7)/7)+1),0),IF('Recurring Transactions'!$F$7="Bi-weekly",IF(AND('Recurring Transactions'!$J$7&lt;=EOMONTH($Q101,0),$Q101&lt;='Recurring Transactions'!$L$7),MAX(0,INT((MIN(EOMONTH($Q101,0),'Recurring Transactions'!$L$7)-'Recurring Transactions'!$J$7)/14)+INT(-(MAX('Recurring Transactions'!$J$7,$Q101)-'Recurring Transactions'!$J$7)/14)+1),0),IF('Recurring Transactions'!$F$7="Quarterly",IF(AND(AND('Recurring Transactions'!$J$7&lt;=EOMONTH($Q101,0),$Q101&lt;='Recurring Transactions'!$L$7),MOD((YEAR($Q101)-YEAR('Recurring Transactions'!$J$7))*12+MONTH($Q101)-MONTH('Recurring Transactions'!$J$7),3)=0),1,0),IF('Recurring Transactions'!$F$7="Annually",IF(AND(AND('Recurring Transactions'!$J$7&lt;=EOMONTH($Q101,0),$Q101&lt;='Recurring Transactions'!$L$7),MONTH($Q101)=MONTH('Recurring Transactions'!$J$7)),1,0),0)))))))*'Recurring Transactions'!$D$7)</f>
        <v/>
      </c>
    </row>
    <row r="102">
      <c r="N102" s="126">
        <f>'Recurring Transactions'!$A$7</f>
        <v/>
      </c>
      <c r="O102" s="126">
        <f>'Recurring Transactions'!$B$7</f>
        <v/>
      </c>
      <c r="P102" s="126">
        <f>'Recurring Transactions'!$E$7</f>
        <v/>
      </c>
      <c r="Q102" s="72">
        <f>IF('Recurring Transactions'!$J$7="","",EDATE('Recurring Transactions'!$J$7,20))</f>
        <v/>
      </c>
      <c r="R102" s="126">
        <f>IF($Q102="","",TEXT($Q102,"mmm yyyy"))</f>
        <v/>
      </c>
      <c r="S102" s="124">
        <f>IF(OR('Recurring Transactions'!$A$7="",$Q102=""),0,(IF('Recurring Transactions'!$F$7="Monthly",IF(AND('Recurring Transactions'!$J$7&lt;=EOMONTH($Q102,0),$Q102&lt;='Recurring Transactions'!$L$7),1,0),IF('Recurring Transactions'!$F$7="Semi-monthly",IF(AND('Recurring Transactions'!$J$7&lt;=EOMONTH($Q102,0),$Q102&lt;='Recurring Transactions'!$L$7),2,0),IF('Recurring Transactions'!$F$7="Weekly",IF(AND('Recurring Transactions'!$J$7&lt;=EOMONTH($Q102,0),$Q102&lt;='Recurring Transactions'!$L$7),MAX(0,INT((MIN(EOMONTH($Q102,0),'Recurring Transactions'!$L$7)-'Recurring Transactions'!$J$7)/7)+INT(-(MAX('Recurring Transactions'!$J$7,$Q102)-'Recurring Transactions'!$J$7)/7)+1),0),IF('Recurring Transactions'!$F$7="Bi-weekly",IF(AND('Recurring Transactions'!$J$7&lt;=EOMONTH($Q102,0),$Q102&lt;='Recurring Transactions'!$L$7),MAX(0,INT((MIN(EOMONTH($Q102,0),'Recurring Transactions'!$L$7)-'Recurring Transactions'!$J$7)/14)+INT(-(MAX('Recurring Transactions'!$J$7,$Q102)-'Recurring Transactions'!$J$7)/14)+1),0),IF('Recurring Transactions'!$F$7="Quarterly",IF(AND(AND('Recurring Transactions'!$J$7&lt;=EOMONTH($Q102,0),$Q102&lt;='Recurring Transactions'!$L$7),MOD((YEAR($Q102)-YEAR('Recurring Transactions'!$J$7))*12+MONTH($Q102)-MONTH('Recurring Transactions'!$J$7),3)=0),1,0),IF('Recurring Transactions'!$F$7="Annually",IF(AND(AND('Recurring Transactions'!$J$7&lt;=EOMONTH($Q102,0),$Q102&lt;='Recurring Transactions'!$L$7),MONTH($Q102)=MONTH('Recurring Transactions'!$J$7)),1,0),0)))))))*'Recurring Transactions'!$D$7)</f>
        <v/>
      </c>
    </row>
    <row r="103">
      <c r="N103" s="126">
        <f>'Recurring Transactions'!$A$7</f>
        <v/>
      </c>
      <c r="O103" s="126">
        <f>'Recurring Transactions'!$B$7</f>
        <v/>
      </c>
      <c r="P103" s="126">
        <f>'Recurring Transactions'!$E$7</f>
        <v/>
      </c>
      <c r="Q103" s="72">
        <f>IF('Recurring Transactions'!$J$7="","",EDATE('Recurring Transactions'!$J$7,21))</f>
        <v/>
      </c>
      <c r="R103" s="126">
        <f>IF($Q103="","",TEXT($Q103,"mmm yyyy"))</f>
        <v/>
      </c>
      <c r="S103" s="124">
        <f>IF(OR('Recurring Transactions'!$A$7="",$Q103=""),0,(IF('Recurring Transactions'!$F$7="Monthly",IF(AND('Recurring Transactions'!$J$7&lt;=EOMONTH($Q103,0),$Q103&lt;='Recurring Transactions'!$L$7),1,0),IF('Recurring Transactions'!$F$7="Semi-monthly",IF(AND('Recurring Transactions'!$J$7&lt;=EOMONTH($Q103,0),$Q103&lt;='Recurring Transactions'!$L$7),2,0),IF('Recurring Transactions'!$F$7="Weekly",IF(AND('Recurring Transactions'!$J$7&lt;=EOMONTH($Q103,0),$Q103&lt;='Recurring Transactions'!$L$7),MAX(0,INT((MIN(EOMONTH($Q103,0),'Recurring Transactions'!$L$7)-'Recurring Transactions'!$J$7)/7)+INT(-(MAX('Recurring Transactions'!$J$7,$Q103)-'Recurring Transactions'!$J$7)/7)+1),0),IF('Recurring Transactions'!$F$7="Bi-weekly",IF(AND('Recurring Transactions'!$J$7&lt;=EOMONTH($Q103,0),$Q103&lt;='Recurring Transactions'!$L$7),MAX(0,INT((MIN(EOMONTH($Q103,0),'Recurring Transactions'!$L$7)-'Recurring Transactions'!$J$7)/14)+INT(-(MAX('Recurring Transactions'!$J$7,$Q103)-'Recurring Transactions'!$J$7)/14)+1),0),IF('Recurring Transactions'!$F$7="Quarterly",IF(AND(AND('Recurring Transactions'!$J$7&lt;=EOMONTH($Q103,0),$Q103&lt;='Recurring Transactions'!$L$7),MOD((YEAR($Q103)-YEAR('Recurring Transactions'!$J$7))*12+MONTH($Q103)-MONTH('Recurring Transactions'!$J$7),3)=0),1,0),IF('Recurring Transactions'!$F$7="Annually",IF(AND(AND('Recurring Transactions'!$J$7&lt;=EOMONTH($Q103,0),$Q103&lt;='Recurring Transactions'!$L$7),MONTH($Q103)=MONTH('Recurring Transactions'!$J$7)),1,0),0)))))))*'Recurring Transactions'!$D$7)</f>
        <v/>
      </c>
    </row>
    <row r="104">
      <c r="N104" s="126">
        <f>'Recurring Transactions'!$A$7</f>
        <v/>
      </c>
      <c r="O104" s="126">
        <f>'Recurring Transactions'!$B$7</f>
        <v/>
      </c>
      <c r="P104" s="126">
        <f>'Recurring Transactions'!$E$7</f>
        <v/>
      </c>
      <c r="Q104" s="72">
        <f>IF('Recurring Transactions'!$J$7="","",EDATE('Recurring Transactions'!$J$7,22))</f>
        <v/>
      </c>
      <c r="R104" s="126">
        <f>IF($Q104="","",TEXT($Q104,"mmm yyyy"))</f>
        <v/>
      </c>
      <c r="S104" s="124">
        <f>IF(OR('Recurring Transactions'!$A$7="",$Q104=""),0,(IF('Recurring Transactions'!$F$7="Monthly",IF(AND('Recurring Transactions'!$J$7&lt;=EOMONTH($Q104,0),$Q104&lt;='Recurring Transactions'!$L$7),1,0),IF('Recurring Transactions'!$F$7="Semi-monthly",IF(AND('Recurring Transactions'!$J$7&lt;=EOMONTH($Q104,0),$Q104&lt;='Recurring Transactions'!$L$7),2,0),IF('Recurring Transactions'!$F$7="Weekly",IF(AND('Recurring Transactions'!$J$7&lt;=EOMONTH($Q104,0),$Q104&lt;='Recurring Transactions'!$L$7),MAX(0,INT((MIN(EOMONTH($Q104,0),'Recurring Transactions'!$L$7)-'Recurring Transactions'!$J$7)/7)+INT(-(MAX('Recurring Transactions'!$J$7,$Q104)-'Recurring Transactions'!$J$7)/7)+1),0),IF('Recurring Transactions'!$F$7="Bi-weekly",IF(AND('Recurring Transactions'!$J$7&lt;=EOMONTH($Q104,0),$Q104&lt;='Recurring Transactions'!$L$7),MAX(0,INT((MIN(EOMONTH($Q104,0),'Recurring Transactions'!$L$7)-'Recurring Transactions'!$J$7)/14)+INT(-(MAX('Recurring Transactions'!$J$7,$Q104)-'Recurring Transactions'!$J$7)/14)+1),0),IF('Recurring Transactions'!$F$7="Quarterly",IF(AND(AND('Recurring Transactions'!$J$7&lt;=EOMONTH($Q104,0),$Q104&lt;='Recurring Transactions'!$L$7),MOD((YEAR($Q104)-YEAR('Recurring Transactions'!$J$7))*12+MONTH($Q104)-MONTH('Recurring Transactions'!$J$7),3)=0),1,0),IF('Recurring Transactions'!$F$7="Annually",IF(AND(AND('Recurring Transactions'!$J$7&lt;=EOMONTH($Q104,0),$Q104&lt;='Recurring Transactions'!$L$7),MONTH($Q104)=MONTH('Recurring Transactions'!$J$7)),1,0),0)))))))*'Recurring Transactions'!$D$7)</f>
        <v/>
      </c>
    </row>
    <row r="105">
      <c r="N105" s="126">
        <f>'Recurring Transactions'!$A$7</f>
        <v/>
      </c>
      <c r="O105" s="126">
        <f>'Recurring Transactions'!$B$7</f>
        <v/>
      </c>
      <c r="P105" s="126">
        <f>'Recurring Transactions'!$E$7</f>
        <v/>
      </c>
      <c r="Q105" s="72">
        <f>IF('Recurring Transactions'!$J$7="","",EDATE('Recurring Transactions'!$J$7,23))</f>
        <v/>
      </c>
      <c r="R105" s="126">
        <f>IF($Q105="","",TEXT($Q105,"mmm yyyy"))</f>
        <v/>
      </c>
      <c r="S105" s="124">
        <f>IF(OR('Recurring Transactions'!$A$7="",$Q105=""),0,(IF('Recurring Transactions'!$F$7="Monthly",IF(AND('Recurring Transactions'!$J$7&lt;=EOMONTH($Q105,0),$Q105&lt;='Recurring Transactions'!$L$7),1,0),IF('Recurring Transactions'!$F$7="Semi-monthly",IF(AND('Recurring Transactions'!$J$7&lt;=EOMONTH($Q105,0),$Q105&lt;='Recurring Transactions'!$L$7),2,0),IF('Recurring Transactions'!$F$7="Weekly",IF(AND('Recurring Transactions'!$J$7&lt;=EOMONTH($Q105,0),$Q105&lt;='Recurring Transactions'!$L$7),MAX(0,INT((MIN(EOMONTH($Q105,0),'Recurring Transactions'!$L$7)-'Recurring Transactions'!$J$7)/7)+INT(-(MAX('Recurring Transactions'!$J$7,$Q105)-'Recurring Transactions'!$J$7)/7)+1),0),IF('Recurring Transactions'!$F$7="Bi-weekly",IF(AND('Recurring Transactions'!$J$7&lt;=EOMONTH($Q105,0),$Q105&lt;='Recurring Transactions'!$L$7),MAX(0,INT((MIN(EOMONTH($Q105,0),'Recurring Transactions'!$L$7)-'Recurring Transactions'!$J$7)/14)+INT(-(MAX('Recurring Transactions'!$J$7,$Q105)-'Recurring Transactions'!$J$7)/14)+1),0),IF('Recurring Transactions'!$F$7="Quarterly",IF(AND(AND('Recurring Transactions'!$J$7&lt;=EOMONTH($Q105,0),$Q105&lt;='Recurring Transactions'!$L$7),MOD((YEAR($Q105)-YEAR('Recurring Transactions'!$J$7))*12+MONTH($Q105)-MONTH('Recurring Transactions'!$J$7),3)=0),1,0),IF('Recurring Transactions'!$F$7="Annually",IF(AND(AND('Recurring Transactions'!$J$7&lt;=EOMONTH($Q105,0),$Q105&lt;='Recurring Transactions'!$L$7),MONTH($Q105)=MONTH('Recurring Transactions'!$J$7)),1,0),0)))))))*'Recurring Transactions'!$D$7)</f>
        <v/>
      </c>
    </row>
    <row r="106">
      <c r="N106" s="126">
        <f>'Recurring Transactions'!$A$7</f>
        <v/>
      </c>
      <c r="O106" s="126">
        <f>'Recurring Transactions'!$B$7</f>
        <v/>
      </c>
      <c r="P106" s="126">
        <f>'Recurring Transactions'!$E$7</f>
        <v/>
      </c>
      <c r="Q106" s="72">
        <f>IF('Recurring Transactions'!$J$7="","",EDATE('Recurring Transactions'!$J$7,24))</f>
        <v/>
      </c>
      <c r="R106" s="126">
        <f>IF($Q106="","",TEXT($Q106,"mmm yyyy"))</f>
        <v/>
      </c>
      <c r="S106" s="124">
        <f>IF(OR('Recurring Transactions'!$A$7="",$Q106=""),0,(IF('Recurring Transactions'!$F$7="Monthly",IF(AND('Recurring Transactions'!$J$7&lt;=EOMONTH($Q106,0),$Q106&lt;='Recurring Transactions'!$L$7),1,0),IF('Recurring Transactions'!$F$7="Semi-monthly",IF(AND('Recurring Transactions'!$J$7&lt;=EOMONTH($Q106,0),$Q106&lt;='Recurring Transactions'!$L$7),2,0),IF('Recurring Transactions'!$F$7="Weekly",IF(AND('Recurring Transactions'!$J$7&lt;=EOMONTH($Q106,0),$Q106&lt;='Recurring Transactions'!$L$7),MAX(0,INT((MIN(EOMONTH($Q106,0),'Recurring Transactions'!$L$7)-'Recurring Transactions'!$J$7)/7)+INT(-(MAX('Recurring Transactions'!$J$7,$Q106)-'Recurring Transactions'!$J$7)/7)+1),0),IF('Recurring Transactions'!$F$7="Bi-weekly",IF(AND('Recurring Transactions'!$J$7&lt;=EOMONTH($Q106,0),$Q106&lt;='Recurring Transactions'!$L$7),MAX(0,INT((MIN(EOMONTH($Q106,0),'Recurring Transactions'!$L$7)-'Recurring Transactions'!$J$7)/14)+INT(-(MAX('Recurring Transactions'!$J$7,$Q106)-'Recurring Transactions'!$J$7)/14)+1),0),IF('Recurring Transactions'!$F$7="Quarterly",IF(AND(AND('Recurring Transactions'!$J$7&lt;=EOMONTH($Q106,0),$Q106&lt;='Recurring Transactions'!$L$7),MOD((YEAR($Q106)-YEAR('Recurring Transactions'!$J$7))*12+MONTH($Q106)-MONTH('Recurring Transactions'!$J$7),3)=0),1,0),IF('Recurring Transactions'!$F$7="Annually",IF(AND(AND('Recurring Transactions'!$J$7&lt;=EOMONTH($Q106,0),$Q106&lt;='Recurring Transactions'!$L$7),MONTH($Q106)=MONTH('Recurring Transactions'!$J$7)),1,0),0)))))))*'Recurring Transactions'!$D$7)</f>
        <v/>
      </c>
    </row>
    <row r="107">
      <c r="N107" s="126">
        <f>'Recurring Transactions'!$A$7</f>
        <v/>
      </c>
      <c r="O107" s="126">
        <f>'Recurring Transactions'!$B$7</f>
        <v/>
      </c>
      <c r="P107" s="126">
        <f>'Recurring Transactions'!$E$7</f>
        <v/>
      </c>
      <c r="Q107" s="72">
        <f>IF('Recurring Transactions'!$J$7="","",EDATE('Recurring Transactions'!$J$7,25))</f>
        <v/>
      </c>
      <c r="R107" s="126">
        <f>IF($Q107="","",TEXT($Q107,"mmm yyyy"))</f>
        <v/>
      </c>
      <c r="S107" s="124">
        <f>IF(OR('Recurring Transactions'!$A$7="",$Q107=""),0,(IF('Recurring Transactions'!$F$7="Monthly",IF(AND('Recurring Transactions'!$J$7&lt;=EOMONTH($Q107,0),$Q107&lt;='Recurring Transactions'!$L$7),1,0),IF('Recurring Transactions'!$F$7="Semi-monthly",IF(AND('Recurring Transactions'!$J$7&lt;=EOMONTH($Q107,0),$Q107&lt;='Recurring Transactions'!$L$7),2,0),IF('Recurring Transactions'!$F$7="Weekly",IF(AND('Recurring Transactions'!$J$7&lt;=EOMONTH($Q107,0),$Q107&lt;='Recurring Transactions'!$L$7),MAX(0,INT((MIN(EOMONTH($Q107,0),'Recurring Transactions'!$L$7)-'Recurring Transactions'!$J$7)/7)+INT(-(MAX('Recurring Transactions'!$J$7,$Q107)-'Recurring Transactions'!$J$7)/7)+1),0),IF('Recurring Transactions'!$F$7="Bi-weekly",IF(AND('Recurring Transactions'!$J$7&lt;=EOMONTH($Q107,0),$Q107&lt;='Recurring Transactions'!$L$7),MAX(0,INT((MIN(EOMONTH($Q107,0),'Recurring Transactions'!$L$7)-'Recurring Transactions'!$J$7)/14)+INT(-(MAX('Recurring Transactions'!$J$7,$Q107)-'Recurring Transactions'!$J$7)/14)+1),0),IF('Recurring Transactions'!$F$7="Quarterly",IF(AND(AND('Recurring Transactions'!$J$7&lt;=EOMONTH($Q107,0),$Q107&lt;='Recurring Transactions'!$L$7),MOD((YEAR($Q107)-YEAR('Recurring Transactions'!$J$7))*12+MONTH($Q107)-MONTH('Recurring Transactions'!$J$7),3)=0),1,0),IF('Recurring Transactions'!$F$7="Annually",IF(AND(AND('Recurring Transactions'!$J$7&lt;=EOMONTH($Q107,0),$Q107&lt;='Recurring Transactions'!$L$7),MONTH($Q107)=MONTH('Recurring Transactions'!$J$7)),1,0),0)))))))*'Recurring Transactions'!$D$7)</f>
        <v/>
      </c>
    </row>
    <row r="108">
      <c r="N108" s="126">
        <f>'Recurring Transactions'!$A$7</f>
        <v/>
      </c>
      <c r="O108" s="126">
        <f>'Recurring Transactions'!$B$7</f>
        <v/>
      </c>
      <c r="P108" s="126">
        <f>'Recurring Transactions'!$E$7</f>
        <v/>
      </c>
      <c r="Q108" s="72">
        <f>IF('Recurring Transactions'!$J$7="","",EDATE('Recurring Transactions'!$J$7,26))</f>
        <v/>
      </c>
      <c r="R108" s="126">
        <f>IF($Q108="","",TEXT($Q108,"mmm yyyy"))</f>
        <v/>
      </c>
      <c r="S108" s="124">
        <f>IF(OR('Recurring Transactions'!$A$7="",$Q108=""),0,(IF('Recurring Transactions'!$F$7="Monthly",IF(AND('Recurring Transactions'!$J$7&lt;=EOMONTH($Q108,0),$Q108&lt;='Recurring Transactions'!$L$7),1,0),IF('Recurring Transactions'!$F$7="Semi-monthly",IF(AND('Recurring Transactions'!$J$7&lt;=EOMONTH($Q108,0),$Q108&lt;='Recurring Transactions'!$L$7),2,0),IF('Recurring Transactions'!$F$7="Weekly",IF(AND('Recurring Transactions'!$J$7&lt;=EOMONTH($Q108,0),$Q108&lt;='Recurring Transactions'!$L$7),MAX(0,INT((MIN(EOMONTH($Q108,0),'Recurring Transactions'!$L$7)-'Recurring Transactions'!$J$7)/7)+INT(-(MAX('Recurring Transactions'!$J$7,$Q108)-'Recurring Transactions'!$J$7)/7)+1),0),IF('Recurring Transactions'!$F$7="Bi-weekly",IF(AND('Recurring Transactions'!$J$7&lt;=EOMONTH($Q108,0),$Q108&lt;='Recurring Transactions'!$L$7),MAX(0,INT((MIN(EOMONTH($Q108,0),'Recurring Transactions'!$L$7)-'Recurring Transactions'!$J$7)/14)+INT(-(MAX('Recurring Transactions'!$J$7,$Q108)-'Recurring Transactions'!$J$7)/14)+1),0),IF('Recurring Transactions'!$F$7="Quarterly",IF(AND(AND('Recurring Transactions'!$J$7&lt;=EOMONTH($Q108,0),$Q108&lt;='Recurring Transactions'!$L$7),MOD((YEAR($Q108)-YEAR('Recurring Transactions'!$J$7))*12+MONTH($Q108)-MONTH('Recurring Transactions'!$J$7),3)=0),1,0),IF('Recurring Transactions'!$F$7="Annually",IF(AND(AND('Recurring Transactions'!$J$7&lt;=EOMONTH($Q108,0),$Q108&lt;='Recurring Transactions'!$L$7),MONTH($Q108)=MONTH('Recurring Transactions'!$J$7)),1,0),0)))))))*'Recurring Transactions'!$D$7)</f>
        <v/>
      </c>
    </row>
    <row r="109">
      <c r="N109" s="126">
        <f>'Recurring Transactions'!$A$7</f>
        <v/>
      </c>
      <c r="O109" s="126">
        <f>'Recurring Transactions'!$B$7</f>
        <v/>
      </c>
      <c r="P109" s="126">
        <f>'Recurring Transactions'!$E$7</f>
        <v/>
      </c>
      <c r="Q109" s="72">
        <f>IF('Recurring Transactions'!$J$7="","",EDATE('Recurring Transactions'!$J$7,27))</f>
        <v/>
      </c>
      <c r="R109" s="126">
        <f>IF($Q109="","",TEXT($Q109,"mmm yyyy"))</f>
        <v/>
      </c>
      <c r="S109" s="124">
        <f>IF(OR('Recurring Transactions'!$A$7="",$Q109=""),0,(IF('Recurring Transactions'!$F$7="Monthly",IF(AND('Recurring Transactions'!$J$7&lt;=EOMONTH($Q109,0),$Q109&lt;='Recurring Transactions'!$L$7),1,0),IF('Recurring Transactions'!$F$7="Semi-monthly",IF(AND('Recurring Transactions'!$J$7&lt;=EOMONTH($Q109,0),$Q109&lt;='Recurring Transactions'!$L$7),2,0),IF('Recurring Transactions'!$F$7="Weekly",IF(AND('Recurring Transactions'!$J$7&lt;=EOMONTH($Q109,0),$Q109&lt;='Recurring Transactions'!$L$7),MAX(0,INT((MIN(EOMONTH($Q109,0),'Recurring Transactions'!$L$7)-'Recurring Transactions'!$J$7)/7)+INT(-(MAX('Recurring Transactions'!$J$7,$Q109)-'Recurring Transactions'!$J$7)/7)+1),0),IF('Recurring Transactions'!$F$7="Bi-weekly",IF(AND('Recurring Transactions'!$J$7&lt;=EOMONTH($Q109,0),$Q109&lt;='Recurring Transactions'!$L$7),MAX(0,INT((MIN(EOMONTH($Q109,0),'Recurring Transactions'!$L$7)-'Recurring Transactions'!$J$7)/14)+INT(-(MAX('Recurring Transactions'!$J$7,$Q109)-'Recurring Transactions'!$J$7)/14)+1),0),IF('Recurring Transactions'!$F$7="Quarterly",IF(AND(AND('Recurring Transactions'!$J$7&lt;=EOMONTH($Q109,0),$Q109&lt;='Recurring Transactions'!$L$7),MOD((YEAR($Q109)-YEAR('Recurring Transactions'!$J$7))*12+MONTH($Q109)-MONTH('Recurring Transactions'!$J$7),3)=0),1,0),IF('Recurring Transactions'!$F$7="Annually",IF(AND(AND('Recurring Transactions'!$J$7&lt;=EOMONTH($Q109,0),$Q109&lt;='Recurring Transactions'!$L$7),MONTH($Q109)=MONTH('Recurring Transactions'!$J$7)),1,0),0)))))))*'Recurring Transactions'!$D$7)</f>
        <v/>
      </c>
    </row>
    <row r="110">
      <c r="N110" s="126">
        <f>'Recurring Transactions'!$A$7</f>
        <v/>
      </c>
      <c r="O110" s="126">
        <f>'Recurring Transactions'!$B$7</f>
        <v/>
      </c>
      <c r="P110" s="126">
        <f>'Recurring Transactions'!$E$7</f>
        <v/>
      </c>
      <c r="Q110" s="72">
        <f>IF('Recurring Transactions'!$J$7="","",EDATE('Recurring Transactions'!$J$7,28))</f>
        <v/>
      </c>
      <c r="R110" s="126">
        <f>IF($Q110="","",TEXT($Q110,"mmm yyyy"))</f>
        <v/>
      </c>
      <c r="S110" s="124">
        <f>IF(OR('Recurring Transactions'!$A$7="",$Q110=""),0,(IF('Recurring Transactions'!$F$7="Monthly",IF(AND('Recurring Transactions'!$J$7&lt;=EOMONTH($Q110,0),$Q110&lt;='Recurring Transactions'!$L$7),1,0),IF('Recurring Transactions'!$F$7="Semi-monthly",IF(AND('Recurring Transactions'!$J$7&lt;=EOMONTH($Q110,0),$Q110&lt;='Recurring Transactions'!$L$7),2,0),IF('Recurring Transactions'!$F$7="Weekly",IF(AND('Recurring Transactions'!$J$7&lt;=EOMONTH($Q110,0),$Q110&lt;='Recurring Transactions'!$L$7),MAX(0,INT((MIN(EOMONTH($Q110,0),'Recurring Transactions'!$L$7)-'Recurring Transactions'!$J$7)/7)+INT(-(MAX('Recurring Transactions'!$J$7,$Q110)-'Recurring Transactions'!$J$7)/7)+1),0),IF('Recurring Transactions'!$F$7="Bi-weekly",IF(AND('Recurring Transactions'!$J$7&lt;=EOMONTH($Q110,0),$Q110&lt;='Recurring Transactions'!$L$7),MAX(0,INT((MIN(EOMONTH($Q110,0),'Recurring Transactions'!$L$7)-'Recurring Transactions'!$J$7)/14)+INT(-(MAX('Recurring Transactions'!$J$7,$Q110)-'Recurring Transactions'!$J$7)/14)+1),0),IF('Recurring Transactions'!$F$7="Quarterly",IF(AND(AND('Recurring Transactions'!$J$7&lt;=EOMONTH($Q110,0),$Q110&lt;='Recurring Transactions'!$L$7),MOD((YEAR($Q110)-YEAR('Recurring Transactions'!$J$7))*12+MONTH($Q110)-MONTH('Recurring Transactions'!$J$7),3)=0),1,0),IF('Recurring Transactions'!$F$7="Annually",IF(AND(AND('Recurring Transactions'!$J$7&lt;=EOMONTH($Q110,0),$Q110&lt;='Recurring Transactions'!$L$7),MONTH($Q110)=MONTH('Recurring Transactions'!$J$7)),1,0),0)))))))*'Recurring Transactions'!$D$7)</f>
        <v/>
      </c>
    </row>
    <row r="111">
      <c r="N111" s="126">
        <f>'Recurring Transactions'!$A$7</f>
        <v/>
      </c>
      <c r="O111" s="126">
        <f>'Recurring Transactions'!$B$7</f>
        <v/>
      </c>
      <c r="P111" s="126">
        <f>'Recurring Transactions'!$E$7</f>
        <v/>
      </c>
      <c r="Q111" s="72">
        <f>IF('Recurring Transactions'!$J$7="","",EDATE('Recurring Transactions'!$J$7,29))</f>
        <v/>
      </c>
      <c r="R111" s="126">
        <f>IF($Q111="","",TEXT($Q111,"mmm yyyy"))</f>
        <v/>
      </c>
      <c r="S111" s="124">
        <f>IF(OR('Recurring Transactions'!$A$7="",$Q111=""),0,(IF('Recurring Transactions'!$F$7="Monthly",IF(AND('Recurring Transactions'!$J$7&lt;=EOMONTH($Q111,0),$Q111&lt;='Recurring Transactions'!$L$7),1,0),IF('Recurring Transactions'!$F$7="Semi-monthly",IF(AND('Recurring Transactions'!$J$7&lt;=EOMONTH($Q111,0),$Q111&lt;='Recurring Transactions'!$L$7),2,0),IF('Recurring Transactions'!$F$7="Weekly",IF(AND('Recurring Transactions'!$J$7&lt;=EOMONTH($Q111,0),$Q111&lt;='Recurring Transactions'!$L$7),MAX(0,INT((MIN(EOMONTH($Q111,0),'Recurring Transactions'!$L$7)-'Recurring Transactions'!$J$7)/7)+INT(-(MAX('Recurring Transactions'!$J$7,$Q111)-'Recurring Transactions'!$J$7)/7)+1),0),IF('Recurring Transactions'!$F$7="Bi-weekly",IF(AND('Recurring Transactions'!$J$7&lt;=EOMONTH($Q111,0),$Q111&lt;='Recurring Transactions'!$L$7),MAX(0,INT((MIN(EOMONTH($Q111,0),'Recurring Transactions'!$L$7)-'Recurring Transactions'!$J$7)/14)+INT(-(MAX('Recurring Transactions'!$J$7,$Q111)-'Recurring Transactions'!$J$7)/14)+1),0),IF('Recurring Transactions'!$F$7="Quarterly",IF(AND(AND('Recurring Transactions'!$J$7&lt;=EOMONTH($Q111,0),$Q111&lt;='Recurring Transactions'!$L$7),MOD((YEAR($Q111)-YEAR('Recurring Transactions'!$J$7))*12+MONTH($Q111)-MONTH('Recurring Transactions'!$J$7),3)=0),1,0),IF('Recurring Transactions'!$F$7="Annually",IF(AND(AND('Recurring Transactions'!$J$7&lt;=EOMONTH($Q111,0),$Q111&lt;='Recurring Transactions'!$L$7),MONTH($Q111)=MONTH('Recurring Transactions'!$J$7)),1,0),0)))))))*'Recurring Transactions'!$D$7)</f>
        <v/>
      </c>
    </row>
    <row r="112">
      <c r="N112" s="126">
        <f>'Recurring Transactions'!$A$7</f>
        <v/>
      </c>
      <c r="O112" s="126">
        <f>'Recurring Transactions'!$B$7</f>
        <v/>
      </c>
      <c r="P112" s="126">
        <f>'Recurring Transactions'!$E$7</f>
        <v/>
      </c>
      <c r="Q112" s="72">
        <f>IF('Recurring Transactions'!$J$7="","",EDATE('Recurring Transactions'!$J$7,30))</f>
        <v/>
      </c>
      <c r="R112" s="126">
        <f>IF($Q112="","",TEXT($Q112,"mmm yyyy"))</f>
        <v/>
      </c>
      <c r="S112" s="124">
        <f>IF(OR('Recurring Transactions'!$A$7="",$Q112=""),0,(IF('Recurring Transactions'!$F$7="Monthly",IF(AND('Recurring Transactions'!$J$7&lt;=EOMONTH($Q112,0),$Q112&lt;='Recurring Transactions'!$L$7),1,0),IF('Recurring Transactions'!$F$7="Semi-monthly",IF(AND('Recurring Transactions'!$J$7&lt;=EOMONTH($Q112,0),$Q112&lt;='Recurring Transactions'!$L$7),2,0),IF('Recurring Transactions'!$F$7="Weekly",IF(AND('Recurring Transactions'!$J$7&lt;=EOMONTH($Q112,0),$Q112&lt;='Recurring Transactions'!$L$7),MAX(0,INT((MIN(EOMONTH($Q112,0),'Recurring Transactions'!$L$7)-'Recurring Transactions'!$J$7)/7)+INT(-(MAX('Recurring Transactions'!$J$7,$Q112)-'Recurring Transactions'!$J$7)/7)+1),0),IF('Recurring Transactions'!$F$7="Bi-weekly",IF(AND('Recurring Transactions'!$J$7&lt;=EOMONTH($Q112,0),$Q112&lt;='Recurring Transactions'!$L$7),MAX(0,INT((MIN(EOMONTH($Q112,0),'Recurring Transactions'!$L$7)-'Recurring Transactions'!$J$7)/14)+INT(-(MAX('Recurring Transactions'!$J$7,$Q112)-'Recurring Transactions'!$J$7)/14)+1),0),IF('Recurring Transactions'!$F$7="Quarterly",IF(AND(AND('Recurring Transactions'!$J$7&lt;=EOMONTH($Q112,0),$Q112&lt;='Recurring Transactions'!$L$7),MOD((YEAR($Q112)-YEAR('Recurring Transactions'!$J$7))*12+MONTH($Q112)-MONTH('Recurring Transactions'!$J$7),3)=0),1,0),IF('Recurring Transactions'!$F$7="Annually",IF(AND(AND('Recurring Transactions'!$J$7&lt;=EOMONTH($Q112,0),$Q112&lt;='Recurring Transactions'!$L$7),MONTH($Q112)=MONTH('Recurring Transactions'!$J$7)),1,0),0)))))))*'Recurring Transactions'!$D$7)</f>
        <v/>
      </c>
    </row>
    <row r="113">
      <c r="N113" s="126">
        <f>'Recurring Transactions'!$A$7</f>
        <v/>
      </c>
      <c r="O113" s="126">
        <f>'Recurring Transactions'!$B$7</f>
        <v/>
      </c>
      <c r="P113" s="126">
        <f>'Recurring Transactions'!$E$7</f>
        <v/>
      </c>
      <c r="Q113" s="72">
        <f>IF('Recurring Transactions'!$J$7="","",EDATE('Recurring Transactions'!$J$7,31))</f>
        <v/>
      </c>
      <c r="R113" s="126">
        <f>IF($Q113="","",TEXT($Q113,"mmm yyyy"))</f>
        <v/>
      </c>
      <c r="S113" s="124">
        <f>IF(OR('Recurring Transactions'!$A$7="",$Q113=""),0,(IF('Recurring Transactions'!$F$7="Monthly",IF(AND('Recurring Transactions'!$J$7&lt;=EOMONTH($Q113,0),$Q113&lt;='Recurring Transactions'!$L$7),1,0),IF('Recurring Transactions'!$F$7="Semi-monthly",IF(AND('Recurring Transactions'!$J$7&lt;=EOMONTH($Q113,0),$Q113&lt;='Recurring Transactions'!$L$7),2,0),IF('Recurring Transactions'!$F$7="Weekly",IF(AND('Recurring Transactions'!$J$7&lt;=EOMONTH($Q113,0),$Q113&lt;='Recurring Transactions'!$L$7),MAX(0,INT((MIN(EOMONTH($Q113,0),'Recurring Transactions'!$L$7)-'Recurring Transactions'!$J$7)/7)+INT(-(MAX('Recurring Transactions'!$J$7,$Q113)-'Recurring Transactions'!$J$7)/7)+1),0),IF('Recurring Transactions'!$F$7="Bi-weekly",IF(AND('Recurring Transactions'!$J$7&lt;=EOMONTH($Q113,0),$Q113&lt;='Recurring Transactions'!$L$7),MAX(0,INT((MIN(EOMONTH($Q113,0),'Recurring Transactions'!$L$7)-'Recurring Transactions'!$J$7)/14)+INT(-(MAX('Recurring Transactions'!$J$7,$Q113)-'Recurring Transactions'!$J$7)/14)+1),0),IF('Recurring Transactions'!$F$7="Quarterly",IF(AND(AND('Recurring Transactions'!$J$7&lt;=EOMONTH($Q113,0),$Q113&lt;='Recurring Transactions'!$L$7),MOD((YEAR($Q113)-YEAR('Recurring Transactions'!$J$7))*12+MONTH($Q113)-MONTH('Recurring Transactions'!$J$7),3)=0),1,0),IF('Recurring Transactions'!$F$7="Annually",IF(AND(AND('Recurring Transactions'!$J$7&lt;=EOMONTH($Q113,0),$Q113&lt;='Recurring Transactions'!$L$7),MONTH($Q113)=MONTH('Recurring Transactions'!$J$7)),1,0),0)))))))*'Recurring Transactions'!$D$7)</f>
        <v/>
      </c>
    </row>
    <row r="114">
      <c r="N114" s="126">
        <f>'Recurring Transactions'!$A$7</f>
        <v/>
      </c>
      <c r="O114" s="126">
        <f>'Recurring Transactions'!$B$7</f>
        <v/>
      </c>
      <c r="P114" s="126">
        <f>'Recurring Transactions'!$E$7</f>
        <v/>
      </c>
      <c r="Q114" s="72">
        <f>IF('Recurring Transactions'!$J$7="","",EDATE('Recurring Transactions'!$J$7,32))</f>
        <v/>
      </c>
      <c r="R114" s="126">
        <f>IF($Q114="","",TEXT($Q114,"mmm yyyy"))</f>
        <v/>
      </c>
      <c r="S114" s="124">
        <f>IF(OR('Recurring Transactions'!$A$7="",$Q114=""),0,(IF('Recurring Transactions'!$F$7="Monthly",IF(AND('Recurring Transactions'!$J$7&lt;=EOMONTH($Q114,0),$Q114&lt;='Recurring Transactions'!$L$7),1,0),IF('Recurring Transactions'!$F$7="Semi-monthly",IF(AND('Recurring Transactions'!$J$7&lt;=EOMONTH($Q114,0),$Q114&lt;='Recurring Transactions'!$L$7),2,0),IF('Recurring Transactions'!$F$7="Weekly",IF(AND('Recurring Transactions'!$J$7&lt;=EOMONTH($Q114,0),$Q114&lt;='Recurring Transactions'!$L$7),MAX(0,INT((MIN(EOMONTH($Q114,0),'Recurring Transactions'!$L$7)-'Recurring Transactions'!$J$7)/7)+INT(-(MAX('Recurring Transactions'!$J$7,$Q114)-'Recurring Transactions'!$J$7)/7)+1),0),IF('Recurring Transactions'!$F$7="Bi-weekly",IF(AND('Recurring Transactions'!$J$7&lt;=EOMONTH($Q114,0),$Q114&lt;='Recurring Transactions'!$L$7),MAX(0,INT((MIN(EOMONTH($Q114,0),'Recurring Transactions'!$L$7)-'Recurring Transactions'!$J$7)/14)+INT(-(MAX('Recurring Transactions'!$J$7,$Q114)-'Recurring Transactions'!$J$7)/14)+1),0),IF('Recurring Transactions'!$F$7="Quarterly",IF(AND(AND('Recurring Transactions'!$J$7&lt;=EOMONTH($Q114,0),$Q114&lt;='Recurring Transactions'!$L$7),MOD((YEAR($Q114)-YEAR('Recurring Transactions'!$J$7))*12+MONTH($Q114)-MONTH('Recurring Transactions'!$J$7),3)=0),1,0),IF('Recurring Transactions'!$F$7="Annually",IF(AND(AND('Recurring Transactions'!$J$7&lt;=EOMONTH($Q114,0),$Q114&lt;='Recurring Transactions'!$L$7),MONTH($Q114)=MONTH('Recurring Transactions'!$J$7)),1,0),0)))))))*'Recurring Transactions'!$D$7)</f>
        <v/>
      </c>
    </row>
    <row r="115">
      <c r="N115" s="126">
        <f>'Recurring Transactions'!$A$7</f>
        <v/>
      </c>
      <c r="O115" s="126">
        <f>'Recurring Transactions'!$B$7</f>
        <v/>
      </c>
      <c r="P115" s="126">
        <f>'Recurring Transactions'!$E$7</f>
        <v/>
      </c>
      <c r="Q115" s="72">
        <f>IF('Recurring Transactions'!$J$7="","",EDATE('Recurring Transactions'!$J$7,33))</f>
        <v/>
      </c>
      <c r="R115" s="126">
        <f>IF($Q115="","",TEXT($Q115,"mmm yyyy"))</f>
        <v/>
      </c>
      <c r="S115" s="124">
        <f>IF(OR('Recurring Transactions'!$A$7="",$Q115=""),0,(IF('Recurring Transactions'!$F$7="Monthly",IF(AND('Recurring Transactions'!$J$7&lt;=EOMONTH($Q115,0),$Q115&lt;='Recurring Transactions'!$L$7),1,0),IF('Recurring Transactions'!$F$7="Semi-monthly",IF(AND('Recurring Transactions'!$J$7&lt;=EOMONTH($Q115,0),$Q115&lt;='Recurring Transactions'!$L$7),2,0),IF('Recurring Transactions'!$F$7="Weekly",IF(AND('Recurring Transactions'!$J$7&lt;=EOMONTH($Q115,0),$Q115&lt;='Recurring Transactions'!$L$7),MAX(0,INT((MIN(EOMONTH($Q115,0),'Recurring Transactions'!$L$7)-'Recurring Transactions'!$J$7)/7)+INT(-(MAX('Recurring Transactions'!$J$7,$Q115)-'Recurring Transactions'!$J$7)/7)+1),0),IF('Recurring Transactions'!$F$7="Bi-weekly",IF(AND('Recurring Transactions'!$J$7&lt;=EOMONTH($Q115,0),$Q115&lt;='Recurring Transactions'!$L$7),MAX(0,INT((MIN(EOMONTH($Q115,0),'Recurring Transactions'!$L$7)-'Recurring Transactions'!$J$7)/14)+INT(-(MAX('Recurring Transactions'!$J$7,$Q115)-'Recurring Transactions'!$J$7)/14)+1),0),IF('Recurring Transactions'!$F$7="Quarterly",IF(AND(AND('Recurring Transactions'!$J$7&lt;=EOMONTH($Q115,0),$Q115&lt;='Recurring Transactions'!$L$7),MOD((YEAR($Q115)-YEAR('Recurring Transactions'!$J$7))*12+MONTH($Q115)-MONTH('Recurring Transactions'!$J$7),3)=0),1,0),IF('Recurring Transactions'!$F$7="Annually",IF(AND(AND('Recurring Transactions'!$J$7&lt;=EOMONTH($Q115,0),$Q115&lt;='Recurring Transactions'!$L$7),MONTH($Q115)=MONTH('Recurring Transactions'!$J$7)),1,0),0)))))))*'Recurring Transactions'!$D$7)</f>
        <v/>
      </c>
    </row>
    <row r="116">
      <c r="N116" s="126">
        <f>'Recurring Transactions'!$A$7</f>
        <v/>
      </c>
      <c r="O116" s="126">
        <f>'Recurring Transactions'!$B$7</f>
        <v/>
      </c>
      <c r="P116" s="126">
        <f>'Recurring Transactions'!$E$7</f>
        <v/>
      </c>
      <c r="Q116" s="72">
        <f>IF('Recurring Transactions'!$J$7="","",EDATE('Recurring Transactions'!$J$7,34))</f>
        <v/>
      </c>
      <c r="R116" s="126">
        <f>IF($Q116="","",TEXT($Q116,"mmm yyyy"))</f>
        <v/>
      </c>
      <c r="S116" s="124">
        <f>IF(OR('Recurring Transactions'!$A$7="",$Q116=""),0,(IF('Recurring Transactions'!$F$7="Monthly",IF(AND('Recurring Transactions'!$J$7&lt;=EOMONTH($Q116,0),$Q116&lt;='Recurring Transactions'!$L$7),1,0),IF('Recurring Transactions'!$F$7="Semi-monthly",IF(AND('Recurring Transactions'!$J$7&lt;=EOMONTH($Q116,0),$Q116&lt;='Recurring Transactions'!$L$7),2,0),IF('Recurring Transactions'!$F$7="Weekly",IF(AND('Recurring Transactions'!$J$7&lt;=EOMONTH($Q116,0),$Q116&lt;='Recurring Transactions'!$L$7),MAX(0,INT((MIN(EOMONTH($Q116,0),'Recurring Transactions'!$L$7)-'Recurring Transactions'!$J$7)/7)+INT(-(MAX('Recurring Transactions'!$J$7,$Q116)-'Recurring Transactions'!$J$7)/7)+1),0),IF('Recurring Transactions'!$F$7="Bi-weekly",IF(AND('Recurring Transactions'!$J$7&lt;=EOMONTH($Q116,0),$Q116&lt;='Recurring Transactions'!$L$7),MAX(0,INT((MIN(EOMONTH($Q116,0),'Recurring Transactions'!$L$7)-'Recurring Transactions'!$J$7)/14)+INT(-(MAX('Recurring Transactions'!$J$7,$Q116)-'Recurring Transactions'!$J$7)/14)+1),0),IF('Recurring Transactions'!$F$7="Quarterly",IF(AND(AND('Recurring Transactions'!$J$7&lt;=EOMONTH($Q116,0),$Q116&lt;='Recurring Transactions'!$L$7),MOD((YEAR($Q116)-YEAR('Recurring Transactions'!$J$7))*12+MONTH($Q116)-MONTH('Recurring Transactions'!$J$7),3)=0),1,0),IF('Recurring Transactions'!$F$7="Annually",IF(AND(AND('Recurring Transactions'!$J$7&lt;=EOMONTH($Q116,0),$Q116&lt;='Recurring Transactions'!$L$7),MONTH($Q116)=MONTH('Recurring Transactions'!$J$7)),1,0),0)))))))*'Recurring Transactions'!$D$7)</f>
        <v/>
      </c>
    </row>
    <row r="117">
      <c r="N117" s="126">
        <f>'Recurring Transactions'!$A$7</f>
        <v/>
      </c>
      <c r="O117" s="126">
        <f>'Recurring Transactions'!$B$7</f>
        <v/>
      </c>
      <c r="P117" s="126">
        <f>'Recurring Transactions'!$E$7</f>
        <v/>
      </c>
      <c r="Q117" s="72">
        <f>IF('Recurring Transactions'!$J$7="","",EDATE('Recurring Transactions'!$J$7,35))</f>
        <v/>
      </c>
      <c r="R117" s="126">
        <f>IF($Q117="","",TEXT($Q117,"mmm yyyy"))</f>
        <v/>
      </c>
      <c r="S117" s="124">
        <f>IF(OR('Recurring Transactions'!$A$7="",$Q117=""),0,(IF('Recurring Transactions'!$F$7="Monthly",IF(AND('Recurring Transactions'!$J$7&lt;=EOMONTH($Q117,0),$Q117&lt;='Recurring Transactions'!$L$7),1,0),IF('Recurring Transactions'!$F$7="Semi-monthly",IF(AND('Recurring Transactions'!$J$7&lt;=EOMONTH($Q117,0),$Q117&lt;='Recurring Transactions'!$L$7),2,0),IF('Recurring Transactions'!$F$7="Weekly",IF(AND('Recurring Transactions'!$J$7&lt;=EOMONTH($Q117,0),$Q117&lt;='Recurring Transactions'!$L$7),MAX(0,INT((MIN(EOMONTH($Q117,0),'Recurring Transactions'!$L$7)-'Recurring Transactions'!$J$7)/7)+INT(-(MAX('Recurring Transactions'!$J$7,$Q117)-'Recurring Transactions'!$J$7)/7)+1),0),IF('Recurring Transactions'!$F$7="Bi-weekly",IF(AND('Recurring Transactions'!$J$7&lt;=EOMONTH($Q117,0),$Q117&lt;='Recurring Transactions'!$L$7),MAX(0,INT((MIN(EOMONTH($Q117,0),'Recurring Transactions'!$L$7)-'Recurring Transactions'!$J$7)/14)+INT(-(MAX('Recurring Transactions'!$J$7,$Q117)-'Recurring Transactions'!$J$7)/14)+1),0),IF('Recurring Transactions'!$F$7="Quarterly",IF(AND(AND('Recurring Transactions'!$J$7&lt;=EOMONTH($Q117,0),$Q117&lt;='Recurring Transactions'!$L$7),MOD((YEAR($Q117)-YEAR('Recurring Transactions'!$J$7))*12+MONTH($Q117)-MONTH('Recurring Transactions'!$J$7),3)=0),1,0),IF('Recurring Transactions'!$F$7="Annually",IF(AND(AND('Recurring Transactions'!$J$7&lt;=EOMONTH($Q117,0),$Q117&lt;='Recurring Transactions'!$L$7),MONTH($Q117)=MONTH('Recurring Transactions'!$J$7)),1,0),0)))))))*'Recurring Transactions'!$D$7)</f>
        <v/>
      </c>
    </row>
    <row r="118">
      <c r="N118" s="126">
        <f>'Recurring Transactions'!$A$7</f>
        <v/>
      </c>
      <c r="O118" s="126">
        <f>'Recurring Transactions'!$B$7</f>
        <v/>
      </c>
      <c r="P118" s="126">
        <f>'Recurring Transactions'!$E$7</f>
        <v/>
      </c>
      <c r="Q118" s="72">
        <f>IF('Recurring Transactions'!$J$7="","",EDATE('Recurring Transactions'!$J$7,36))</f>
        <v/>
      </c>
      <c r="R118" s="126">
        <f>IF($Q118="","",TEXT($Q118,"mmm yyyy"))</f>
        <v/>
      </c>
      <c r="S118" s="124">
        <f>IF(OR('Recurring Transactions'!$A$7="",$Q118=""),0,(IF('Recurring Transactions'!$F$7="Monthly",IF(AND('Recurring Transactions'!$J$7&lt;=EOMONTH($Q118,0),$Q118&lt;='Recurring Transactions'!$L$7),1,0),IF('Recurring Transactions'!$F$7="Semi-monthly",IF(AND('Recurring Transactions'!$J$7&lt;=EOMONTH($Q118,0),$Q118&lt;='Recurring Transactions'!$L$7),2,0),IF('Recurring Transactions'!$F$7="Weekly",IF(AND('Recurring Transactions'!$J$7&lt;=EOMONTH($Q118,0),$Q118&lt;='Recurring Transactions'!$L$7),MAX(0,INT((MIN(EOMONTH($Q118,0),'Recurring Transactions'!$L$7)-'Recurring Transactions'!$J$7)/7)+INT(-(MAX('Recurring Transactions'!$J$7,$Q118)-'Recurring Transactions'!$J$7)/7)+1),0),IF('Recurring Transactions'!$F$7="Bi-weekly",IF(AND('Recurring Transactions'!$J$7&lt;=EOMONTH($Q118,0),$Q118&lt;='Recurring Transactions'!$L$7),MAX(0,INT((MIN(EOMONTH($Q118,0),'Recurring Transactions'!$L$7)-'Recurring Transactions'!$J$7)/14)+INT(-(MAX('Recurring Transactions'!$J$7,$Q118)-'Recurring Transactions'!$J$7)/14)+1),0),IF('Recurring Transactions'!$F$7="Quarterly",IF(AND(AND('Recurring Transactions'!$J$7&lt;=EOMONTH($Q118,0),$Q118&lt;='Recurring Transactions'!$L$7),MOD((YEAR($Q118)-YEAR('Recurring Transactions'!$J$7))*12+MONTH($Q118)-MONTH('Recurring Transactions'!$J$7),3)=0),1,0),IF('Recurring Transactions'!$F$7="Annually",IF(AND(AND('Recurring Transactions'!$J$7&lt;=EOMONTH($Q118,0),$Q118&lt;='Recurring Transactions'!$L$7),MONTH($Q118)=MONTH('Recurring Transactions'!$J$7)),1,0),0)))))))*'Recurring Transactions'!$D$7)</f>
        <v/>
      </c>
    </row>
    <row r="119">
      <c r="N119" s="126">
        <f>'Recurring Transactions'!$A$7</f>
        <v/>
      </c>
      <c r="O119" s="126">
        <f>'Recurring Transactions'!$B$7</f>
        <v/>
      </c>
      <c r="P119" s="126">
        <f>'Recurring Transactions'!$E$7</f>
        <v/>
      </c>
      <c r="Q119" s="72">
        <f>IF('Recurring Transactions'!$J$7="","",EDATE('Recurring Transactions'!$J$7,37))</f>
        <v/>
      </c>
      <c r="R119" s="126">
        <f>IF($Q119="","",TEXT($Q119,"mmm yyyy"))</f>
        <v/>
      </c>
      <c r="S119" s="124">
        <f>IF(OR('Recurring Transactions'!$A$7="",$Q119=""),0,(IF('Recurring Transactions'!$F$7="Monthly",IF(AND('Recurring Transactions'!$J$7&lt;=EOMONTH($Q119,0),$Q119&lt;='Recurring Transactions'!$L$7),1,0),IF('Recurring Transactions'!$F$7="Semi-monthly",IF(AND('Recurring Transactions'!$J$7&lt;=EOMONTH($Q119,0),$Q119&lt;='Recurring Transactions'!$L$7),2,0),IF('Recurring Transactions'!$F$7="Weekly",IF(AND('Recurring Transactions'!$J$7&lt;=EOMONTH($Q119,0),$Q119&lt;='Recurring Transactions'!$L$7),MAX(0,INT((MIN(EOMONTH($Q119,0),'Recurring Transactions'!$L$7)-'Recurring Transactions'!$J$7)/7)+INT(-(MAX('Recurring Transactions'!$J$7,$Q119)-'Recurring Transactions'!$J$7)/7)+1),0),IF('Recurring Transactions'!$F$7="Bi-weekly",IF(AND('Recurring Transactions'!$J$7&lt;=EOMONTH($Q119,0),$Q119&lt;='Recurring Transactions'!$L$7),MAX(0,INT((MIN(EOMONTH($Q119,0),'Recurring Transactions'!$L$7)-'Recurring Transactions'!$J$7)/14)+INT(-(MAX('Recurring Transactions'!$J$7,$Q119)-'Recurring Transactions'!$J$7)/14)+1),0),IF('Recurring Transactions'!$F$7="Quarterly",IF(AND(AND('Recurring Transactions'!$J$7&lt;=EOMONTH($Q119,0),$Q119&lt;='Recurring Transactions'!$L$7),MOD((YEAR($Q119)-YEAR('Recurring Transactions'!$J$7))*12+MONTH($Q119)-MONTH('Recurring Transactions'!$J$7),3)=0),1,0),IF('Recurring Transactions'!$F$7="Annually",IF(AND(AND('Recurring Transactions'!$J$7&lt;=EOMONTH($Q119,0),$Q119&lt;='Recurring Transactions'!$L$7),MONTH($Q119)=MONTH('Recurring Transactions'!$J$7)),1,0),0)))))))*'Recurring Transactions'!$D$7)</f>
        <v/>
      </c>
    </row>
    <row r="120">
      <c r="N120" s="126">
        <f>'Recurring Transactions'!$A$7</f>
        <v/>
      </c>
      <c r="O120" s="126">
        <f>'Recurring Transactions'!$B$7</f>
        <v/>
      </c>
      <c r="P120" s="126">
        <f>'Recurring Transactions'!$E$7</f>
        <v/>
      </c>
      <c r="Q120" s="72">
        <f>IF('Recurring Transactions'!$J$7="","",EDATE('Recurring Transactions'!$J$7,38))</f>
        <v/>
      </c>
      <c r="R120" s="126">
        <f>IF($Q120="","",TEXT($Q120,"mmm yyyy"))</f>
        <v/>
      </c>
      <c r="S120" s="124">
        <f>IF(OR('Recurring Transactions'!$A$7="",$Q120=""),0,(IF('Recurring Transactions'!$F$7="Monthly",IF(AND('Recurring Transactions'!$J$7&lt;=EOMONTH($Q120,0),$Q120&lt;='Recurring Transactions'!$L$7),1,0),IF('Recurring Transactions'!$F$7="Semi-monthly",IF(AND('Recurring Transactions'!$J$7&lt;=EOMONTH($Q120,0),$Q120&lt;='Recurring Transactions'!$L$7),2,0),IF('Recurring Transactions'!$F$7="Weekly",IF(AND('Recurring Transactions'!$J$7&lt;=EOMONTH($Q120,0),$Q120&lt;='Recurring Transactions'!$L$7),MAX(0,INT((MIN(EOMONTH($Q120,0),'Recurring Transactions'!$L$7)-'Recurring Transactions'!$J$7)/7)+INT(-(MAX('Recurring Transactions'!$J$7,$Q120)-'Recurring Transactions'!$J$7)/7)+1),0),IF('Recurring Transactions'!$F$7="Bi-weekly",IF(AND('Recurring Transactions'!$J$7&lt;=EOMONTH($Q120,0),$Q120&lt;='Recurring Transactions'!$L$7),MAX(0,INT((MIN(EOMONTH($Q120,0),'Recurring Transactions'!$L$7)-'Recurring Transactions'!$J$7)/14)+INT(-(MAX('Recurring Transactions'!$J$7,$Q120)-'Recurring Transactions'!$J$7)/14)+1),0),IF('Recurring Transactions'!$F$7="Quarterly",IF(AND(AND('Recurring Transactions'!$J$7&lt;=EOMONTH($Q120,0),$Q120&lt;='Recurring Transactions'!$L$7),MOD((YEAR($Q120)-YEAR('Recurring Transactions'!$J$7))*12+MONTH($Q120)-MONTH('Recurring Transactions'!$J$7),3)=0),1,0),IF('Recurring Transactions'!$F$7="Annually",IF(AND(AND('Recurring Transactions'!$J$7&lt;=EOMONTH($Q120,0),$Q120&lt;='Recurring Transactions'!$L$7),MONTH($Q120)=MONTH('Recurring Transactions'!$J$7)),1,0),0)))))))*'Recurring Transactions'!$D$7)</f>
        <v/>
      </c>
    </row>
    <row r="121">
      <c r="N121" s="126">
        <f>'Recurring Transactions'!$A$7</f>
        <v/>
      </c>
      <c r="O121" s="126">
        <f>'Recurring Transactions'!$B$7</f>
        <v/>
      </c>
      <c r="P121" s="126">
        <f>'Recurring Transactions'!$E$7</f>
        <v/>
      </c>
      <c r="Q121" s="72">
        <f>IF('Recurring Transactions'!$J$7="","",EDATE('Recurring Transactions'!$J$7,39))</f>
        <v/>
      </c>
      <c r="R121" s="126">
        <f>IF($Q121="","",TEXT($Q121,"mmm yyyy"))</f>
        <v/>
      </c>
      <c r="S121" s="124">
        <f>IF(OR('Recurring Transactions'!$A$7="",$Q121=""),0,(IF('Recurring Transactions'!$F$7="Monthly",IF(AND('Recurring Transactions'!$J$7&lt;=EOMONTH($Q121,0),$Q121&lt;='Recurring Transactions'!$L$7),1,0),IF('Recurring Transactions'!$F$7="Semi-monthly",IF(AND('Recurring Transactions'!$J$7&lt;=EOMONTH($Q121,0),$Q121&lt;='Recurring Transactions'!$L$7),2,0),IF('Recurring Transactions'!$F$7="Weekly",IF(AND('Recurring Transactions'!$J$7&lt;=EOMONTH($Q121,0),$Q121&lt;='Recurring Transactions'!$L$7),MAX(0,INT((MIN(EOMONTH($Q121,0),'Recurring Transactions'!$L$7)-'Recurring Transactions'!$J$7)/7)+INT(-(MAX('Recurring Transactions'!$J$7,$Q121)-'Recurring Transactions'!$J$7)/7)+1),0),IF('Recurring Transactions'!$F$7="Bi-weekly",IF(AND('Recurring Transactions'!$J$7&lt;=EOMONTH($Q121,0),$Q121&lt;='Recurring Transactions'!$L$7),MAX(0,INT((MIN(EOMONTH($Q121,0),'Recurring Transactions'!$L$7)-'Recurring Transactions'!$J$7)/14)+INT(-(MAX('Recurring Transactions'!$J$7,$Q121)-'Recurring Transactions'!$J$7)/14)+1),0),IF('Recurring Transactions'!$F$7="Quarterly",IF(AND(AND('Recurring Transactions'!$J$7&lt;=EOMONTH($Q121,0),$Q121&lt;='Recurring Transactions'!$L$7),MOD((YEAR($Q121)-YEAR('Recurring Transactions'!$J$7))*12+MONTH($Q121)-MONTH('Recurring Transactions'!$J$7),3)=0),1,0),IF('Recurring Transactions'!$F$7="Annually",IF(AND(AND('Recurring Transactions'!$J$7&lt;=EOMONTH($Q121,0),$Q121&lt;='Recurring Transactions'!$L$7),MONTH($Q121)=MONTH('Recurring Transactions'!$J$7)),1,0),0)))))))*'Recurring Transactions'!$D$7)</f>
        <v/>
      </c>
    </row>
    <row r="122">
      <c r="N122" s="126">
        <f>'Recurring Transactions'!$A$7</f>
        <v/>
      </c>
      <c r="O122" s="126">
        <f>'Recurring Transactions'!$B$7</f>
        <v/>
      </c>
      <c r="P122" s="126">
        <f>'Recurring Transactions'!$E$7</f>
        <v/>
      </c>
      <c r="Q122" s="72">
        <f>IF('Recurring Transactions'!$J$7="","",EDATE('Recurring Transactions'!$J$7,40))</f>
        <v/>
      </c>
      <c r="R122" s="126">
        <f>IF($Q122="","",TEXT($Q122,"mmm yyyy"))</f>
        <v/>
      </c>
      <c r="S122" s="124">
        <f>IF(OR('Recurring Transactions'!$A$7="",$Q122=""),0,(IF('Recurring Transactions'!$F$7="Monthly",IF(AND('Recurring Transactions'!$J$7&lt;=EOMONTH($Q122,0),$Q122&lt;='Recurring Transactions'!$L$7),1,0),IF('Recurring Transactions'!$F$7="Semi-monthly",IF(AND('Recurring Transactions'!$J$7&lt;=EOMONTH($Q122,0),$Q122&lt;='Recurring Transactions'!$L$7),2,0),IF('Recurring Transactions'!$F$7="Weekly",IF(AND('Recurring Transactions'!$J$7&lt;=EOMONTH($Q122,0),$Q122&lt;='Recurring Transactions'!$L$7),MAX(0,INT((MIN(EOMONTH($Q122,0),'Recurring Transactions'!$L$7)-'Recurring Transactions'!$J$7)/7)+INT(-(MAX('Recurring Transactions'!$J$7,$Q122)-'Recurring Transactions'!$J$7)/7)+1),0),IF('Recurring Transactions'!$F$7="Bi-weekly",IF(AND('Recurring Transactions'!$J$7&lt;=EOMONTH($Q122,0),$Q122&lt;='Recurring Transactions'!$L$7),MAX(0,INT((MIN(EOMONTH($Q122,0),'Recurring Transactions'!$L$7)-'Recurring Transactions'!$J$7)/14)+INT(-(MAX('Recurring Transactions'!$J$7,$Q122)-'Recurring Transactions'!$J$7)/14)+1),0),IF('Recurring Transactions'!$F$7="Quarterly",IF(AND(AND('Recurring Transactions'!$J$7&lt;=EOMONTH($Q122,0),$Q122&lt;='Recurring Transactions'!$L$7),MOD((YEAR($Q122)-YEAR('Recurring Transactions'!$J$7))*12+MONTH($Q122)-MONTH('Recurring Transactions'!$J$7),3)=0),1,0),IF('Recurring Transactions'!$F$7="Annually",IF(AND(AND('Recurring Transactions'!$J$7&lt;=EOMONTH($Q122,0),$Q122&lt;='Recurring Transactions'!$L$7),MONTH($Q122)=MONTH('Recurring Transactions'!$J$7)),1,0),0)))))))*'Recurring Transactions'!$D$7)</f>
        <v/>
      </c>
    </row>
    <row r="123">
      <c r="N123" s="126">
        <f>'Recurring Transactions'!$A$7</f>
        <v/>
      </c>
      <c r="O123" s="126">
        <f>'Recurring Transactions'!$B$7</f>
        <v/>
      </c>
      <c r="P123" s="126">
        <f>'Recurring Transactions'!$E$7</f>
        <v/>
      </c>
      <c r="Q123" s="72">
        <f>IF('Recurring Transactions'!$J$7="","",EDATE('Recurring Transactions'!$J$7,41))</f>
        <v/>
      </c>
      <c r="R123" s="126">
        <f>IF($Q123="","",TEXT($Q123,"mmm yyyy"))</f>
        <v/>
      </c>
      <c r="S123" s="124">
        <f>IF(OR('Recurring Transactions'!$A$7="",$Q123=""),0,(IF('Recurring Transactions'!$F$7="Monthly",IF(AND('Recurring Transactions'!$J$7&lt;=EOMONTH($Q123,0),$Q123&lt;='Recurring Transactions'!$L$7),1,0),IF('Recurring Transactions'!$F$7="Semi-monthly",IF(AND('Recurring Transactions'!$J$7&lt;=EOMONTH($Q123,0),$Q123&lt;='Recurring Transactions'!$L$7),2,0),IF('Recurring Transactions'!$F$7="Weekly",IF(AND('Recurring Transactions'!$J$7&lt;=EOMONTH($Q123,0),$Q123&lt;='Recurring Transactions'!$L$7),MAX(0,INT((MIN(EOMONTH($Q123,0),'Recurring Transactions'!$L$7)-'Recurring Transactions'!$J$7)/7)+INT(-(MAX('Recurring Transactions'!$J$7,$Q123)-'Recurring Transactions'!$J$7)/7)+1),0),IF('Recurring Transactions'!$F$7="Bi-weekly",IF(AND('Recurring Transactions'!$J$7&lt;=EOMONTH($Q123,0),$Q123&lt;='Recurring Transactions'!$L$7),MAX(0,INT((MIN(EOMONTH($Q123,0),'Recurring Transactions'!$L$7)-'Recurring Transactions'!$J$7)/14)+INT(-(MAX('Recurring Transactions'!$J$7,$Q123)-'Recurring Transactions'!$J$7)/14)+1),0),IF('Recurring Transactions'!$F$7="Quarterly",IF(AND(AND('Recurring Transactions'!$J$7&lt;=EOMONTH($Q123,0),$Q123&lt;='Recurring Transactions'!$L$7),MOD((YEAR($Q123)-YEAR('Recurring Transactions'!$J$7))*12+MONTH($Q123)-MONTH('Recurring Transactions'!$J$7),3)=0),1,0),IF('Recurring Transactions'!$F$7="Annually",IF(AND(AND('Recurring Transactions'!$J$7&lt;=EOMONTH($Q123,0),$Q123&lt;='Recurring Transactions'!$L$7),MONTH($Q123)=MONTH('Recurring Transactions'!$J$7)),1,0),0)))))))*'Recurring Transactions'!$D$7)</f>
        <v/>
      </c>
    </row>
    <row r="124">
      <c r="N124" s="126">
        <f>'Recurring Transactions'!$A$7</f>
        <v/>
      </c>
      <c r="O124" s="126">
        <f>'Recurring Transactions'!$B$7</f>
        <v/>
      </c>
      <c r="P124" s="126">
        <f>'Recurring Transactions'!$E$7</f>
        <v/>
      </c>
      <c r="Q124" s="72">
        <f>IF('Recurring Transactions'!$J$7="","",EDATE('Recurring Transactions'!$J$7,42))</f>
        <v/>
      </c>
      <c r="R124" s="126">
        <f>IF($Q124="","",TEXT($Q124,"mmm yyyy"))</f>
        <v/>
      </c>
      <c r="S124" s="124">
        <f>IF(OR('Recurring Transactions'!$A$7="",$Q124=""),0,(IF('Recurring Transactions'!$F$7="Monthly",IF(AND('Recurring Transactions'!$J$7&lt;=EOMONTH($Q124,0),$Q124&lt;='Recurring Transactions'!$L$7),1,0),IF('Recurring Transactions'!$F$7="Semi-monthly",IF(AND('Recurring Transactions'!$J$7&lt;=EOMONTH($Q124,0),$Q124&lt;='Recurring Transactions'!$L$7),2,0),IF('Recurring Transactions'!$F$7="Weekly",IF(AND('Recurring Transactions'!$J$7&lt;=EOMONTH($Q124,0),$Q124&lt;='Recurring Transactions'!$L$7),MAX(0,INT((MIN(EOMONTH($Q124,0),'Recurring Transactions'!$L$7)-'Recurring Transactions'!$J$7)/7)+INT(-(MAX('Recurring Transactions'!$J$7,$Q124)-'Recurring Transactions'!$J$7)/7)+1),0),IF('Recurring Transactions'!$F$7="Bi-weekly",IF(AND('Recurring Transactions'!$J$7&lt;=EOMONTH($Q124,0),$Q124&lt;='Recurring Transactions'!$L$7),MAX(0,INT((MIN(EOMONTH($Q124,0),'Recurring Transactions'!$L$7)-'Recurring Transactions'!$J$7)/14)+INT(-(MAX('Recurring Transactions'!$J$7,$Q124)-'Recurring Transactions'!$J$7)/14)+1),0),IF('Recurring Transactions'!$F$7="Quarterly",IF(AND(AND('Recurring Transactions'!$J$7&lt;=EOMONTH($Q124,0),$Q124&lt;='Recurring Transactions'!$L$7),MOD((YEAR($Q124)-YEAR('Recurring Transactions'!$J$7))*12+MONTH($Q124)-MONTH('Recurring Transactions'!$J$7),3)=0),1,0),IF('Recurring Transactions'!$F$7="Annually",IF(AND(AND('Recurring Transactions'!$J$7&lt;=EOMONTH($Q124,0),$Q124&lt;='Recurring Transactions'!$L$7),MONTH($Q124)=MONTH('Recurring Transactions'!$J$7)),1,0),0)))))))*'Recurring Transactions'!$D$7)</f>
        <v/>
      </c>
    </row>
    <row r="125">
      <c r="N125" s="126">
        <f>'Recurring Transactions'!$A$7</f>
        <v/>
      </c>
      <c r="O125" s="126">
        <f>'Recurring Transactions'!$B$7</f>
        <v/>
      </c>
      <c r="P125" s="126">
        <f>'Recurring Transactions'!$E$7</f>
        <v/>
      </c>
      <c r="Q125" s="72">
        <f>IF('Recurring Transactions'!$J$7="","",EDATE('Recurring Transactions'!$J$7,43))</f>
        <v/>
      </c>
      <c r="R125" s="126">
        <f>IF($Q125="","",TEXT($Q125,"mmm yyyy"))</f>
        <v/>
      </c>
      <c r="S125" s="124">
        <f>IF(OR('Recurring Transactions'!$A$7="",$Q125=""),0,(IF('Recurring Transactions'!$F$7="Monthly",IF(AND('Recurring Transactions'!$J$7&lt;=EOMONTH($Q125,0),$Q125&lt;='Recurring Transactions'!$L$7),1,0),IF('Recurring Transactions'!$F$7="Semi-monthly",IF(AND('Recurring Transactions'!$J$7&lt;=EOMONTH($Q125,0),$Q125&lt;='Recurring Transactions'!$L$7),2,0),IF('Recurring Transactions'!$F$7="Weekly",IF(AND('Recurring Transactions'!$J$7&lt;=EOMONTH($Q125,0),$Q125&lt;='Recurring Transactions'!$L$7),MAX(0,INT((MIN(EOMONTH($Q125,0),'Recurring Transactions'!$L$7)-'Recurring Transactions'!$J$7)/7)+INT(-(MAX('Recurring Transactions'!$J$7,$Q125)-'Recurring Transactions'!$J$7)/7)+1),0),IF('Recurring Transactions'!$F$7="Bi-weekly",IF(AND('Recurring Transactions'!$J$7&lt;=EOMONTH($Q125,0),$Q125&lt;='Recurring Transactions'!$L$7),MAX(0,INT((MIN(EOMONTH($Q125,0),'Recurring Transactions'!$L$7)-'Recurring Transactions'!$J$7)/14)+INT(-(MAX('Recurring Transactions'!$J$7,$Q125)-'Recurring Transactions'!$J$7)/14)+1),0),IF('Recurring Transactions'!$F$7="Quarterly",IF(AND(AND('Recurring Transactions'!$J$7&lt;=EOMONTH($Q125,0),$Q125&lt;='Recurring Transactions'!$L$7),MOD((YEAR($Q125)-YEAR('Recurring Transactions'!$J$7))*12+MONTH($Q125)-MONTH('Recurring Transactions'!$J$7),3)=0),1,0),IF('Recurring Transactions'!$F$7="Annually",IF(AND(AND('Recurring Transactions'!$J$7&lt;=EOMONTH($Q125,0),$Q125&lt;='Recurring Transactions'!$L$7),MONTH($Q125)=MONTH('Recurring Transactions'!$J$7)),1,0),0)))))))*'Recurring Transactions'!$D$7)</f>
        <v/>
      </c>
    </row>
    <row r="126">
      <c r="N126" s="126">
        <f>'Recurring Transactions'!$A$7</f>
        <v/>
      </c>
      <c r="O126" s="126">
        <f>'Recurring Transactions'!$B$7</f>
        <v/>
      </c>
      <c r="P126" s="126">
        <f>'Recurring Transactions'!$E$7</f>
        <v/>
      </c>
      <c r="Q126" s="72">
        <f>IF('Recurring Transactions'!$J$7="","",EDATE('Recurring Transactions'!$J$7,44))</f>
        <v/>
      </c>
      <c r="R126" s="126">
        <f>IF($Q126="","",TEXT($Q126,"mmm yyyy"))</f>
        <v/>
      </c>
      <c r="S126" s="124">
        <f>IF(OR('Recurring Transactions'!$A$7="",$Q126=""),0,(IF('Recurring Transactions'!$F$7="Monthly",IF(AND('Recurring Transactions'!$J$7&lt;=EOMONTH($Q126,0),$Q126&lt;='Recurring Transactions'!$L$7),1,0),IF('Recurring Transactions'!$F$7="Semi-monthly",IF(AND('Recurring Transactions'!$J$7&lt;=EOMONTH($Q126,0),$Q126&lt;='Recurring Transactions'!$L$7),2,0),IF('Recurring Transactions'!$F$7="Weekly",IF(AND('Recurring Transactions'!$J$7&lt;=EOMONTH($Q126,0),$Q126&lt;='Recurring Transactions'!$L$7),MAX(0,INT((MIN(EOMONTH($Q126,0),'Recurring Transactions'!$L$7)-'Recurring Transactions'!$J$7)/7)+INT(-(MAX('Recurring Transactions'!$J$7,$Q126)-'Recurring Transactions'!$J$7)/7)+1),0),IF('Recurring Transactions'!$F$7="Bi-weekly",IF(AND('Recurring Transactions'!$J$7&lt;=EOMONTH($Q126,0),$Q126&lt;='Recurring Transactions'!$L$7),MAX(0,INT((MIN(EOMONTH($Q126,0),'Recurring Transactions'!$L$7)-'Recurring Transactions'!$J$7)/14)+INT(-(MAX('Recurring Transactions'!$J$7,$Q126)-'Recurring Transactions'!$J$7)/14)+1),0),IF('Recurring Transactions'!$F$7="Quarterly",IF(AND(AND('Recurring Transactions'!$J$7&lt;=EOMONTH($Q126,0),$Q126&lt;='Recurring Transactions'!$L$7),MOD((YEAR($Q126)-YEAR('Recurring Transactions'!$J$7))*12+MONTH($Q126)-MONTH('Recurring Transactions'!$J$7),3)=0),1,0),IF('Recurring Transactions'!$F$7="Annually",IF(AND(AND('Recurring Transactions'!$J$7&lt;=EOMONTH($Q126,0),$Q126&lt;='Recurring Transactions'!$L$7),MONTH($Q126)=MONTH('Recurring Transactions'!$J$7)),1,0),0)))))))*'Recurring Transactions'!$D$7)</f>
        <v/>
      </c>
    </row>
    <row r="127">
      <c r="N127" s="126">
        <f>'Recurring Transactions'!$A$7</f>
        <v/>
      </c>
      <c r="O127" s="126">
        <f>'Recurring Transactions'!$B$7</f>
        <v/>
      </c>
      <c r="P127" s="126">
        <f>'Recurring Transactions'!$E$7</f>
        <v/>
      </c>
      <c r="Q127" s="72">
        <f>IF('Recurring Transactions'!$J$7="","",EDATE('Recurring Transactions'!$J$7,45))</f>
        <v/>
      </c>
      <c r="R127" s="126">
        <f>IF($Q127="","",TEXT($Q127,"mmm yyyy"))</f>
        <v/>
      </c>
      <c r="S127" s="124">
        <f>IF(OR('Recurring Transactions'!$A$7="",$Q127=""),0,(IF('Recurring Transactions'!$F$7="Monthly",IF(AND('Recurring Transactions'!$J$7&lt;=EOMONTH($Q127,0),$Q127&lt;='Recurring Transactions'!$L$7),1,0),IF('Recurring Transactions'!$F$7="Semi-monthly",IF(AND('Recurring Transactions'!$J$7&lt;=EOMONTH($Q127,0),$Q127&lt;='Recurring Transactions'!$L$7),2,0),IF('Recurring Transactions'!$F$7="Weekly",IF(AND('Recurring Transactions'!$J$7&lt;=EOMONTH($Q127,0),$Q127&lt;='Recurring Transactions'!$L$7),MAX(0,INT((MIN(EOMONTH($Q127,0),'Recurring Transactions'!$L$7)-'Recurring Transactions'!$J$7)/7)+INT(-(MAX('Recurring Transactions'!$J$7,$Q127)-'Recurring Transactions'!$J$7)/7)+1),0),IF('Recurring Transactions'!$F$7="Bi-weekly",IF(AND('Recurring Transactions'!$J$7&lt;=EOMONTH($Q127,0),$Q127&lt;='Recurring Transactions'!$L$7),MAX(0,INT((MIN(EOMONTH($Q127,0),'Recurring Transactions'!$L$7)-'Recurring Transactions'!$J$7)/14)+INT(-(MAX('Recurring Transactions'!$J$7,$Q127)-'Recurring Transactions'!$J$7)/14)+1),0),IF('Recurring Transactions'!$F$7="Quarterly",IF(AND(AND('Recurring Transactions'!$J$7&lt;=EOMONTH($Q127,0),$Q127&lt;='Recurring Transactions'!$L$7),MOD((YEAR($Q127)-YEAR('Recurring Transactions'!$J$7))*12+MONTH($Q127)-MONTH('Recurring Transactions'!$J$7),3)=0),1,0),IF('Recurring Transactions'!$F$7="Annually",IF(AND(AND('Recurring Transactions'!$J$7&lt;=EOMONTH($Q127,0),$Q127&lt;='Recurring Transactions'!$L$7),MONTH($Q127)=MONTH('Recurring Transactions'!$J$7)),1,0),0)))))))*'Recurring Transactions'!$D$7)</f>
        <v/>
      </c>
    </row>
    <row r="128">
      <c r="N128" s="126">
        <f>'Recurring Transactions'!$A$7</f>
        <v/>
      </c>
      <c r="O128" s="126">
        <f>'Recurring Transactions'!$B$7</f>
        <v/>
      </c>
      <c r="P128" s="126">
        <f>'Recurring Transactions'!$E$7</f>
        <v/>
      </c>
      <c r="Q128" s="72">
        <f>IF('Recurring Transactions'!$J$7="","",EDATE('Recurring Transactions'!$J$7,46))</f>
        <v/>
      </c>
      <c r="R128" s="126">
        <f>IF($Q128="","",TEXT($Q128,"mmm yyyy"))</f>
        <v/>
      </c>
      <c r="S128" s="124">
        <f>IF(OR('Recurring Transactions'!$A$7="",$Q128=""),0,(IF('Recurring Transactions'!$F$7="Monthly",IF(AND('Recurring Transactions'!$J$7&lt;=EOMONTH($Q128,0),$Q128&lt;='Recurring Transactions'!$L$7),1,0),IF('Recurring Transactions'!$F$7="Semi-monthly",IF(AND('Recurring Transactions'!$J$7&lt;=EOMONTH($Q128,0),$Q128&lt;='Recurring Transactions'!$L$7),2,0),IF('Recurring Transactions'!$F$7="Weekly",IF(AND('Recurring Transactions'!$J$7&lt;=EOMONTH($Q128,0),$Q128&lt;='Recurring Transactions'!$L$7),MAX(0,INT((MIN(EOMONTH($Q128,0),'Recurring Transactions'!$L$7)-'Recurring Transactions'!$J$7)/7)+INT(-(MAX('Recurring Transactions'!$J$7,$Q128)-'Recurring Transactions'!$J$7)/7)+1),0),IF('Recurring Transactions'!$F$7="Bi-weekly",IF(AND('Recurring Transactions'!$J$7&lt;=EOMONTH($Q128,0),$Q128&lt;='Recurring Transactions'!$L$7),MAX(0,INT((MIN(EOMONTH($Q128,0),'Recurring Transactions'!$L$7)-'Recurring Transactions'!$J$7)/14)+INT(-(MAX('Recurring Transactions'!$J$7,$Q128)-'Recurring Transactions'!$J$7)/14)+1),0),IF('Recurring Transactions'!$F$7="Quarterly",IF(AND(AND('Recurring Transactions'!$J$7&lt;=EOMONTH($Q128,0),$Q128&lt;='Recurring Transactions'!$L$7),MOD((YEAR($Q128)-YEAR('Recurring Transactions'!$J$7))*12+MONTH($Q128)-MONTH('Recurring Transactions'!$J$7),3)=0),1,0),IF('Recurring Transactions'!$F$7="Annually",IF(AND(AND('Recurring Transactions'!$J$7&lt;=EOMONTH($Q128,0),$Q128&lt;='Recurring Transactions'!$L$7),MONTH($Q128)=MONTH('Recurring Transactions'!$J$7)),1,0),0)))))))*'Recurring Transactions'!$D$7)</f>
        <v/>
      </c>
    </row>
    <row r="129">
      <c r="N129" s="126">
        <f>'Recurring Transactions'!$A$7</f>
        <v/>
      </c>
      <c r="O129" s="126">
        <f>'Recurring Transactions'!$B$7</f>
        <v/>
      </c>
      <c r="P129" s="126">
        <f>'Recurring Transactions'!$E$7</f>
        <v/>
      </c>
      <c r="Q129" s="72">
        <f>IF('Recurring Transactions'!$J$7="","",EDATE('Recurring Transactions'!$J$7,47))</f>
        <v/>
      </c>
      <c r="R129" s="126">
        <f>IF($Q129="","",TEXT($Q129,"mmm yyyy"))</f>
        <v/>
      </c>
      <c r="S129" s="124">
        <f>IF(OR('Recurring Transactions'!$A$7="",$Q129=""),0,(IF('Recurring Transactions'!$F$7="Monthly",IF(AND('Recurring Transactions'!$J$7&lt;=EOMONTH($Q129,0),$Q129&lt;='Recurring Transactions'!$L$7),1,0),IF('Recurring Transactions'!$F$7="Semi-monthly",IF(AND('Recurring Transactions'!$J$7&lt;=EOMONTH($Q129,0),$Q129&lt;='Recurring Transactions'!$L$7),2,0),IF('Recurring Transactions'!$F$7="Weekly",IF(AND('Recurring Transactions'!$J$7&lt;=EOMONTH($Q129,0),$Q129&lt;='Recurring Transactions'!$L$7),MAX(0,INT((MIN(EOMONTH($Q129,0),'Recurring Transactions'!$L$7)-'Recurring Transactions'!$J$7)/7)+INT(-(MAX('Recurring Transactions'!$J$7,$Q129)-'Recurring Transactions'!$J$7)/7)+1),0),IF('Recurring Transactions'!$F$7="Bi-weekly",IF(AND('Recurring Transactions'!$J$7&lt;=EOMONTH($Q129,0),$Q129&lt;='Recurring Transactions'!$L$7),MAX(0,INT((MIN(EOMONTH($Q129,0),'Recurring Transactions'!$L$7)-'Recurring Transactions'!$J$7)/14)+INT(-(MAX('Recurring Transactions'!$J$7,$Q129)-'Recurring Transactions'!$J$7)/14)+1),0),IF('Recurring Transactions'!$F$7="Quarterly",IF(AND(AND('Recurring Transactions'!$J$7&lt;=EOMONTH($Q129,0),$Q129&lt;='Recurring Transactions'!$L$7),MOD((YEAR($Q129)-YEAR('Recurring Transactions'!$J$7))*12+MONTH($Q129)-MONTH('Recurring Transactions'!$J$7),3)=0),1,0),IF('Recurring Transactions'!$F$7="Annually",IF(AND(AND('Recurring Transactions'!$J$7&lt;=EOMONTH($Q129,0),$Q129&lt;='Recurring Transactions'!$L$7),MONTH($Q129)=MONTH('Recurring Transactions'!$J$7)),1,0),0)))))))*'Recurring Transactions'!$D$7)</f>
        <v/>
      </c>
    </row>
    <row r="130">
      <c r="N130" s="126">
        <f>'Recurring Transactions'!$A$7</f>
        <v/>
      </c>
      <c r="O130" s="126">
        <f>'Recurring Transactions'!$B$7</f>
        <v/>
      </c>
      <c r="P130" s="126">
        <f>'Recurring Transactions'!$E$7</f>
        <v/>
      </c>
      <c r="Q130" s="72">
        <f>IF('Recurring Transactions'!$J$7="","",EDATE('Recurring Transactions'!$J$7,48))</f>
        <v/>
      </c>
      <c r="R130" s="126">
        <f>IF($Q130="","",TEXT($Q130,"mmm yyyy"))</f>
        <v/>
      </c>
      <c r="S130" s="124">
        <f>IF(OR('Recurring Transactions'!$A$7="",$Q130=""),0,(IF('Recurring Transactions'!$F$7="Monthly",IF(AND('Recurring Transactions'!$J$7&lt;=EOMONTH($Q130,0),$Q130&lt;='Recurring Transactions'!$L$7),1,0),IF('Recurring Transactions'!$F$7="Semi-monthly",IF(AND('Recurring Transactions'!$J$7&lt;=EOMONTH($Q130,0),$Q130&lt;='Recurring Transactions'!$L$7),2,0),IF('Recurring Transactions'!$F$7="Weekly",IF(AND('Recurring Transactions'!$J$7&lt;=EOMONTH($Q130,0),$Q130&lt;='Recurring Transactions'!$L$7),MAX(0,INT((MIN(EOMONTH($Q130,0),'Recurring Transactions'!$L$7)-'Recurring Transactions'!$J$7)/7)+INT(-(MAX('Recurring Transactions'!$J$7,$Q130)-'Recurring Transactions'!$J$7)/7)+1),0),IF('Recurring Transactions'!$F$7="Bi-weekly",IF(AND('Recurring Transactions'!$J$7&lt;=EOMONTH($Q130,0),$Q130&lt;='Recurring Transactions'!$L$7),MAX(0,INT((MIN(EOMONTH($Q130,0),'Recurring Transactions'!$L$7)-'Recurring Transactions'!$J$7)/14)+INT(-(MAX('Recurring Transactions'!$J$7,$Q130)-'Recurring Transactions'!$J$7)/14)+1),0),IF('Recurring Transactions'!$F$7="Quarterly",IF(AND(AND('Recurring Transactions'!$J$7&lt;=EOMONTH($Q130,0),$Q130&lt;='Recurring Transactions'!$L$7),MOD((YEAR($Q130)-YEAR('Recurring Transactions'!$J$7))*12+MONTH($Q130)-MONTH('Recurring Transactions'!$J$7),3)=0),1,0),IF('Recurring Transactions'!$F$7="Annually",IF(AND(AND('Recurring Transactions'!$J$7&lt;=EOMONTH($Q130,0),$Q130&lt;='Recurring Transactions'!$L$7),MONTH($Q130)=MONTH('Recurring Transactions'!$J$7)),1,0),0)))))))*'Recurring Transactions'!$D$7)</f>
        <v/>
      </c>
    </row>
    <row r="131">
      <c r="N131" s="126">
        <f>'Recurring Transactions'!$A$7</f>
        <v/>
      </c>
      <c r="O131" s="126">
        <f>'Recurring Transactions'!$B$7</f>
        <v/>
      </c>
      <c r="P131" s="126">
        <f>'Recurring Transactions'!$E$7</f>
        <v/>
      </c>
      <c r="Q131" s="72">
        <f>IF('Recurring Transactions'!$J$7="","",EDATE('Recurring Transactions'!$J$7,49))</f>
        <v/>
      </c>
      <c r="R131" s="126">
        <f>IF($Q131="","",TEXT($Q131,"mmm yyyy"))</f>
        <v/>
      </c>
      <c r="S131" s="124">
        <f>IF(OR('Recurring Transactions'!$A$7="",$Q131=""),0,(IF('Recurring Transactions'!$F$7="Monthly",IF(AND('Recurring Transactions'!$J$7&lt;=EOMONTH($Q131,0),$Q131&lt;='Recurring Transactions'!$L$7),1,0),IF('Recurring Transactions'!$F$7="Semi-monthly",IF(AND('Recurring Transactions'!$J$7&lt;=EOMONTH($Q131,0),$Q131&lt;='Recurring Transactions'!$L$7),2,0),IF('Recurring Transactions'!$F$7="Weekly",IF(AND('Recurring Transactions'!$J$7&lt;=EOMONTH($Q131,0),$Q131&lt;='Recurring Transactions'!$L$7),MAX(0,INT((MIN(EOMONTH($Q131,0),'Recurring Transactions'!$L$7)-'Recurring Transactions'!$J$7)/7)+INT(-(MAX('Recurring Transactions'!$J$7,$Q131)-'Recurring Transactions'!$J$7)/7)+1),0),IF('Recurring Transactions'!$F$7="Bi-weekly",IF(AND('Recurring Transactions'!$J$7&lt;=EOMONTH($Q131,0),$Q131&lt;='Recurring Transactions'!$L$7),MAX(0,INT((MIN(EOMONTH($Q131,0),'Recurring Transactions'!$L$7)-'Recurring Transactions'!$J$7)/14)+INT(-(MAX('Recurring Transactions'!$J$7,$Q131)-'Recurring Transactions'!$J$7)/14)+1),0),IF('Recurring Transactions'!$F$7="Quarterly",IF(AND(AND('Recurring Transactions'!$J$7&lt;=EOMONTH($Q131,0),$Q131&lt;='Recurring Transactions'!$L$7),MOD((YEAR($Q131)-YEAR('Recurring Transactions'!$J$7))*12+MONTH($Q131)-MONTH('Recurring Transactions'!$J$7),3)=0),1,0),IF('Recurring Transactions'!$F$7="Annually",IF(AND(AND('Recurring Transactions'!$J$7&lt;=EOMONTH($Q131,0),$Q131&lt;='Recurring Transactions'!$L$7),MONTH($Q131)=MONTH('Recurring Transactions'!$J$7)),1,0),0)))))))*'Recurring Transactions'!$D$7)</f>
        <v/>
      </c>
    </row>
    <row r="132">
      <c r="N132" s="126">
        <f>'Recurring Transactions'!$A$7</f>
        <v/>
      </c>
      <c r="O132" s="126">
        <f>'Recurring Transactions'!$B$7</f>
        <v/>
      </c>
      <c r="P132" s="126">
        <f>'Recurring Transactions'!$E$7</f>
        <v/>
      </c>
      <c r="Q132" s="72">
        <f>IF('Recurring Transactions'!$J$7="","",EDATE('Recurring Transactions'!$J$7,50))</f>
        <v/>
      </c>
      <c r="R132" s="126">
        <f>IF($Q132="","",TEXT($Q132,"mmm yyyy"))</f>
        <v/>
      </c>
      <c r="S132" s="124">
        <f>IF(OR('Recurring Transactions'!$A$7="",$Q132=""),0,(IF('Recurring Transactions'!$F$7="Monthly",IF(AND('Recurring Transactions'!$J$7&lt;=EOMONTH($Q132,0),$Q132&lt;='Recurring Transactions'!$L$7),1,0),IF('Recurring Transactions'!$F$7="Semi-monthly",IF(AND('Recurring Transactions'!$J$7&lt;=EOMONTH($Q132,0),$Q132&lt;='Recurring Transactions'!$L$7),2,0),IF('Recurring Transactions'!$F$7="Weekly",IF(AND('Recurring Transactions'!$J$7&lt;=EOMONTH($Q132,0),$Q132&lt;='Recurring Transactions'!$L$7),MAX(0,INT((MIN(EOMONTH($Q132,0),'Recurring Transactions'!$L$7)-'Recurring Transactions'!$J$7)/7)+INT(-(MAX('Recurring Transactions'!$J$7,$Q132)-'Recurring Transactions'!$J$7)/7)+1),0),IF('Recurring Transactions'!$F$7="Bi-weekly",IF(AND('Recurring Transactions'!$J$7&lt;=EOMONTH($Q132,0),$Q132&lt;='Recurring Transactions'!$L$7),MAX(0,INT((MIN(EOMONTH($Q132,0),'Recurring Transactions'!$L$7)-'Recurring Transactions'!$J$7)/14)+INT(-(MAX('Recurring Transactions'!$J$7,$Q132)-'Recurring Transactions'!$J$7)/14)+1),0),IF('Recurring Transactions'!$F$7="Quarterly",IF(AND(AND('Recurring Transactions'!$J$7&lt;=EOMONTH($Q132,0),$Q132&lt;='Recurring Transactions'!$L$7),MOD((YEAR($Q132)-YEAR('Recurring Transactions'!$J$7))*12+MONTH($Q132)-MONTH('Recurring Transactions'!$J$7),3)=0),1,0),IF('Recurring Transactions'!$F$7="Annually",IF(AND(AND('Recurring Transactions'!$J$7&lt;=EOMONTH($Q132,0),$Q132&lt;='Recurring Transactions'!$L$7),MONTH($Q132)=MONTH('Recurring Transactions'!$J$7)),1,0),0)))))))*'Recurring Transactions'!$D$7)</f>
        <v/>
      </c>
    </row>
    <row r="133">
      <c r="N133" s="126">
        <f>'Recurring Transactions'!$A$7</f>
        <v/>
      </c>
      <c r="O133" s="126">
        <f>'Recurring Transactions'!$B$7</f>
        <v/>
      </c>
      <c r="P133" s="126">
        <f>'Recurring Transactions'!$E$7</f>
        <v/>
      </c>
      <c r="Q133" s="72">
        <f>IF('Recurring Transactions'!$J$7="","",EDATE('Recurring Transactions'!$J$7,51))</f>
        <v/>
      </c>
      <c r="R133" s="126">
        <f>IF($Q133="","",TEXT($Q133,"mmm yyyy"))</f>
        <v/>
      </c>
      <c r="S133" s="124">
        <f>IF(OR('Recurring Transactions'!$A$7="",$Q133=""),0,(IF('Recurring Transactions'!$F$7="Monthly",IF(AND('Recurring Transactions'!$J$7&lt;=EOMONTH($Q133,0),$Q133&lt;='Recurring Transactions'!$L$7),1,0),IF('Recurring Transactions'!$F$7="Semi-monthly",IF(AND('Recurring Transactions'!$J$7&lt;=EOMONTH($Q133,0),$Q133&lt;='Recurring Transactions'!$L$7),2,0),IF('Recurring Transactions'!$F$7="Weekly",IF(AND('Recurring Transactions'!$J$7&lt;=EOMONTH($Q133,0),$Q133&lt;='Recurring Transactions'!$L$7),MAX(0,INT((MIN(EOMONTH($Q133,0),'Recurring Transactions'!$L$7)-'Recurring Transactions'!$J$7)/7)+INT(-(MAX('Recurring Transactions'!$J$7,$Q133)-'Recurring Transactions'!$J$7)/7)+1),0),IF('Recurring Transactions'!$F$7="Bi-weekly",IF(AND('Recurring Transactions'!$J$7&lt;=EOMONTH($Q133,0),$Q133&lt;='Recurring Transactions'!$L$7),MAX(0,INT((MIN(EOMONTH($Q133,0),'Recurring Transactions'!$L$7)-'Recurring Transactions'!$J$7)/14)+INT(-(MAX('Recurring Transactions'!$J$7,$Q133)-'Recurring Transactions'!$J$7)/14)+1),0),IF('Recurring Transactions'!$F$7="Quarterly",IF(AND(AND('Recurring Transactions'!$J$7&lt;=EOMONTH($Q133,0),$Q133&lt;='Recurring Transactions'!$L$7),MOD((YEAR($Q133)-YEAR('Recurring Transactions'!$J$7))*12+MONTH($Q133)-MONTH('Recurring Transactions'!$J$7),3)=0),1,0),IF('Recurring Transactions'!$F$7="Annually",IF(AND(AND('Recurring Transactions'!$J$7&lt;=EOMONTH($Q133,0),$Q133&lt;='Recurring Transactions'!$L$7),MONTH($Q133)=MONTH('Recurring Transactions'!$J$7)),1,0),0)))))))*'Recurring Transactions'!$D$7)</f>
        <v/>
      </c>
    </row>
    <row r="134">
      <c r="N134" s="126">
        <f>'Recurring Transactions'!$A$7</f>
        <v/>
      </c>
      <c r="O134" s="126">
        <f>'Recurring Transactions'!$B$7</f>
        <v/>
      </c>
      <c r="P134" s="126">
        <f>'Recurring Transactions'!$E$7</f>
        <v/>
      </c>
      <c r="Q134" s="72">
        <f>IF('Recurring Transactions'!$J$7="","",EDATE('Recurring Transactions'!$J$7,52))</f>
        <v/>
      </c>
      <c r="R134" s="126">
        <f>IF($Q134="","",TEXT($Q134,"mmm yyyy"))</f>
        <v/>
      </c>
      <c r="S134" s="124">
        <f>IF(OR('Recurring Transactions'!$A$7="",$Q134=""),0,(IF('Recurring Transactions'!$F$7="Monthly",IF(AND('Recurring Transactions'!$J$7&lt;=EOMONTH($Q134,0),$Q134&lt;='Recurring Transactions'!$L$7),1,0),IF('Recurring Transactions'!$F$7="Semi-monthly",IF(AND('Recurring Transactions'!$J$7&lt;=EOMONTH($Q134,0),$Q134&lt;='Recurring Transactions'!$L$7),2,0),IF('Recurring Transactions'!$F$7="Weekly",IF(AND('Recurring Transactions'!$J$7&lt;=EOMONTH($Q134,0),$Q134&lt;='Recurring Transactions'!$L$7),MAX(0,INT((MIN(EOMONTH($Q134,0),'Recurring Transactions'!$L$7)-'Recurring Transactions'!$J$7)/7)+INT(-(MAX('Recurring Transactions'!$J$7,$Q134)-'Recurring Transactions'!$J$7)/7)+1),0),IF('Recurring Transactions'!$F$7="Bi-weekly",IF(AND('Recurring Transactions'!$J$7&lt;=EOMONTH($Q134,0),$Q134&lt;='Recurring Transactions'!$L$7),MAX(0,INT((MIN(EOMONTH($Q134,0),'Recurring Transactions'!$L$7)-'Recurring Transactions'!$J$7)/14)+INT(-(MAX('Recurring Transactions'!$J$7,$Q134)-'Recurring Transactions'!$J$7)/14)+1),0),IF('Recurring Transactions'!$F$7="Quarterly",IF(AND(AND('Recurring Transactions'!$J$7&lt;=EOMONTH($Q134,0),$Q134&lt;='Recurring Transactions'!$L$7),MOD((YEAR($Q134)-YEAR('Recurring Transactions'!$J$7))*12+MONTH($Q134)-MONTH('Recurring Transactions'!$J$7),3)=0),1,0),IF('Recurring Transactions'!$F$7="Annually",IF(AND(AND('Recurring Transactions'!$J$7&lt;=EOMONTH($Q134,0),$Q134&lt;='Recurring Transactions'!$L$7),MONTH($Q134)=MONTH('Recurring Transactions'!$J$7)),1,0),0)))))))*'Recurring Transactions'!$D$7)</f>
        <v/>
      </c>
    </row>
    <row r="135">
      <c r="N135" s="126">
        <f>'Recurring Transactions'!$A$7</f>
        <v/>
      </c>
      <c r="O135" s="126">
        <f>'Recurring Transactions'!$B$7</f>
        <v/>
      </c>
      <c r="P135" s="126">
        <f>'Recurring Transactions'!$E$7</f>
        <v/>
      </c>
      <c r="Q135" s="72">
        <f>IF('Recurring Transactions'!$J$7="","",EDATE('Recurring Transactions'!$J$7,53))</f>
        <v/>
      </c>
      <c r="R135" s="126">
        <f>IF($Q135="","",TEXT($Q135,"mmm yyyy"))</f>
        <v/>
      </c>
      <c r="S135" s="124">
        <f>IF(OR('Recurring Transactions'!$A$7="",$Q135=""),0,(IF('Recurring Transactions'!$F$7="Monthly",IF(AND('Recurring Transactions'!$J$7&lt;=EOMONTH($Q135,0),$Q135&lt;='Recurring Transactions'!$L$7),1,0),IF('Recurring Transactions'!$F$7="Semi-monthly",IF(AND('Recurring Transactions'!$J$7&lt;=EOMONTH($Q135,0),$Q135&lt;='Recurring Transactions'!$L$7),2,0),IF('Recurring Transactions'!$F$7="Weekly",IF(AND('Recurring Transactions'!$J$7&lt;=EOMONTH($Q135,0),$Q135&lt;='Recurring Transactions'!$L$7),MAX(0,INT((MIN(EOMONTH($Q135,0),'Recurring Transactions'!$L$7)-'Recurring Transactions'!$J$7)/7)+INT(-(MAX('Recurring Transactions'!$J$7,$Q135)-'Recurring Transactions'!$J$7)/7)+1),0),IF('Recurring Transactions'!$F$7="Bi-weekly",IF(AND('Recurring Transactions'!$J$7&lt;=EOMONTH($Q135,0),$Q135&lt;='Recurring Transactions'!$L$7),MAX(0,INT((MIN(EOMONTH($Q135,0),'Recurring Transactions'!$L$7)-'Recurring Transactions'!$J$7)/14)+INT(-(MAX('Recurring Transactions'!$J$7,$Q135)-'Recurring Transactions'!$J$7)/14)+1),0),IF('Recurring Transactions'!$F$7="Quarterly",IF(AND(AND('Recurring Transactions'!$J$7&lt;=EOMONTH($Q135,0),$Q135&lt;='Recurring Transactions'!$L$7),MOD((YEAR($Q135)-YEAR('Recurring Transactions'!$J$7))*12+MONTH($Q135)-MONTH('Recurring Transactions'!$J$7),3)=0),1,0),IF('Recurring Transactions'!$F$7="Annually",IF(AND(AND('Recurring Transactions'!$J$7&lt;=EOMONTH($Q135,0),$Q135&lt;='Recurring Transactions'!$L$7),MONTH($Q135)=MONTH('Recurring Transactions'!$J$7)),1,0),0)))))))*'Recurring Transactions'!$D$7)</f>
        <v/>
      </c>
    </row>
    <row r="136">
      <c r="N136" s="126">
        <f>'Recurring Transactions'!$A$7</f>
        <v/>
      </c>
      <c r="O136" s="126">
        <f>'Recurring Transactions'!$B$7</f>
        <v/>
      </c>
      <c r="P136" s="126">
        <f>'Recurring Transactions'!$E$7</f>
        <v/>
      </c>
      <c r="Q136" s="72">
        <f>IF('Recurring Transactions'!$J$7="","",EDATE('Recurring Transactions'!$J$7,54))</f>
        <v/>
      </c>
      <c r="R136" s="126">
        <f>IF($Q136="","",TEXT($Q136,"mmm yyyy"))</f>
        <v/>
      </c>
      <c r="S136" s="124">
        <f>IF(OR('Recurring Transactions'!$A$7="",$Q136=""),0,(IF('Recurring Transactions'!$F$7="Monthly",IF(AND('Recurring Transactions'!$J$7&lt;=EOMONTH($Q136,0),$Q136&lt;='Recurring Transactions'!$L$7),1,0),IF('Recurring Transactions'!$F$7="Semi-monthly",IF(AND('Recurring Transactions'!$J$7&lt;=EOMONTH($Q136,0),$Q136&lt;='Recurring Transactions'!$L$7),2,0),IF('Recurring Transactions'!$F$7="Weekly",IF(AND('Recurring Transactions'!$J$7&lt;=EOMONTH($Q136,0),$Q136&lt;='Recurring Transactions'!$L$7),MAX(0,INT((MIN(EOMONTH($Q136,0),'Recurring Transactions'!$L$7)-'Recurring Transactions'!$J$7)/7)+INT(-(MAX('Recurring Transactions'!$J$7,$Q136)-'Recurring Transactions'!$J$7)/7)+1),0),IF('Recurring Transactions'!$F$7="Bi-weekly",IF(AND('Recurring Transactions'!$J$7&lt;=EOMONTH($Q136,0),$Q136&lt;='Recurring Transactions'!$L$7),MAX(0,INT((MIN(EOMONTH($Q136,0),'Recurring Transactions'!$L$7)-'Recurring Transactions'!$J$7)/14)+INT(-(MAX('Recurring Transactions'!$J$7,$Q136)-'Recurring Transactions'!$J$7)/14)+1),0),IF('Recurring Transactions'!$F$7="Quarterly",IF(AND(AND('Recurring Transactions'!$J$7&lt;=EOMONTH($Q136,0),$Q136&lt;='Recurring Transactions'!$L$7),MOD((YEAR($Q136)-YEAR('Recurring Transactions'!$J$7))*12+MONTH($Q136)-MONTH('Recurring Transactions'!$J$7),3)=0),1,0),IF('Recurring Transactions'!$F$7="Annually",IF(AND(AND('Recurring Transactions'!$J$7&lt;=EOMONTH($Q136,0),$Q136&lt;='Recurring Transactions'!$L$7),MONTH($Q136)=MONTH('Recurring Transactions'!$J$7)),1,0),0)))))))*'Recurring Transactions'!$D$7)</f>
        <v/>
      </c>
    </row>
    <row r="137">
      <c r="N137" s="126">
        <f>'Recurring Transactions'!$A$7</f>
        <v/>
      </c>
      <c r="O137" s="126">
        <f>'Recurring Transactions'!$B$7</f>
        <v/>
      </c>
      <c r="P137" s="126">
        <f>'Recurring Transactions'!$E$7</f>
        <v/>
      </c>
      <c r="Q137" s="72">
        <f>IF('Recurring Transactions'!$J$7="","",EDATE('Recurring Transactions'!$J$7,55))</f>
        <v/>
      </c>
      <c r="R137" s="126">
        <f>IF($Q137="","",TEXT($Q137,"mmm yyyy"))</f>
        <v/>
      </c>
      <c r="S137" s="124">
        <f>IF(OR('Recurring Transactions'!$A$7="",$Q137=""),0,(IF('Recurring Transactions'!$F$7="Monthly",IF(AND('Recurring Transactions'!$J$7&lt;=EOMONTH($Q137,0),$Q137&lt;='Recurring Transactions'!$L$7),1,0),IF('Recurring Transactions'!$F$7="Semi-monthly",IF(AND('Recurring Transactions'!$J$7&lt;=EOMONTH($Q137,0),$Q137&lt;='Recurring Transactions'!$L$7),2,0),IF('Recurring Transactions'!$F$7="Weekly",IF(AND('Recurring Transactions'!$J$7&lt;=EOMONTH($Q137,0),$Q137&lt;='Recurring Transactions'!$L$7),MAX(0,INT((MIN(EOMONTH($Q137,0),'Recurring Transactions'!$L$7)-'Recurring Transactions'!$J$7)/7)+INT(-(MAX('Recurring Transactions'!$J$7,$Q137)-'Recurring Transactions'!$J$7)/7)+1),0),IF('Recurring Transactions'!$F$7="Bi-weekly",IF(AND('Recurring Transactions'!$J$7&lt;=EOMONTH($Q137,0),$Q137&lt;='Recurring Transactions'!$L$7),MAX(0,INT((MIN(EOMONTH($Q137,0),'Recurring Transactions'!$L$7)-'Recurring Transactions'!$J$7)/14)+INT(-(MAX('Recurring Transactions'!$J$7,$Q137)-'Recurring Transactions'!$J$7)/14)+1),0),IF('Recurring Transactions'!$F$7="Quarterly",IF(AND(AND('Recurring Transactions'!$J$7&lt;=EOMONTH($Q137,0),$Q137&lt;='Recurring Transactions'!$L$7),MOD((YEAR($Q137)-YEAR('Recurring Transactions'!$J$7))*12+MONTH($Q137)-MONTH('Recurring Transactions'!$J$7),3)=0),1,0),IF('Recurring Transactions'!$F$7="Annually",IF(AND(AND('Recurring Transactions'!$J$7&lt;=EOMONTH($Q137,0),$Q137&lt;='Recurring Transactions'!$L$7),MONTH($Q137)=MONTH('Recurring Transactions'!$J$7)),1,0),0)))))))*'Recurring Transactions'!$D$7)</f>
        <v/>
      </c>
    </row>
    <row r="138">
      <c r="N138" s="126">
        <f>'Recurring Transactions'!$A$7</f>
        <v/>
      </c>
      <c r="O138" s="126">
        <f>'Recurring Transactions'!$B$7</f>
        <v/>
      </c>
      <c r="P138" s="126">
        <f>'Recurring Transactions'!$E$7</f>
        <v/>
      </c>
      <c r="Q138" s="72">
        <f>IF('Recurring Transactions'!$J$7="","",EDATE('Recurring Transactions'!$J$7,56))</f>
        <v/>
      </c>
      <c r="R138" s="126">
        <f>IF($Q138="","",TEXT($Q138,"mmm yyyy"))</f>
        <v/>
      </c>
      <c r="S138" s="124">
        <f>IF(OR('Recurring Transactions'!$A$7="",$Q138=""),0,(IF('Recurring Transactions'!$F$7="Monthly",IF(AND('Recurring Transactions'!$J$7&lt;=EOMONTH($Q138,0),$Q138&lt;='Recurring Transactions'!$L$7),1,0),IF('Recurring Transactions'!$F$7="Semi-monthly",IF(AND('Recurring Transactions'!$J$7&lt;=EOMONTH($Q138,0),$Q138&lt;='Recurring Transactions'!$L$7),2,0),IF('Recurring Transactions'!$F$7="Weekly",IF(AND('Recurring Transactions'!$J$7&lt;=EOMONTH($Q138,0),$Q138&lt;='Recurring Transactions'!$L$7),MAX(0,INT((MIN(EOMONTH($Q138,0),'Recurring Transactions'!$L$7)-'Recurring Transactions'!$J$7)/7)+INT(-(MAX('Recurring Transactions'!$J$7,$Q138)-'Recurring Transactions'!$J$7)/7)+1),0),IF('Recurring Transactions'!$F$7="Bi-weekly",IF(AND('Recurring Transactions'!$J$7&lt;=EOMONTH($Q138,0),$Q138&lt;='Recurring Transactions'!$L$7),MAX(0,INT((MIN(EOMONTH($Q138,0),'Recurring Transactions'!$L$7)-'Recurring Transactions'!$J$7)/14)+INT(-(MAX('Recurring Transactions'!$J$7,$Q138)-'Recurring Transactions'!$J$7)/14)+1),0),IF('Recurring Transactions'!$F$7="Quarterly",IF(AND(AND('Recurring Transactions'!$J$7&lt;=EOMONTH($Q138,0),$Q138&lt;='Recurring Transactions'!$L$7),MOD((YEAR($Q138)-YEAR('Recurring Transactions'!$J$7))*12+MONTH($Q138)-MONTH('Recurring Transactions'!$J$7),3)=0),1,0),IF('Recurring Transactions'!$F$7="Annually",IF(AND(AND('Recurring Transactions'!$J$7&lt;=EOMONTH($Q138,0),$Q138&lt;='Recurring Transactions'!$L$7),MONTH($Q138)=MONTH('Recurring Transactions'!$J$7)),1,0),0)))))))*'Recurring Transactions'!$D$7)</f>
        <v/>
      </c>
    </row>
    <row r="139">
      <c r="N139" s="126">
        <f>'Recurring Transactions'!$A$7</f>
        <v/>
      </c>
      <c r="O139" s="126">
        <f>'Recurring Transactions'!$B$7</f>
        <v/>
      </c>
      <c r="P139" s="126">
        <f>'Recurring Transactions'!$E$7</f>
        <v/>
      </c>
      <c r="Q139" s="72">
        <f>IF('Recurring Transactions'!$J$7="","",EDATE('Recurring Transactions'!$J$7,57))</f>
        <v/>
      </c>
      <c r="R139" s="126">
        <f>IF($Q139="","",TEXT($Q139,"mmm yyyy"))</f>
        <v/>
      </c>
      <c r="S139" s="124">
        <f>IF(OR('Recurring Transactions'!$A$7="",$Q139=""),0,(IF('Recurring Transactions'!$F$7="Monthly",IF(AND('Recurring Transactions'!$J$7&lt;=EOMONTH($Q139,0),$Q139&lt;='Recurring Transactions'!$L$7),1,0),IF('Recurring Transactions'!$F$7="Semi-monthly",IF(AND('Recurring Transactions'!$J$7&lt;=EOMONTH($Q139,0),$Q139&lt;='Recurring Transactions'!$L$7),2,0),IF('Recurring Transactions'!$F$7="Weekly",IF(AND('Recurring Transactions'!$J$7&lt;=EOMONTH($Q139,0),$Q139&lt;='Recurring Transactions'!$L$7),MAX(0,INT((MIN(EOMONTH($Q139,0),'Recurring Transactions'!$L$7)-'Recurring Transactions'!$J$7)/7)+INT(-(MAX('Recurring Transactions'!$J$7,$Q139)-'Recurring Transactions'!$J$7)/7)+1),0),IF('Recurring Transactions'!$F$7="Bi-weekly",IF(AND('Recurring Transactions'!$J$7&lt;=EOMONTH($Q139,0),$Q139&lt;='Recurring Transactions'!$L$7),MAX(0,INT((MIN(EOMONTH($Q139,0),'Recurring Transactions'!$L$7)-'Recurring Transactions'!$J$7)/14)+INT(-(MAX('Recurring Transactions'!$J$7,$Q139)-'Recurring Transactions'!$J$7)/14)+1),0),IF('Recurring Transactions'!$F$7="Quarterly",IF(AND(AND('Recurring Transactions'!$J$7&lt;=EOMONTH($Q139,0),$Q139&lt;='Recurring Transactions'!$L$7),MOD((YEAR($Q139)-YEAR('Recurring Transactions'!$J$7))*12+MONTH($Q139)-MONTH('Recurring Transactions'!$J$7),3)=0),1,0),IF('Recurring Transactions'!$F$7="Annually",IF(AND(AND('Recurring Transactions'!$J$7&lt;=EOMONTH($Q139,0),$Q139&lt;='Recurring Transactions'!$L$7),MONTH($Q139)=MONTH('Recurring Transactions'!$J$7)),1,0),0)))))))*'Recurring Transactions'!$D$7)</f>
        <v/>
      </c>
    </row>
    <row r="140">
      <c r="N140" s="126">
        <f>'Recurring Transactions'!$A$7</f>
        <v/>
      </c>
      <c r="O140" s="126">
        <f>'Recurring Transactions'!$B$7</f>
        <v/>
      </c>
      <c r="P140" s="126">
        <f>'Recurring Transactions'!$E$7</f>
        <v/>
      </c>
      <c r="Q140" s="72">
        <f>IF('Recurring Transactions'!$J$7="","",EDATE('Recurring Transactions'!$J$7,58))</f>
        <v/>
      </c>
      <c r="R140" s="126">
        <f>IF($Q140="","",TEXT($Q140,"mmm yyyy"))</f>
        <v/>
      </c>
      <c r="S140" s="124">
        <f>IF(OR('Recurring Transactions'!$A$7="",$Q140=""),0,(IF('Recurring Transactions'!$F$7="Monthly",IF(AND('Recurring Transactions'!$J$7&lt;=EOMONTH($Q140,0),$Q140&lt;='Recurring Transactions'!$L$7),1,0),IF('Recurring Transactions'!$F$7="Semi-monthly",IF(AND('Recurring Transactions'!$J$7&lt;=EOMONTH($Q140,0),$Q140&lt;='Recurring Transactions'!$L$7),2,0),IF('Recurring Transactions'!$F$7="Weekly",IF(AND('Recurring Transactions'!$J$7&lt;=EOMONTH($Q140,0),$Q140&lt;='Recurring Transactions'!$L$7),MAX(0,INT((MIN(EOMONTH($Q140,0),'Recurring Transactions'!$L$7)-'Recurring Transactions'!$J$7)/7)+INT(-(MAX('Recurring Transactions'!$J$7,$Q140)-'Recurring Transactions'!$J$7)/7)+1),0),IF('Recurring Transactions'!$F$7="Bi-weekly",IF(AND('Recurring Transactions'!$J$7&lt;=EOMONTH($Q140,0),$Q140&lt;='Recurring Transactions'!$L$7),MAX(0,INT((MIN(EOMONTH($Q140,0),'Recurring Transactions'!$L$7)-'Recurring Transactions'!$J$7)/14)+INT(-(MAX('Recurring Transactions'!$J$7,$Q140)-'Recurring Transactions'!$J$7)/14)+1),0),IF('Recurring Transactions'!$F$7="Quarterly",IF(AND(AND('Recurring Transactions'!$J$7&lt;=EOMONTH($Q140,0),$Q140&lt;='Recurring Transactions'!$L$7),MOD((YEAR($Q140)-YEAR('Recurring Transactions'!$J$7))*12+MONTH($Q140)-MONTH('Recurring Transactions'!$J$7),3)=0),1,0),IF('Recurring Transactions'!$F$7="Annually",IF(AND(AND('Recurring Transactions'!$J$7&lt;=EOMONTH($Q140,0),$Q140&lt;='Recurring Transactions'!$L$7),MONTH($Q140)=MONTH('Recurring Transactions'!$J$7)),1,0),0)))))))*'Recurring Transactions'!$D$7)</f>
        <v/>
      </c>
    </row>
    <row r="141">
      <c r="N141" s="126">
        <f>'Recurring Transactions'!$A$7</f>
        <v/>
      </c>
      <c r="O141" s="126">
        <f>'Recurring Transactions'!$B$7</f>
        <v/>
      </c>
      <c r="P141" s="126">
        <f>'Recurring Transactions'!$E$7</f>
        <v/>
      </c>
      <c r="Q141" s="72">
        <f>IF('Recurring Transactions'!$J$7="","",EDATE('Recurring Transactions'!$J$7,59))</f>
        <v/>
      </c>
      <c r="R141" s="126">
        <f>IF($Q141="","",TEXT($Q141,"mmm yyyy"))</f>
        <v/>
      </c>
      <c r="S141" s="124">
        <f>IF(OR('Recurring Transactions'!$A$7="",$Q141=""),0,(IF('Recurring Transactions'!$F$7="Monthly",IF(AND('Recurring Transactions'!$J$7&lt;=EOMONTH($Q141,0),$Q141&lt;='Recurring Transactions'!$L$7),1,0),IF('Recurring Transactions'!$F$7="Semi-monthly",IF(AND('Recurring Transactions'!$J$7&lt;=EOMONTH($Q141,0),$Q141&lt;='Recurring Transactions'!$L$7),2,0),IF('Recurring Transactions'!$F$7="Weekly",IF(AND('Recurring Transactions'!$J$7&lt;=EOMONTH($Q141,0),$Q141&lt;='Recurring Transactions'!$L$7),MAX(0,INT((MIN(EOMONTH($Q141,0),'Recurring Transactions'!$L$7)-'Recurring Transactions'!$J$7)/7)+INT(-(MAX('Recurring Transactions'!$J$7,$Q141)-'Recurring Transactions'!$J$7)/7)+1),0),IF('Recurring Transactions'!$F$7="Bi-weekly",IF(AND('Recurring Transactions'!$J$7&lt;=EOMONTH($Q141,0),$Q141&lt;='Recurring Transactions'!$L$7),MAX(0,INT((MIN(EOMONTH($Q141,0),'Recurring Transactions'!$L$7)-'Recurring Transactions'!$J$7)/14)+INT(-(MAX('Recurring Transactions'!$J$7,$Q141)-'Recurring Transactions'!$J$7)/14)+1),0),IF('Recurring Transactions'!$F$7="Quarterly",IF(AND(AND('Recurring Transactions'!$J$7&lt;=EOMONTH($Q141,0),$Q141&lt;='Recurring Transactions'!$L$7),MOD((YEAR($Q141)-YEAR('Recurring Transactions'!$J$7))*12+MONTH($Q141)-MONTH('Recurring Transactions'!$J$7),3)=0),1,0),IF('Recurring Transactions'!$F$7="Annually",IF(AND(AND('Recurring Transactions'!$J$7&lt;=EOMONTH($Q141,0),$Q141&lt;='Recurring Transactions'!$L$7),MONTH($Q141)=MONTH('Recurring Transactions'!$J$7)),1,0),0)))))))*'Recurring Transactions'!$D$7)</f>
        <v/>
      </c>
    </row>
    <row r="142">
      <c r="N142" s="126">
        <f>'Recurring Transactions'!$A$8</f>
        <v/>
      </c>
      <c r="O142" s="126">
        <f>'Recurring Transactions'!$B$8</f>
        <v/>
      </c>
      <c r="P142" s="126">
        <f>'Recurring Transactions'!$E$8</f>
        <v/>
      </c>
      <c r="Q142" s="72">
        <f>IF('Recurring Transactions'!$J$8="","",EDATE('Recurring Transactions'!$J$8,0))</f>
        <v/>
      </c>
      <c r="R142" s="126">
        <f>IF($Q142="","",TEXT($Q142,"mmm yyyy"))</f>
        <v/>
      </c>
      <c r="S142" s="124">
        <f>IF(OR('Recurring Transactions'!$A$8="",$Q142=""),0,(IF('Recurring Transactions'!$F$8="Monthly",IF(AND('Recurring Transactions'!$J$8&lt;=EOMONTH($Q142,0),$Q142&lt;='Recurring Transactions'!$L$8),1,0),IF('Recurring Transactions'!$F$8="Semi-monthly",IF(AND('Recurring Transactions'!$J$8&lt;=EOMONTH($Q142,0),$Q142&lt;='Recurring Transactions'!$L$8),2,0),IF('Recurring Transactions'!$F$8="Weekly",IF(AND('Recurring Transactions'!$J$8&lt;=EOMONTH($Q142,0),$Q142&lt;='Recurring Transactions'!$L$8),MAX(0,INT((MIN(EOMONTH($Q142,0),'Recurring Transactions'!$L$8)-'Recurring Transactions'!$J$8)/7)+INT(-(MAX('Recurring Transactions'!$J$8,$Q142)-'Recurring Transactions'!$J$8)/7)+1),0),IF('Recurring Transactions'!$F$8="Bi-weekly",IF(AND('Recurring Transactions'!$J$8&lt;=EOMONTH($Q142,0),$Q142&lt;='Recurring Transactions'!$L$8),MAX(0,INT((MIN(EOMONTH($Q142,0),'Recurring Transactions'!$L$8)-'Recurring Transactions'!$J$8)/14)+INT(-(MAX('Recurring Transactions'!$J$8,$Q142)-'Recurring Transactions'!$J$8)/14)+1),0),IF('Recurring Transactions'!$F$8="Quarterly",IF(AND(AND('Recurring Transactions'!$J$8&lt;=EOMONTH($Q142,0),$Q142&lt;='Recurring Transactions'!$L$8),MOD((YEAR($Q142)-YEAR('Recurring Transactions'!$J$8))*12+MONTH($Q142)-MONTH('Recurring Transactions'!$J$8),3)=0),1,0),IF('Recurring Transactions'!$F$8="Annually",IF(AND(AND('Recurring Transactions'!$J$8&lt;=EOMONTH($Q142,0),$Q142&lt;='Recurring Transactions'!$L$8),MONTH($Q142)=MONTH('Recurring Transactions'!$J$8)),1,0),0)))))))*'Recurring Transactions'!$D$8)</f>
        <v/>
      </c>
    </row>
    <row r="143">
      <c r="N143" s="126">
        <f>'Recurring Transactions'!$A$8</f>
        <v/>
      </c>
      <c r="O143" s="126">
        <f>'Recurring Transactions'!$B$8</f>
        <v/>
      </c>
      <c r="P143" s="126">
        <f>'Recurring Transactions'!$E$8</f>
        <v/>
      </c>
      <c r="Q143" s="72">
        <f>IF('Recurring Transactions'!$J$8="","",EDATE('Recurring Transactions'!$J$8,1))</f>
        <v/>
      </c>
      <c r="R143" s="126">
        <f>IF($Q143="","",TEXT($Q143,"mmm yyyy"))</f>
        <v/>
      </c>
      <c r="S143" s="124">
        <f>IF(OR('Recurring Transactions'!$A$8="",$Q143=""),0,(IF('Recurring Transactions'!$F$8="Monthly",IF(AND('Recurring Transactions'!$J$8&lt;=EOMONTH($Q143,0),$Q143&lt;='Recurring Transactions'!$L$8),1,0),IF('Recurring Transactions'!$F$8="Semi-monthly",IF(AND('Recurring Transactions'!$J$8&lt;=EOMONTH($Q143,0),$Q143&lt;='Recurring Transactions'!$L$8),2,0),IF('Recurring Transactions'!$F$8="Weekly",IF(AND('Recurring Transactions'!$J$8&lt;=EOMONTH($Q143,0),$Q143&lt;='Recurring Transactions'!$L$8),MAX(0,INT((MIN(EOMONTH($Q143,0),'Recurring Transactions'!$L$8)-'Recurring Transactions'!$J$8)/7)+INT(-(MAX('Recurring Transactions'!$J$8,$Q143)-'Recurring Transactions'!$J$8)/7)+1),0),IF('Recurring Transactions'!$F$8="Bi-weekly",IF(AND('Recurring Transactions'!$J$8&lt;=EOMONTH($Q143,0),$Q143&lt;='Recurring Transactions'!$L$8),MAX(0,INT((MIN(EOMONTH($Q143,0),'Recurring Transactions'!$L$8)-'Recurring Transactions'!$J$8)/14)+INT(-(MAX('Recurring Transactions'!$J$8,$Q143)-'Recurring Transactions'!$J$8)/14)+1),0),IF('Recurring Transactions'!$F$8="Quarterly",IF(AND(AND('Recurring Transactions'!$J$8&lt;=EOMONTH($Q143,0),$Q143&lt;='Recurring Transactions'!$L$8),MOD((YEAR($Q143)-YEAR('Recurring Transactions'!$J$8))*12+MONTH($Q143)-MONTH('Recurring Transactions'!$J$8),3)=0),1,0),IF('Recurring Transactions'!$F$8="Annually",IF(AND(AND('Recurring Transactions'!$J$8&lt;=EOMONTH($Q143,0),$Q143&lt;='Recurring Transactions'!$L$8),MONTH($Q143)=MONTH('Recurring Transactions'!$J$8)),1,0),0)))))))*'Recurring Transactions'!$D$8)</f>
        <v/>
      </c>
    </row>
    <row r="144">
      <c r="N144" s="126">
        <f>'Recurring Transactions'!$A$8</f>
        <v/>
      </c>
      <c r="O144" s="126">
        <f>'Recurring Transactions'!$B$8</f>
        <v/>
      </c>
      <c r="P144" s="126">
        <f>'Recurring Transactions'!$E$8</f>
        <v/>
      </c>
      <c r="Q144" s="72">
        <f>IF('Recurring Transactions'!$J$8="","",EDATE('Recurring Transactions'!$J$8,2))</f>
        <v/>
      </c>
      <c r="R144" s="126">
        <f>IF($Q144="","",TEXT($Q144,"mmm yyyy"))</f>
        <v/>
      </c>
      <c r="S144" s="124">
        <f>IF(OR('Recurring Transactions'!$A$8="",$Q144=""),0,(IF('Recurring Transactions'!$F$8="Monthly",IF(AND('Recurring Transactions'!$J$8&lt;=EOMONTH($Q144,0),$Q144&lt;='Recurring Transactions'!$L$8),1,0),IF('Recurring Transactions'!$F$8="Semi-monthly",IF(AND('Recurring Transactions'!$J$8&lt;=EOMONTH($Q144,0),$Q144&lt;='Recurring Transactions'!$L$8),2,0),IF('Recurring Transactions'!$F$8="Weekly",IF(AND('Recurring Transactions'!$J$8&lt;=EOMONTH($Q144,0),$Q144&lt;='Recurring Transactions'!$L$8),MAX(0,INT((MIN(EOMONTH($Q144,0),'Recurring Transactions'!$L$8)-'Recurring Transactions'!$J$8)/7)+INT(-(MAX('Recurring Transactions'!$J$8,$Q144)-'Recurring Transactions'!$J$8)/7)+1),0),IF('Recurring Transactions'!$F$8="Bi-weekly",IF(AND('Recurring Transactions'!$J$8&lt;=EOMONTH($Q144,0),$Q144&lt;='Recurring Transactions'!$L$8),MAX(0,INT((MIN(EOMONTH($Q144,0),'Recurring Transactions'!$L$8)-'Recurring Transactions'!$J$8)/14)+INT(-(MAX('Recurring Transactions'!$J$8,$Q144)-'Recurring Transactions'!$J$8)/14)+1),0),IF('Recurring Transactions'!$F$8="Quarterly",IF(AND(AND('Recurring Transactions'!$J$8&lt;=EOMONTH($Q144,0),$Q144&lt;='Recurring Transactions'!$L$8),MOD((YEAR($Q144)-YEAR('Recurring Transactions'!$J$8))*12+MONTH($Q144)-MONTH('Recurring Transactions'!$J$8),3)=0),1,0),IF('Recurring Transactions'!$F$8="Annually",IF(AND(AND('Recurring Transactions'!$J$8&lt;=EOMONTH($Q144,0),$Q144&lt;='Recurring Transactions'!$L$8),MONTH($Q144)=MONTH('Recurring Transactions'!$J$8)),1,0),0)))))))*'Recurring Transactions'!$D$8)</f>
        <v/>
      </c>
    </row>
    <row r="145">
      <c r="N145" s="126">
        <f>'Recurring Transactions'!$A$8</f>
        <v/>
      </c>
      <c r="O145" s="126">
        <f>'Recurring Transactions'!$B$8</f>
        <v/>
      </c>
      <c r="P145" s="126">
        <f>'Recurring Transactions'!$E$8</f>
        <v/>
      </c>
      <c r="Q145" s="72">
        <f>IF('Recurring Transactions'!$J$8="","",EDATE('Recurring Transactions'!$J$8,3))</f>
        <v/>
      </c>
      <c r="R145" s="126">
        <f>IF($Q145="","",TEXT($Q145,"mmm yyyy"))</f>
        <v/>
      </c>
      <c r="S145" s="124">
        <f>IF(OR('Recurring Transactions'!$A$8="",$Q145=""),0,(IF('Recurring Transactions'!$F$8="Monthly",IF(AND('Recurring Transactions'!$J$8&lt;=EOMONTH($Q145,0),$Q145&lt;='Recurring Transactions'!$L$8),1,0),IF('Recurring Transactions'!$F$8="Semi-monthly",IF(AND('Recurring Transactions'!$J$8&lt;=EOMONTH($Q145,0),$Q145&lt;='Recurring Transactions'!$L$8),2,0),IF('Recurring Transactions'!$F$8="Weekly",IF(AND('Recurring Transactions'!$J$8&lt;=EOMONTH($Q145,0),$Q145&lt;='Recurring Transactions'!$L$8),MAX(0,INT((MIN(EOMONTH($Q145,0),'Recurring Transactions'!$L$8)-'Recurring Transactions'!$J$8)/7)+INT(-(MAX('Recurring Transactions'!$J$8,$Q145)-'Recurring Transactions'!$J$8)/7)+1),0),IF('Recurring Transactions'!$F$8="Bi-weekly",IF(AND('Recurring Transactions'!$J$8&lt;=EOMONTH($Q145,0),$Q145&lt;='Recurring Transactions'!$L$8),MAX(0,INT((MIN(EOMONTH($Q145,0),'Recurring Transactions'!$L$8)-'Recurring Transactions'!$J$8)/14)+INT(-(MAX('Recurring Transactions'!$J$8,$Q145)-'Recurring Transactions'!$J$8)/14)+1),0),IF('Recurring Transactions'!$F$8="Quarterly",IF(AND(AND('Recurring Transactions'!$J$8&lt;=EOMONTH($Q145,0),$Q145&lt;='Recurring Transactions'!$L$8),MOD((YEAR($Q145)-YEAR('Recurring Transactions'!$J$8))*12+MONTH($Q145)-MONTH('Recurring Transactions'!$J$8),3)=0),1,0),IF('Recurring Transactions'!$F$8="Annually",IF(AND(AND('Recurring Transactions'!$J$8&lt;=EOMONTH($Q145,0),$Q145&lt;='Recurring Transactions'!$L$8),MONTH($Q145)=MONTH('Recurring Transactions'!$J$8)),1,0),0)))))))*'Recurring Transactions'!$D$8)</f>
        <v/>
      </c>
    </row>
    <row r="146">
      <c r="N146" s="126">
        <f>'Recurring Transactions'!$A$8</f>
        <v/>
      </c>
      <c r="O146" s="126">
        <f>'Recurring Transactions'!$B$8</f>
        <v/>
      </c>
      <c r="P146" s="126">
        <f>'Recurring Transactions'!$E$8</f>
        <v/>
      </c>
      <c r="Q146" s="72">
        <f>IF('Recurring Transactions'!$J$8="","",EDATE('Recurring Transactions'!$J$8,4))</f>
        <v/>
      </c>
      <c r="R146" s="126">
        <f>IF($Q146="","",TEXT($Q146,"mmm yyyy"))</f>
        <v/>
      </c>
      <c r="S146" s="124">
        <f>IF(OR('Recurring Transactions'!$A$8="",$Q146=""),0,(IF('Recurring Transactions'!$F$8="Monthly",IF(AND('Recurring Transactions'!$J$8&lt;=EOMONTH($Q146,0),$Q146&lt;='Recurring Transactions'!$L$8),1,0),IF('Recurring Transactions'!$F$8="Semi-monthly",IF(AND('Recurring Transactions'!$J$8&lt;=EOMONTH($Q146,0),$Q146&lt;='Recurring Transactions'!$L$8),2,0),IF('Recurring Transactions'!$F$8="Weekly",IF(AND('Recurring Transactions'!$J$8&lt;=EOMONTH($Q146,0),$Q146&lt;='Recurring Transactions'!$L$8),MAX(0,INT((MIN(EOMONTH($Q146,0),'Recurring Transactions'!$L$8)-'Recurring Transactions'!$J$8)/7)+INT(-(MAX('Recurring Transactions'!$J$8,$Q146)-'Recurring Transactions'!$J$8)/7)+1),0),IF('Recurring Transactions'!$F$8="Bi-weekly",IF(AND('Recurring Transactions'!$J$8&lt;=EOMONTH($Q146,0),$Q146&lt;='Recurring Transactions'!$L$8),MAX(0,INT((MIN(EOMONTH($Q146,0),'Recurring Transactions'!$L$8)-'Recurring Transactions'!$J$8)/14)+INT(-(MAX('Recurring Transactions'!$J$8,$Q146)-'Recurring Transactions'!$J$8)/14)+1),0),IF('Recurring Transactions'!$F$8="Quarterly",IF(AND(AND('Recurring Transactions'!$J$8&lt;=EOMONTH($Q146,0),$Q146&lt;='Recurring Transactions'!$L$8),MOD((YEAR($Q146)-YEAR('Recurring Transactions'!$J$8))*12+MONTH($Q146)-MONTH('Recurring Transactions'!$J$8),3)=0),1,0),IF('Recurring Transactions'!$F$8="Annually",IF(AND(AND('Recurring Transactions'!$J$8&lt;=EOMONTH($Q146,0),$Q146&lt;='Recurring Transactions'!$L$8),MONTH($Q146)=MONTH('Recurring Transactions'!$J$8)),1,0),0)))))))*'Recurring Transactions'!$D$8)</f>
        <v/>
      </c>
    </row>
    <row r="147">
      <c r="N147" s="126">
        <f>'Recurring Transactions'!$A$8</f>
        <v/>
      </c>
      <c r="O147" s="126">
        <f>'Recurring Transactions'!$B$8</f>
        <v/>
      </c>
      <c r="P147" s="126">
        <f>'Recurring Transactions'!$E$8</f>
        <v/>
      </c>
      <c r="Q147" s="72">
        <f>IF('Recurring Transactions'!$J$8="","",EDATE('Recurring Transactions'!$J$8,5))</f>
        <v/>
      </c>
      <c r="R147" s="126">
        <f>IF($Q147="","",TEXT($Q147,"mmm yyyy"))</f>
        <v/>
      </c>
      <c r="S147" s="124">
        <f>IF(OR('Recurring Transactions'!$A$8="",$Q147=""),0,(IF('Recurring Transactions'!$F$8="Monthly",IF(AND('Recurring Transactions'!$J$8&lt;=EOMONTH($Q147,0),$Q147&lt;='Recurring Transactions'!$L$8),1,0),IF('Recurring Transactions'!$F$8="Semi-monthly",IF(AND('Recurring Transactions'!$J$8&lt;=EOMONTH($Q147,0),$Q147&lt;='Recurring Transactions'!$L$8),2,0),IF('Recurring Transactions'!$F$8="Weekly",IF(AND('Recurring Transactions'!$J$8&lt;=EOMONTH($Q147,0),$Q147&lt;='Recurring Transactions'!$L$8),MAX(0,INT((MIN(EOMONTH($Q147,0),'Recurring Transactions'!$L$8)-'Recurring Transactions'!$J$8)/7)+INT(-(MAX('Recurring Transactions'!$J$8,$Q147)-'Recurring Transactions'!$J$8)/7)+1),0),IF('Recurring Transactions'!$F$8="Bi-weekly",IF(AND('Recurring Transactions'!$J$8&lt;=EOMONTH($Q147,0),$Q147&lt;='Recurring Transactions'!$L$8),MAX(0,INT((MIN(EOMONTH($Q147,0),'Recurring Transactions'!$L$8)-'Recurring Transactions'!$J$8)/14)+INT(-(MAX('Recurring Transactions'!$J$8,$Q147)-'Recurring Transactions'!$J$8)/14)+1),0),IF('Recurring Transactions'!$F$8="Quarterly",IF(AND(AND('Recurring Transactions'!$J$8&lt;=EOMONTH($Q147,0),$Q147&lt;='Recurring Transactions'!$L$8),MOD((YEAR($Q147)-YEAR('Recurring Transactions'!$J$8))*12+MONTH($Q147)-MONTH('Recurring Transactions'!$J$8),3)=0),1,0),IF('Recurring Transactions'!$F$8="Annually",IF(AND(AND('Recurring Transactions'!$J$8&lt;=EOMONTH($Q147,0),$Q147&lt;='Recurring Transactions'!$L$8),MONTH($Q147)=MONTH('Recurring Transactions'!$J$8)),1,0),0)))))))*'Recurring Transactions'!$D$8)</f>
        <v/>
      </c>
    </row>
    <row r="148">
      <c r="N148" s="126">
        <f>'Recurring Transactions'!$A$8</f>
        <v/>
      </c>
      <c r="O148" s="126">
        <f>'Recurring Transactions'!$B$8</f>
        <v/>
      </c>
      <c r="P148" s="126">
        <f>'Recurring Transactions'!$E$8</f>
        <v/>
      </c>
      <c r="Q148" s="72">
        <f>IF('Recurring Transactions'!$J$8="","",EDATE('Recurring Transactions'!$J$8,6))</f>
        <v/>
      </c>
      <c r="R148" s="126">
        <f>IF($Q148="","",TEXT($Q148,"mmm yyyy"))</f>
        <v/>
      </c>
      <c r="S148" s="124">
        <f>IF(OR('Recurring Transactions'!$A$8="",$Q148=""),0,(IF('Recurring Transactions'!$F$8="Monthly",IF(AND('Recurring Transactions'!$J$8&lt;=EOMONTH($Q148,0),$Q148&lt;='Recurring Transactions'!$L$8),1,0),IF('Recurring Transactions'!$F$8="Semi-monthly",IF(AND('Recurring Transactions'!$J$8&lt;=EOMONTH($Q148,0),$Q148&lt;='Recurring Transactions'!$L$8),2,0),IF('Recurring Transactions'!$F$8="Weekly",IF(AND('Recurring Transactions'!$J$8&lt;=EOMONTH($Q148,0),$Q148&lt;='Recurring Transactions'!$L$8),MAX(0,INT((MIN(EOMONTH($Q148,0),'Recurring Transactions'!$L$8)-'Recurring Transactions'!$J$8)/7)+INT(-(MAX('Recurring Transactions'!$J$8,$Q148)-'Recurring Transactions'!$J$8)/7)+1),0),IF('Recurring Transactions'!$F$8="Bi-weekly",IF(AND('Recurring Transactions'!$J$8&lt;=EOMONTH($Q148,0),$Q148&lt;='Recurring Transactions'!$L$8),MAX(0,INT((MIN(EOMONTH($Q148,0),'Recurring Transactions'!$L$8)-'Recurring Transactions'!$J$8)/14)+INT(-(MAX('Recurring Transactions'!$J$8,$Q148)-'Recurring Transactions'!$J$8)/14)+1),0),IF('Recurring Transactions'!$F$8="Quarterly",IF(AND(AND('Recurring Transactions'!$J$8&lt;=EOMONTH($Q148,0),$Q148&lt;='Recurring Transactions'!$L$8),MOD((YEAR($Q148)-YEAR('Recurring Transactions'!$J$8))*12+MONTH($Q148)-MONTH('Recurring Transactions'!$J$8),3)=0),1,0),IF('Recurring Transactions'!$F$8="Annually",IF(AND(AND('Recurring Transactions'!$J$8&lt;=EOMONTH($Q148,0),$Q148&lt;='Recurring Transactions'!$L$8),MONTH($Q148)=MONTH('Recurring Transactions'!$J$8)),1,0),0)))))))*'Recurring Transactions'!$D$8)</f>
        <v/>
      </c>
    </row>
    <row r="149">
      <c r="N149" s="126">
        <f>'Recurring Transactions'!$A$8</f>
        <v/>
      </c>
      <c r="O149" s="126">
        <f>'Recurring Transactions'!$B$8</f>
        <v/>
      </c>
      <c r="P149" s="126">
        <f>'Recurring Transactions'!$E$8</f>
        <v/>
      </c>
      <c r="Q149" s="72">
        <f>IF('Recurring Transactions'!$J$8="","",EDATE('Recurring Transactions'!$J$8,7))</f>
        <v/>
      </c>
      <c r="R149" s="126">
        <f>IF($Q149="","",TEXT($Q149,"mmm yyyy"))</f>
        <v/>
      </c>
      <c r="S149" s="124">
        <f>IF(OR('Recurring Transactions'!$A$8="",$Q149=""),0,(IF('Recurring Transactions'!$F$8="Monthly",IF(AND('Recurring Transactions'!$J$8&lt;=EOMONTH($Q149,0),$Q149&lt;='Recurring Transactions'!$L$8),1,0),IF('Recurring Transactions'!$F$8="Semi-monthly",IF(AND('Recurring Transactions'!$J$8&lt;=EOMONTH($Q149,0),$Q149&lt;='Recurring Transactions'!$L$8),2,0),IF('Recurring Transactions'!$F$8="Weekly",IF(AND('Recurring Transactions'!$J$8&lt;=EOMONTH($Q149,0),$Q149&lt;='Recurring Transactions'!$L$8),MAX(0,INT((MIN(EOMONTH($Q149,0),'Recurring Transactions'!$L$8)-'Recurring Transactions'!$J$8)/7)+INT(-(MAX('Recurring Transactions'!$J$8,$Q149)-'Recurring Transactions'!$J$8)/7)+1),0),IF('Recurring Transactions'!$F$8="Bi-weekly",IF(AND('Recurring Transactions'!$J$8&lt;=EOMONTH($Q149,0),$Q149&lt;='Recurring Transactions'!$L$8),MAX(0,INT((MIN(EOMONTH($Q149,0),'Recurring Transactions'!$L$8)-'Recurring Transactions'!$J$8)/14)+INT(-(MAX('Recurring Transactions'!$J$8,$Q149)-'Recurring Transactions'!$J$8)/14)+1),0),IF('Recurring Transactions'!$F$8="Quarterly",IF(AND(AND('Recurring Transactions'!$J$8&lt;=EOMONTH($Q149,0),$Q149&lt;='Recurring Transactions'!$L$8),MOD((YEAR($Q149)-YEAR('Recurring Transactions'!$J$8))*12+MONTH($Q149)-MONTH('Recurring Transactions'!$J$8),3)=0),1,0),IF('Recurring Transactions'!$F$8="Annually",IF(AND(AND('Recurring Transactions'!$J$8&lt;=EOMONTH($Q149,0),$Q149&lt;='Recurring Transactions'!$L$8),MONTH($Q149)=MONTH('Recurring Transactions'!$J$8)),1,0),0)))))))*'Recurring Transactions'!$D$8)</f>
        <v/>
      </c>
    </row>
    <row r="150">
      <c r="N150" s="126">
        <f>'Recurring Transactions'!$A$8</f>
        <v/>
      </c>
      <c r="O150" s="126">
        <f>'Recurring Transactions'!$B$8</f>
        <v/>
      </c>
      <c r="P150" s="126">
        <f>'Recurring Transactions'!$E$8</f>
        <v/>
      </c>
      <c r="Q150" s="72">
        <f>IF('Recurring Transactions'!$J$8="","",EDATE('Recurring Transactions'!$J$8,8))</f>
        <v/>
      </c>
      <c r="R150" s="126">
        <f>IF($Q150="","",TEXT($Q150,"mmm yyyy"))</f>
        <v/>
      </c>
      <c r="S150" s="124">
        <f>IF(OR('Recurring Transactions'!$A$8="",$Q150=""),0,(IF('Recurring Transactions'!$F$8="Monthly",IF(AND('Recurring Transactions'!$J$8&lt;=EOMONTH($Q150,0),$Q150&lt;='Recurring Transactions'!$L$8),1,0),IF('Recurring Transactions'!$F$8="Semi-monthly",IF(AND('Recurring Transactions'!$J$8&lt;=EOMONTH($Q150,0),$Q150&lt;='Recurring Transactions'!$L$8),2,0),IF('Recurring Transactions'!$F$8="Weekly",IF(AND('Recurring Transactions'!$J$8&lt;=EOMONTH($Q150,0),$Q150&lt;='Recurring Transactions'!$L$8),MAX(0,INT((MIN(EOMONTH($Q150,0),'Recurring Transactions'!$L$8)-'Recurring Transactions'!$J$8)/7)+INT(-(MAX('Recurring Transactions'!$J$8,$Q150)-'Recurring Transactions'!$J$8)/7)+1),0),IF('Recurring Transactions'!$F$8="Bi-weekly",IF(AND('Recurring Transactions'!$J$8&lt;=EOMONTH($Q150,0),$Q150&lt;='Recurring Transactions'!$L$8),MAX(0,INT((MIN(EOMONTH($Q150,0),'Recurring Transactions'!$L$8)-'Recurring Transactions'!$J$8)/14)+INT(-(MAX('Recurring Transactions'!$J$8,$Q150)-'Recurring Transactions'!$J$8)/14)+1),0),IF('Recurring Transactions'!$F$8="Quarterly",IF(AND(AND('Recurring Transactions'!$J$8&lt;=EOMONTH($Q150,0),$Q150&lt;='Recurring Transactions'!$L$8),MOD((YEAR($Q150)-YEAR('Recurring Transactions'!$J$8))*12+MONTH($Q150)-MONTH('Recurring Transactions'!$J$8),3)=0),1,0),IF('Recurring Transactions'!$F$8="Annually",IF(AND(AND('Recurring Transactions'!$J$8&lt;=EOMONTH($Q150,0),$Q150&lt;='Recurring Transactions'!$L$8),MONTH($Q150)=MONTH('Recurring Transactions'!$J$8)),1,0),0)))))))*'Recurring Transactions'!$D$8)</f>
        <v/>
      </c>
    </row>
    <row r="151">
      <c r="N151" s="126">
        <f>'Recurring Transactions'!$A$8</f>
        <v/>
      </c>
      <c r="O151" s="126">
        <f>'Recurring Transactions'!$B$8</f>
        <v/>
      </c>
      <c r="P151" s="126">
        <f>'Recurring Transactions'!$E$8</f>
        <v/>
      </c>
      <c r="Q151" s="72">
        <f>IF('Recurring Transactions'!$J$8="","",EDATE('Recurring Transactions'!$J$8,9))</f>
        <v/>
      </c>
      <c r="R151" s="126">
        <f>IF($Q151="","",TEXT($Q151,"mmm yyyy"))</f>
        <v/>
      </c>
      <c r="S151" s="124">
        <f>IF(OR('Recurring Transactions'!$A$8="",$Q151=""),0,(IF('Recurring Transactions'!$F$8="Monthly",IF(AND('Recurring Transactions'!$J$8&lt;=EOMONTH($Q151,0),$Q151&lt;='Recurring Transactions'!$L$8),1,0),IF('Recurring Transactions'!$F$8="Semi-monthly",IF(AND('Recurring Transactions'!$J$8&lt;=EOMONTH($Q151,0),$Q151&lt;='Recurring Transactions'!$L$8),2,0),IF('Recurring Transactions'!$F$8="Weekly",IF(AND('Recurring Transactions'!$J$8&lt;=EOMONTH($Q151,0),$Q151&lt;='Recurring Transactions'!$L$8),MAX(0,INT((MIN(EOMONTH($Q151,0),'Recurring Transactions'!$L$8)-'Recurring Transactions'!$J$8)/7)+INT(-(MAX('Recurring Transactions'!$J$8,$Q151)-'Recurring Transactions'!$J$8)/7)+1),0),IF('Recurring Transactions'!$F$8="Bi-weekly",IF(AND('Recurring Transactions'!$J$8&lt;=EOMONTH($Q151,0),$Q151&lt;='Recurring Transactions'!$L$8),MAX(0,INT((MIN(EOMONTH($Q151,0),'Recurring Transactions'!$L$8)-'Recurring Transactions'!$J$8)/14)+INT(-(MAX('Recurring Transactions'!$J$8,$Q151)-'Recurring Transactions'!$J$8)/14)+1),0),IF('Recurring Transactions'!$F$8="Quarterly",IF(AND(AND('Recurring Transactions'!$J$8&lt;=EOMONTH($Q151,0),$Q151&lt;='Recurring Transactions'!$L$8),MOD((YEAR($Q151)-YEAR('Recurring Transactions'!$J$8))*12+MONTH($Q151)-MONTH('Recurring Transactions'!$J$8),3)=0),1,0),IF('Recurring Transactions'!$F$8="Annually",IF(AND(AND('Recurring Transactions'!$J$8&lt;=EOMONTH($Q151,0),$Q151&lt;='Recurring Transactions'!$L$8),MONTH($Q151)=MONTH('Recurring Transactions'!$J$8)),1,0),0)))))))*'Recurring Transactions'!$D$8)</f>
        <v/>
      </c>
    </row>
    <row r="152">
      <c r="N152" s="126">
        <f>'Recurring Transactions'!$A$8</f>
        <v/>
      </c>
      <c r="O152" s="126">
        <f>'Recurring Transactions'!$B$8</f>
        <v/>
      </c>
      <c r="P152" s="126">
        <f>'Recurring Transactions'!$E$8</f>
        <v/>
      </c>
      <c r="Q152" s="72">
        <f>IF('Recurring Transactions'!$J$8="","",EDATE('Recurring Transactions'!$J$8,10))</f>
        <v/>
      </c>
      <c r="R152" s="126">
        <f>IF($Q152="","",TEXT($Q152,"mmm yyyy"))</f>
        <v/>
      </c>
      <c r="S152" s="124">
        <f>IF(OR('Recurring Transactions'!$A$8="",$Q152=""),0,(IF('Recurring Transactions'!$F$8="Monthly",IF(AND('Recurring Transactions'!$J$8&lt;=EOMONTH($Q152,0),$Q152&lt;='Recurring Transactions'!$L$8),1,0),IF('Recurring Transactions'!$F$8="Semi-monthly",IF(AND('Recurring Transactions'!$J$8&lt;=EOMONTH($Q152,0),$Q152&lt;='Recurring Transactions'!$L$8),2,0),IF('Recurring Transactions'!$F$8="Weekly",IF(AND('Recurring Transactions'!$J$8&lt;=EOMONTH($Q152,0),$Q152&lt;='Recurring Transactions'!$L$8),MAX(0,INT((MIN(EOMONTH($Q152,0),'Recurring Transactions'!$L$8)-'Recurring Transactions'!$J$8)/7)+INT(-(MAX('Recurring Transactions'!$J$8,$Q152)-'Recurring Transactions'!$J$8)/7)+1),0),IF('Recurring Transactions'!$F$8="Bi-weekly",IF(AND('Recurring Transactions'!$J$8&lt;=EOMONTH($Q152,0),$Q152&lt;='Recurring Transactions'!$L$8),MAX(0,INT((MIN(EOMONTH($Q152,0),'Recurring Transactions'!$L$8)-'Recurring Transactions'!$J$8)/14)+INT(-(MAX('Recurring Transactions'!$J$8,$Q152)-'Recurring Transactions'!$J$8)/14)+1),0),IF('Recurring Transactions'!$F$8="Quarterly",IF(AND(AND('Recurring Transactions'!$J$8&lt;=EOMONTH($Q152,0),$Q152&lt;='Recurring Transactions'!$L$8),MOD((YEAR($Q152)-YEAR('Recurring Transactions'!$J$8))*12+MONTH($Q152)-MONTH('Recurring Transactions'!$J$8),3)=0),1,0),IF('Recurring Transactions'!$F$8="Annually",IF(AND(AND('Recurring Transactions'!$J$8&lt;=EOMONTH($Q152,0),$Q152&lt;='Recurring Transactions'!$L$8),MONTH($Q152)=MONTH('Recurring Transactions'!$J$8)),1,0),0)))))))*'Recurring Transactions'!$D$8)</f>
        <v/>
      </c>
    </row>
    <row r="153">
      <c r="N153" s="126">
        <f>'Recurring Transactions'!$A$8</f>
        <v/>
      </c>
      <c r="O153" s="126">
        <f>'Recurring Transactions'!$B$8</f>
        <v/>
      </c>
      <c r="P153" s="126">
        <f>'Recurring Transactions'!$E$8</f>
        <v/>
      </c>
      <c r="Q153" s="72">
        <f>IF('Recurring Transactions'!$J$8="","",EDATE('Recurring Transactions'!$J$8,11))</f>
        <v/>
      </c>
      <c r="R153" s="126">
        <f>IF($Q153="","",TEXT($Q153,"mmm yyyy"))</f>
        <v/>
      </c>
      <c r="S153" s="124">
        <f>IF(OR('Recurring Transactions'!$A$8="",$Q153=""),0,(IF('Recurring Transactions'!$F$8="Monthly",IF(AND('Recurring Transactions'!$J$8&lt;=EOMONTH($Q153,0),$Q153&lt;='Recurring Transactions'!$L$8),1,0),IF('Recurring Transactions'!$F$8="Semi-monthly",IF(AND('Recurring Transactions'!$J$8&lt;=EOMONTH($Q153,0),$Q153&lt;='Recurring Transactions'!$L$8),2,0),IF('Recurring Transactions'!$F$8="Weekly",IF(AND('Recurring Transactions'!$J$8&lt;=EOMONTH($Q153,0),$Q153&lt;='Recurring Transactions'!$L$8),MAX(0,INT((MIN(EOMONTH($Q153,0),'Recurring Transactions'!$L$8)-'Recurring Transactions'!$J$8)/7)+INT(-(MAX('Recurring Transactions'!$J$8,$Q153)-'Recurring Transactions'!$J$8)/7)+1),0),IF('Recurring Transactions'!$F$8="Bi-weekly",IF(AND('Recurring Transactions'!$J$8&lt;=EOMONTH($Q153,0),$Q153&lt;='Recurring Transactions'!$L$8),MAX(0,INT((MIN(EOMONTH($Q153,0),'Recurring Transactions'!$L$8)-'Recurring Transactions'!$J$8)/14)+INT(-(MAX('Recurring Transactions'!$J$8,$Q153)-'Recurring Transactions'!$J$8)/14)+1),0),IF('Recurring Transactions'!$F$8="Quarterly",IF(AND(AND('Recurring Transactions'!$J$8&lt;=EOMONTH($Q153,0),$Q153&lt;='Recurring Transactions'!$L$8),MOD((YEAR($Q153)-YEAR('Recurring Transactions'!$J$8))*12+MONTH($Q153)-MONTH('Recurring Transactions'!$J$8),3)=0),1,0),IF('Recurring Transactions'!$F$8="Annually",IF(AND(AND('Recurring Transactions'!$J$8&lt;=EOMONTH($Q153,0),$Q153&lt;='Recurring Transactions'!$L$8),MONTH($Q153)=MONTH('Recurring Transactions'!$J$8)),1,0),0)))))))*'Recurring Transactions'!$D$8)</f>
        <v/>
      </c>
    </row>
    <row r="154">
      <c r="N154" s="126">
        <f>'Recurring Transactions'!$A$8</f>
        <v/>
      </c>
      <c r="O154" s="126">
        <f>'Recurring Transactions'!$B$8</f>
        <v/>
      </c>
      <c r="P154" s="126">
        <f>'Recurring Transactions'!$E$8</f>
        <v/>
      </c>
      <c r="Q154" s="72">
        <f>IF('Recurring Transactions'!$J$8="","",EDATE('Recurring Transactions'!$J$8,12))</f>
        <v/>
      </c>
      <c r="R154" s="126">
        <f>IF($Q154="","",TEXT($Q154,"mmm yyyy"))</f>
        <v/>
      </c>
      <c r="S154" s="124">
        <f>IF(OR('Recurring Transactions'!$A$8="",$Q154=""),0,(IF('Recurring Transactions'!$F$8="Monthly",IF(AND('Recurring Transactions'!$J$8&lt;=EOMONTH($Q154,0),$Q154&lt;='Recurring Transactions'!$L$8),1,0),IF('Recurring Transactions'!$F$8="Semi-monthly",IF(AND('Recurring Transactions'!$J$8&lt;=EOMONTH($Q154,0),$Q154&lt;='Recurring Transactions'!$L$8),2,0),IF('Recurring Transactions'!$F$8="Weekly",IF(AND('Recurring Transactions'!$J$8&lt;=EOMONTH($Q154,0),$Q154&lt;='Recurring Transactions'!$L$8),MAX(0,INT((MIN(EOMONTH($Q154,0),'Recurring Transactions'!$L$8)-'Recurring Transactions'!$J$8)/7)+INT(-(MAX('Recurring Transactions'!$J$8,$Q154)-'Recurring Transactions'!$J$8)/7)+1),0),IF('Recurring Transactions'!$F$8="Bi-weekly",IF(AND('Recurring Transactions'!$J$8&lt;=EOMONTH($Q154,0),$Q154&lt;='Recurring Transactions'!$L$8),MAX(0,INT((MIN(EOMONTH($Q154,0),'Recurring Transactions'!$L$8)-'Recurring Transactions'!$J$8)/14)+INT(-(MAX('Recurring Transactions'!$J$8,$Q154)-'Recurring Transactions'!$J$8)/14)+1),0),IF('Recurring Transactions'!$F$8="Quarterly",IF(AND(AND('Recurring Transactions'!$J$8&lt;=EOMONTH($Q154,0),$Q154&lt;='Recurring Transactions'!$L$8),MOD((YEAR($Q154)-YEAR('Recurring Transactions'!$J$8))*12+MONTH($Q154)-MONTH('Recurring Transactions'!$J$8),3)=0),1,0),IF('Recurring Transactions'!$F$8="Annually",IF(AND(AND('Recurring Transactions'!$J$8&lt;=EOMONTH($Q154,0),$Q154&lt;='Recurring Transactions'!$L$8),MONTH($Q154)=MONTH('Recurring Transactions'!$J$8)),1,0),0)))))))*'Recurring Transactions'!$D$8)</f>
        <v/>
      </c>
    </row>
    <row r="155">
      <c r="N155" s="126">
        <f>'Recurring Transactions'!$A$8</f>
        <v/>
      </c>
      <c r="O155" s="126">
        <f>'Recurring Transactions'!$B$8</f>
        <v/>
      </c>
      <c r="P155" s="126">
        <f>'Recurring Transactions'!$E$8</f>
        <v/>
      </c>
      <c r="Q155" s="72">
        <f>IF('Recurring Transactions'!$J$8="","",EDATE('Recurring Transactions'!$J$8,13))</f>
        <v/>
      </c>
      <c r="R155" s="126">
        <f>IF($Q155="","",TEXT($Q155,"mmm yyyy"))</f>
        <v/>
      </c>
      <c r="S155" s="124">
        <f>IF(OR('Recurring Transactions'!$A$8="",$Q155=""),0,(IF('Recurring Transactions'!$F$8="Monthly",IF(AND('Recurring Transactions'!$J$8&lt;=EOMONTH($Q155,0),$Q155&lt;='Recurring Transactions'!$L$8),1,0),IF('Recurring Transactions'!$F$8="Semi-monthly",IF(AND('Recurring Transactions'!$J$8&lt;=EOMONTH($Q155,0),$Q155&lt;='Recurring Transactions'!$L$8),2,0),IF('Recurring Transactions'!$F$8="Weekly",IF(AND('Recurring Transactions'!$J$8&lt;=EOMONTH($Q155,0),$Q155&lt;='Recurring Transactions'!$L$8),MAX(0,INT((MIN(EOMONTH($Q155,0),'Recurring Transactions'!$L$8)-'Recurring Transactions'!$J$8)/7)+INT(-(MAX('Recurring Transactions'!$J$8,$Q155)-'Recurring Transactions'!$J$8)/7)+1),0),IF('Recurring Transactions'!$F$8="Bi-weekly",IF(AND('Recurring Transactions'!$J$8&lt;=EOMONTH($Q155,0),$Q155&lt;='Recurring Transactions'!$L$8),MAX(0,INT((MIN(EOMONTH($Q155,0),'Recurring Transactions'!$L$8)-'Recurring Transactions'!$J$8)/14)+INT(-(MAX('Recurring Transactions'!$J$8,$Q155)-'Recurring Transactions'!$J$8)/14)+1),0),IF('Recurring Transactions'!$F$8="Quarterly",IF(AND(AND('Recurring Transactions'!$J$8&lt;=EOMONTH($Q155,0),$Q155&lt;='Recurring Transactions'!$L$8),MOD((YEAR($Q155)-YEAR('Recurring Transactions'!$J$8))*12+MONTH($Q155)-MONTH('Recurring Transactions'!$J$8),3)=0),1,0),IF('Recurring Transactions'!$F$8="Annually",IF(AND(AND('Recurring Transactions'!$J$8&lt;=EOMONTH($Q155,0),$Q155&lt;='Recurring Transactions'!$L$8),MONTH($Q155)=MONTH('Recurring Transactions'!$J$8)),1,0),0)))))))*'Recurring Transactions'!$D$8)</f>
        <v/>
      </c>
    </row>
    <row r="156">
      <c r="N156" s="126">
        <f>'Recurring Transactions'!$A$8</f>
        <v/>
      </c>
      <c r="O156" s="126">
        <f>'Recurring Transactions'!$B$8</f>
        <v/>
      </c>
      <c r="P156" s="126">
        <f>'Recurring Transactions'!$E$8</f>
        <v/>
      </c>
      <c r="Q156" s="72">
        <f>IF('Recurring Transactions'!$J$8="","",EDATE('Recurring Transactions'!$J$8,14))</f>
        <v/>
      </c>
      <c r="R156" s="126">
        <f>IF($Q156="","",TEXT($Q156,"mmm yyyy"))</f>
        <v/>
      </c>
      <c r="S156" s="124">
        <f>IF(OR('Recurring Transactions'!$A$8="",$Q156=""),0,(IF('Recurring Transactions'!$F$8="Monthly",IF(AND('Recurring Transactions'!$J$8&lt;=EOMONTH($Q156,0),$Q156&lt;='Recurring Transactions'!$L$8),1,0),IF('Recurring Transactions'!$F$8="Semi-monthly",IF(AND('Recurring Transactions'!$J$8&lt;=EOMONTH($Q156,0),$Q156&lt;='Recurring Transactions'!$L$8),2,0),IF('Recurring Transactions'!$F$8="Weekly",IF(AND('Recurring Transactions'!$J$8&lt;=EOMONTH($Q156,0),$Q156&lt;='Recurring Transactions'!$L$8),MAX(0,INT((MIN(EOMONTH($Q156,0),'Recurring Transactions'!$L$8)-'Recurring Transactions'!$J$8)/7)+INT(-(MAX('Recurring Transactions'!$J$8,$Q156)-'Recurring Transactions'!$J$8)/7)+1),0),IF('Recurring Transactions'!$F$8="Bi-weekly",IF(AND('Recurring Transactions'!$J$8&lt;=EOMONTH($Q156,0),$Q156&lt;='Recurring Transactions'!$L$8),MAX(0,INT((MIN(EOMONTH($Q156,0),'Recurring Transactions'!$L$8)-'Recurring Transactions'!$J$8)/14)+INT(-(MAX('Recurring Transactions'!$J$8,$Q156)-'Recurring Transactions'!$J$8)/14)+1),0),IF('Recurring Transactions'!$F$8="Quarterly",IF(AND(AND('Recurring Transactions'!$J$8&lt;=EOMONTH($Q156,0),$Q156&lt;='Recurring Transactions'!$L$8),MOD((YEAR($Q156)-YEAR('Recurring Transactions'!$J$8))*12+MONTH($Q156)-MONTH('Recurring Transactions'!$J$8),3)=0),1,0),IF('Recurring Transactions'!$F$8="Annually",IF(AND(AND('Recurring Transactions'!$J$8&lt;=EOMONTH($Q156,0),$Q156&lt;='Recurring Transactions'!$L$8),MONTH($Q156)=MONTH('Recurring Transactions'!$J$8)),1,0),0)))))))*'Recurring Transactions'!$D$8)</f>
        <v/>
      </c>
    </row>
    <row r="157">
      <c r="N157" s="126">
        <f>'Recurring Transactions'!$A$8</f>
        <v/>
      </c>
      <c r="O157" s="126">
        <f>'Recurring Transactions'!$B$8</f>
        <v/>
      </c>
      <c r="P157" s="126">
        <f>'Recurring Transactions'!$E$8</f>
        <v/>
      </c>
      <c r="Q157" s="72">
        <f>IF('Recurring Transactions'!$J$8="","",EDATE('Recurring Transactions'!$J$8,15))</f>
        <v/>
      </c>
      <c r="R157" s="126">
        <f>IF($Q157="","",TEXT($Q157,"mmm yyyy"))</f>
        <v/>
      </c>
      <c r="S157" s="124">
        <f>IF(OR('Recurring Transactions'!$A$8="",$Q157=""),0,(IF('Recurring Transactions'!$F$8="Monthly",IF(AND('Recurring Transactions'!$J$8&lt;=EOMONTH($Q157,0),$Q157&lt;='Recurring Transactions'!$L$8),1,0),IF('Recurring Transactions'!$F$8="Semi-monthly",IF(AND('Recurring Transactions'!$J$8&lt;=EOMONTH($Q157,0),$Q157&lt;='Recurring Transactions'!$L$8),2,0),IF('Recurring Transactions'!$F$8="Weekly",IF(AND('Recurring Transactions'!$J$8&lt;=EOMONTH($Q157,0),$Q157&lt;='Recurring Transactions'!$L$8),MAX(0,INT((MIN(EOMONTH($Q157,0),'Recurring Transactions'!$L$8)-'Recurring Transactions'!$J$8)/7)+INT(-(MAX('Recurring Transactions'!$J$8,$Q157)-'Recurring Transactions'!$J$8)/7)+1),0),IF('Recurring Transactions'!$F$8="Bi-weekly",IF(AND('Recurring Transactions'!$J$8&lt;=EOMONTH($Q157,0),$Q157&lt;='Recurring Transactions'!$L$8),MAX(0,INT((MIN(EOMONTH($Q157,0),'Recurring Transactions'!$L$8)-'Recurring Transactions'!$J$8)/14)+INT(-(MAX('Recurring Transactions'!$J$8,$Q157)-'Recurring Transactions'!$J$8)/14)+1),0),IF('Recurring Transactions'!$F$8="Quarterly",IF(AND(AND('Recurring Transactions'!$J$8&lt;=EOMONTH($Q157,0),$Q157&lt;='Recurring Transactions'!$L$8),MOD((YEAR($Q157)-YEAR('Recurring Transactions'!$J$8))*12+MONTH($Q157)-MONTH('Recurring Transactions'!$J$8),3)=0),1,0),IF('Recurring Transactions'!$F$8="Annually",IF(AND(AND('Recurring Transactions'!$J$8&lt;=EOMONTH($Q157,0),$Q157&lt;='Recurring Transactions'!$L$8),MONTH($Q157)=MONTH('Recurring Transactions'!$J$8)),1,0),0)))))))*'Recurring Transactions'!$D$8)</f>
        <v/>
      </c>
    </row>
    <row r="158">
      <c r="N158" s="126">
        <f>'Recurring Transactions'!$A$8</f>
        <v/>
      </c>
      <c r="O158" s="126">
        <f>'Recurring Transactions'!$B$8</f>
        <v/>
      </c>
      <c r="P158" s="126">
        <f>'Recurring Transactions'!$E$8</f>
        <v/>
      </c>
      <c r="Q158" s="72">
        <f>IF('Recurring Transactions'!$J$8="","",EDATE('Recurring Transactions'!$J$8,16))</f>
        <v/>
      </c>
      <c r="R158" s="126">
        <f>IF($Q158="","",TEXT($Q158,"mmm yyyy"))</f>
        <v/>
      </c>
      <c r="S158" s="124">
        <f>IF(OR('Recurring Transactions'!$A$8="",$Q158=""),0,(IF('Recurring Transactions'!$F$8="Monthly",IF(AND('Recurring Transactions'!$J$8&lt;=EOMONTH($Q158,0),$Q158&lt;='Recurring Transactions'!$L$8),1,0),IF('Recurring Transactions'!$F$8="Semi-monthly",IF(AND('Recurring Transactions'!$J$8&lt;=EOMONTH($Q158,0),$Q158&lt;='Recurring Transactions'!$L$8),2,0),IF('Recurring Transactions'!$F$8="Weekly",IF(AND('Recurring Transactions'!$J$8&lt;=EOMONTH($Q158,0),$Q158&lt;='Recurring Transactions'!$L$8),MAX(0,INT((MIN(EOMONTH($Q158,0),'Recurring Transactions'!$L$8)-'Recurring Transactions'!$J$8)/7)+INT(-(MAX('Recurring Transactions'!$J$8,$Q158)-'Recurring Transactions'!$J$8)/7)+1),0),IF('Recurring Transactions'!$F$8="Bi-weekly",IF(AND('Recurring Transactions'!$J$8&lt;=EOMONTH($Q158,0),$Q158&lt;='Recurring Transactions'!$L$8),MAX(0,INT((MIN(EOMONTH($Q158,0),'Recurring Transactions'!$L$8)-'Recurring Transactions'!$J$8)/14)+INT(-(MAX('Recurring Transactions'!$J$8,$Q158)-'Recurring Transactions'!$J$8)/14)+1),0),IF('Recurring Transactions'!$F$8="Quarterly",IF(AND(AND('Recurring Transactions'!$J$8&lt;=EOMONTH($Q158,0),$Q158&lt;='Recurring Transactions'!$L$8),MOD((YEAR($Q158)-YEAR('Recurring Transactions'!$J$8))*12+MONTH($Q158)-MONTH('Recurring Transactions'!$J$8),3)=0),1,0),IF('Recurring Transactions'!$F$8="Annually",IF(AND(AND('Recurring Transactions'!$J$8&lt;=EOMONTH($Q158,0),$Q158&lt;='Recurring Transactions'!$L$8),MONTH($Q158)=MONTH('Recurring Transactions'!$J$8)),1,0),0)))))))*'Recurring Transactions'!$D$8)</f>
        <v/>
      </c>
    </row>
    <row r="159">
      <c r="N159" s="126">
        <f>'Recurring Transactions'!$A$8</f>
        <v/>
      </c>
      <c r="O159" s="126">
        <f>'Recurring Transactions'!$B$8</f>
        <v/>
      </c>
      <c r="P159" s="126">
        <f>'Recurring Transactions'!$E$8</f>
        <v/>
      </c>
      <c r="Q159" s="72">
        <f>IF('Recurring Transactions'!$J$8="","",EDATE('Recurring Transactions'!$J$8,17))</f>
        <v/>
      </c>
      <c r="R159" s="126">
        <f>IF($Q159="","",TEXT($Q159,"mmm yyyy"))</f>
        <v/>
      </c>
      <c r="S159" s="124">
        <f>IF(OR('Recurring Transactions'!$A$8="",$Q159=""),0,(IF('Recurring Transactions'!$F$8="Monthly",IF(AND('Recurring Transactions'!$J$8&lt;=EOMONTH($Q159,0),$Q159&lt;='Recurring Transactions'!$L$8),1,0),IF('Recurring Transactions'!$F$8="Semi-monthly",IF(AND('Recurring Transactions'!$J$8&lt;=EOMONTH($Q159,0),$Q159&lt;='Recurring Transactions'!$L$8),2,0),IF('Recurring Transactions'!$F$8="Weekly",IF(AND('Recurring Transactions'!$J$8&lt;=EOMONTH($Q159,0),$Q159&lt;='Recurring Transactions'!$L$8),MAX(0,INT((MIN(EOMONTH($Q159,0),'Recurring Transactions'!$L$8)-'Recurring Transactions'!$J$8)/7)+INT(-(MAX('Recurring Transactions'!$J$8,$Q159)-'Recurring Transactions'!$J$8)/7)+1),0),IF('Recurring Transactions'!$F$8="Bi-weekly",IF(AND('Recurring Transactions'!$J$8&lt;=EOMONTH($Q159,0),$Q159&lt;='Recurring Transactions'!$L$8),MAX(0,INT((MIN(EOMONTH($Q159,0),'Recurring Transactions'!$L$8)-'Recurring Transactions'!$J$8)/14)+INT(-(MAX('Recurring Transactions'!$J$8,$Q159)-'Recurring Transactions'!$J$8)/14)+1),0),IF('Recurring Transactions'!$F$8="Quarterly",IF(AND(AND('Recurring Transactions'!$J$8&lt;=EOMONTH($Q159,0),$Q159&lt;='Recurring Transactions'!$L$8),MOD((YEAR($Q159)-YEAR('Recurring Transactions'!$J$8))*12+MONTH($Q159)-MONTH('Recurring Transactions'!$J$8),3)=0),1,0),IF('Recurring Transactions'!$F$8="Annually",IF(AND(AND('Recurring Transactions'!$J$8&lt;=EOMONTH($Q159,0),$Q159&lt;='Recurring Transactions'!$L$8),MONTH($Q159)=MONTH('Recurring Transactions'!$J$8)),1,0),0)))))))*'Recurring Transactions'!$D$8)</f>
        <v/>
      </c>
    </row>
    <row r="160">
      <c r="N160" s="126">
        <f>'Recurring Transactions'!$A$8</f>
        <v/>
      </c>
      <c r="O160" s="126">
        <f>'Recurring Transactions'!$B$8</f>
        <v/>
      </c>
      <c r="P160" s="126">
        <f>'Recurring Transactions'!$E$8</f>
        <v/>
      </c>
      <c r="Q160" s="72">
        <f>IF('Recurring Transactions'!$J$8="","",EDATE('Recurring Transactions'!$J$8,18))</f>
        <v/>
      </c>
      <c r="R160" s="126">
        <f>IF($Q160="","",TEXT($Q160,"mmm yyyy"))</f>
        <v/>
      </c>
      <c r="S160" s="124">
        <f>IF(OR('Recurring Transactions'!$A$8="",$Q160=""),0,(IF('Recurring Transactions'!$F$8="Monthly",IF(AND('Recurring Transactions'!$J$8&lt;=EOMONTH($Q160,0),$Q160&lt;='Recurring Transactions'!$L$8),1,0),IF('Recurring Transactions'!$F$8="Semi-monthly",IF(AND('Recurring Transactions'!$J$8&lt;=EOMONTH($Q160,0),$Q160&lt;='Recurring Transactions'!$L$8),2,0),IF('Recurring Transactions'!$F$8="Weekly",IF(AND('Recurring Transactions'!$J$8&lt;=EOMONTH($Q160,0),$Q160&lt;='Recurring Transactions'!$L$8),MAX(0,INT((MIN(EOMONTH($Q160,0),'Recurring Transactions'!$L$8)-'Recurring Transactions'!$J$8)/7)+INT(-(MAX('Recurring Transactions'!$J$8,$Q160)-'Recurring Transactions'!$J$8)/7)+1),0),IF('Recurring Transactions'!$F$8="Bi-weekly",IF(AND('Recurring Transactions'!$J$8&lt;=EOMONTH($Q160,0),$Q160&lt;='Recurring Transactions'!$L$8),MAX(0,INT((MIN(EOMONTH($Q160,0),'Recurring Transactions'!$L$8)-'Recurring Transactions'!$J$8)/14)+INT(-(MAX('Recurring Transactions'!$J$8,$Q160)-'Recurring Transactions'!$J$8)/14)+1),0),IF('Recurring Transactions'!$F$8="Quarterly",IF(AND(AND('Recurring Transactions'!$J$8&lt;=EOMONTH($Q160,0),$Q160&lt;='Recurring Transactions'!$L$8),MOD((YEAR($Q160)-YEAR('Recurring Transactions'!$J$8))*12+MONTH($Q160)-MONTH('Recurring Transactions'!$J$8),3)=0),1,0),IF('Recurring Transactions'!$F$8="Annually",IF(AND(AND('Recurring Transactions'!$J$8&lt;=EOMONTH($Q160,0),$Q160&lt;='Recurring Transactions'!$L$8),MONTH($Q160)=MONTH('Recurring Transactions'!$J$8)),1,0),0)))))))*'Recurring Transactions'!$D$8)</f>
        <v/>
      </c>
    </row>
    <row r="161">
      <c r="N161" s="126">
        <f>'Recurring Transactions'!$A$8</f>
        <v/>
      </c>
      <c r="O161" s="126">
        <f>'Recurring Transactions'!$B$8</f>
        <v/>
      </c>
      <c r="P161" s="126">
        <f>'Recurring Transactions'!$E$8</f>
        <v/>
      </c>
      <c r="Q161" s="72">
        <f>IF('Recurring Transactions'!$J$8="","",EDATE('Recurring Transactions'!$J$8,19))</f>
        <v/>
      </c>
      <c r="R161" s="126">
        <f>IF($Q161="","",TEXT($Q161,"mmm yyyy"))</f>
        <v/>
      </c>
      <c r="S161" s="124">
        <f>IF(OR('Recurring Transactions'!$A$8="",$Q161=""),0,(IF('Recurring Transactions'!$F$8="Monthly",IF(AND('Recurring Transactions'!$J$8&lt;=EOMONTH($Q161,0),$Q161&lt;='Recurring Transactions'!$L$8),1,0),IF('Recurring Transactions'!$F$8="Semi-monthly",IF(AND('Recurring Transactions'!$J$8&lt;=EOMONTH($Q161,0),$Q161&lt;='Recurring Transactions'!$L$8),2,0),IF('Recurring Transactions'!$F$8="Weekly",IF(AND('Recurring Transactions'!$J$8&lt;=EOMONTH($Q161,0),$Q161&lt;='Recurring Transactions'!$L$8),MAX(0,INT((MIN(EOMONTH($Q161,0),'Recurring Transactions'!$L$8)-'Recurring Transactions'!$J$8)/7)+INT(-(MAX('Recurring Transactions'!$J$8,$Q161)-'Recurring Transactions'!$J$8)/7)+1),0),IF('Recurring Transactions'!$F$8="Bi-weekly",IF(AND('Recurring Transactions'!$J$8&lt;=EOMONTH($Q161,0),$Q161&lt;='Recurring Transactions'!$L$8),MAX(0,INT((MIN(EOMONTH($Q161,0),'Recurring Transactions'!$L$8)-'Recurring Transactions'!$J$8)/14)+INT(-(MAX('Recurring Transactions'!$J$8,$Q161)-'Recurring Transactions'!$J$8)/14)+1),0),IF('Recurring Transactions'!$F$8="Quarterly",IF(AND(AND('Recurring Transactions'!$J$8&lt;=EOMONTH($Q161,0),$Q161&lt;='Recurring Transactions'!$L$8),MOD((YEAR($Q161)-YEAR('Recurring Transactions'!$J$8))*12+MONTH($Q161)-MONTH('Recurring Transactions'!$J$8),3)=0),1,0),IF('Recurring Transactions'!$F$8="Annually",IF(AND(AND('Recurring Transactions'!$J$8&lt;=EOMONTH($Q161,0),$Q161&lt;='Recurring Transactions'!$L$8),MONTH($Q161)=MONTH('Recurring Transactions'!$J$8)),1,0),0)))))))*'Recurring Transactions'!$D$8)</f>
        <v/>
      </c>
    </row>
    <row r="162">
      <c r="N162" s="126">
        <f>'Recurring Transactions'!$A$8</f>
        <v/>
      </c>
      <c r="O162" s="126">
        <f>'Recurring Transactions'!$B$8</f>
        <v/>
      </c>
      <c r="P162" s="126">
        <f>'Recurring Transactions'!$E$8</f>
        <v/>
      </c>
      <c r="Q162" s="72">
        <f>IF('Recurring Transactions'!$J$8="","",EDATE('Recurring Transactions'!$J$8,20))</f>
        <v/>
      </c>
      <c r="R162" s="126">
        <f>IF($Q162="","",TEXT($Q162,"mmm yyyy"))</f>
        <v/>
      </c>
      <c r="S162" s="124">
        <f>IF(OR('Recurring Transactions'!$A$8="",$Q162=""),0,(IF('Recurring Transactions'!$F$8="Monthly",IF(AND('Recurring Transactions'!$J$8&lt;=EOMONTH($Q162,0),$Q162&lt;='Recurring Transactions'!$L$8),1,0),IF('Recurring Transactions'!$F$8="Semi-monthly",IF(AND('Recurring Transactions'!$J$8&lt;=EOMONTH($Q162,0),$Q162&lt;='Recurring Transactions'!$L$8),2,0),IF('Recurring Transactions'!$F$8="Weekly",IF(AND('Recurring Transactions'!$J$8&lt;=EOMONTH($Q162,0),$Q162&lt;='Recurring Transactions'!$L$8),MAX(0,INT((MIN(EOMONTH($Q162,0),'Recurring Transactions'!$L$8)-'Recurring Transactions'!$J$8)/7)+INT(-(MAX('Recurring Transactions'!$J$8,$Q162)-'Recurring Transactions'!$J$8)/7)+1),0),IF('Recurring Transactions'!$F$8="Bi-weekly",IF(AND('Recurring Transactions'!$J$8&lt;=EOMONTH($Q162,0),$Q162&lt;='Recurring Transactions'!$L$8),MAX(0,INT((MIN(EOMONTH($Q162,0),'Recurring Transactions'!$L$8)-'Recurring Transactions'!$J$8)/14)+INT(-(MAX('Recurring Transactions'!$J$8,$Q162)-'Recurring Transactions'!$J$8)/14)+1),0),IF('Recurring Transactions'!$F$8="Quarterly",IF(AND(AND('Recurring Transactions'!$J$8&lt;=EOMONTH($Q162,0),$Q162&lt;='Recurring Transactions'!$L$8),MOD((YEAR($Q162)-YEAR('Recurring Transactions'!$J$8))*12+MONTH($Q162)-MONTH('Recurring Transactions'!$J$8),3)=0),1,0),IF('Recurring Transactions'!$F$8="Annually",IF(AND(AND('Recurring Transactions'!$J$8&lt;=EOMONTH($Q162,0),$Q162&lt;='Recurring Transactions'!$L$8),MONTH($Q162)=MONTH('Recurring Transactions'!$J$8)),1,0),0)))))))*'Recurring Transactions'!$D$8)</f>
        <v/>
      </c>
    </row>
    <row r="163">
      <c r="N163" s="126">
        <f>'Recurring Transactions'!$A$8</f>
        <v/>
      </c>
      <c r="O163" s="126">
        <f>'Recurring Transactions'!$B$8</f>
        <v/>
      </c>
      <c r="P163" s="126">
        <f>'Recurring Transactions'!$E$8</f>
        <v/>
      </c>
      <c r="Q163" s="72">
        <f>IF('Recurring Transactions'!$J$8="","",EDATE('Recurring Transactions'!$J$8,21))</f>
        <v/>
      </c>
      <c r="R163" s="126">
        <f>IF($Q163="","",TEXT($Q163,"mmm yyyy"))</f>
        <v/>
      </c>
      <c r="S163" s="124">
        <f>IF(OR('Recurring Transactions'!$A$8="",$Q163=""),0,(IF('Recurring Transactions'!$F$8="Monthly",IF(AND('Recurring Transactions'!$J$8&lt;=EOMONTH($Q163,0),$Q163&lt;='Recurring Transactions'!$L$8),1,0),IF('Recurring Transactions'!$F$8="Semi-monthly",IF(AND('Recurring Transactions'!$J$8&lt;=EOMONTH($Q163,0),$Q163&lt;='Recurring Transactions'!$L$8),2,0),IF('Recurring Transactions'!$F$8="Weekly",IF(AND('Recurring Transactions'!$J$8&lt;=EOMONTH($Q163,0),$Q163&lt;='Recurring Transactions'!$L$8),MAX(0,INT((MIN(EOMONTH($Q163,0),'Recurring Transactions'!$L$8)-'Recurring Transactions'!$J$8)/7)+INT(-(MAX('Recurring Transactions'!$J$8,$Q163)-'Recurring Transactions'!$J$8)/7)+1),0),IF('Recurring Transactions'!$F$8="Bi-weekly",IF(AND('Recurring Transactions'!$J$8&lt;=EOMONTH($Q163,0),$Q163&lt;='Recurring Transactions'!$L$8),MAX(0,INT((MIN(EOMONTH($Q163,0),'Recurring Transactions'!$L$8)-'Recurring Transactions'!$J$8)/14)+INT(-(MAX('Recurring Transactions'!$J$8,$Q163)-'Recurring Transactions'!$J$8)/14)+1),0),IF('Recurring Transactions'!$F$8="Quarterly",IF(AND(AND('Recurring Transactions'!$J$8&lt;=EOMONTH($Q163,0),$Q163&lt;='Recurring Transactions'!$L$8),MOD((YEAR($Q163)-YEAR('Recurring Transactions'!$J$8))*12+MONTH($Q163)-MONTH('Recurring Transactions'!$J$8),3)=0),1,0),IF('Recurring Transactions'!$F$8="Annually",IF(AND(AND('Recurring Transactions'!$J$8&lt;=EOMONTH($Q163,0),$Q163&lt;='Recurring Transactions'!$L$8),MONTH($Q163)=MONTH('Recurring Transactions'!$J$8)),1,0),0)))))))*'Recurring Transactions'!$D$8)</f>
        <v/>
      </c>
    </row>
    <row r="164">
      <c r="N164" s="126">
        <f>'Recurring Transactions'!$A$8</f>
        <v/>
      </c>
      <c r="O164" s="126">
        <f>'Recurring Transactions'!$B$8</f>
        <v/>
      </c>
      <c r="P164" s="126">
        <f>'Recurring Transactions'!$E$8</f>
        <v/>
      </c>
      <c r="Q164" s="72">
        <f>IF('Recurring Transactions'!$J$8="","",EDATE('Recurring Transactions'!$J$8,22))</f>
        <v/>
      </c>
      <c r="R164" s="126">
        <f>IF($Q164="","",TEXT($Q164,"mmm yyyy"))</f>
        <v/>
      </c>
      <c r="S164" s="124">
        <f>IF(OR('Recurring Transactions'!$A$8="",$Q164=""),0,(IF('Recurring Transactions'!$F$8="Monthly",IF(AND('Recurring Transactions'!$J$8&lt;=EOMONTH($Q164,0),$Q164&lt;='Recurring Transactions'!$L$8),1,0),IF('Recurring Transactions'!$F$8="Semi-monthly",IF(AND('Recurring Transactions'!$J$8&lt;=EOMONTH($Q164,0),$Q164&lt;='Recurring Transactions'!$L$8),2,0),IF('Recurring Transactions'!$F$8="Weekly",IF(AND('Recurring Transactions'!$J$8&lt;=EOMONTH($Q164,0),$Q164&lt;='Recurring Transactions'!$L$8),MAX(0,INT((MIN(EOMONTH($Q164,0),'Recurring Transactions'!$L$8)-'Recurring Transactions'!$J$8)/7)+INT(-(MAX('Recurring Transactions'!$J$8,$Q164)-'Recurring Transactions'!$J$8)/7)+1),0),IF('Recurring Transactions'!$F$8="Bi-weekly",IF(AND('Recurring Transactions'!$J$8&lt;=EOMONTH($Q164,0),$Q164&lt;='Recurring Transactions'!$L$8),MAX(0,INT((MIN(EOMONTH($Q164,0),'Recurring Transactions'!$L$8)-'Recurring Transactions'!$J$8)/14)+INT(-(MAX('Recurring Transactions'!$J$8,$Q164)-'Recurring Transactions'!$J$8)/14)+1),0),IF('Recurring Transactions'!$F$8="Quarterly",IF(AND(AND('Recurring Transactions'!$J$8&lt;=EOMONTH($Q164,0),$Q164&lt;='Recurring Transactions'!$L$8),MOD((YEAR($Q164)-YEAR('Recurring Transactions'!$J$8))*12+MONTH($Q164)-MONTH('Recurring Transactions'!$J$8),3)=0),1,0),IF('Recurring Transactions'!$F$8="Annually",IF(AND(AND('Recurring Transactions'!$J$8&lt;=EOMONTH($Q164,0),$Q164&lt;='Recurring Transactions'!$L$8),MONTH($Q164)=MONTH('Recurring Transactions'!$J$8)),1,0),0)))))))*'Recurring Transactions'!$D$8)</f>
        <v/>
      </c>
    </row>
    <row r="165">
      <c r="N165" s="126">
        <f>'Recurring Transactions'!$A$8</f>
        <v/>
      </c>
      <c r="O165" s="126">
        <f>'Recurring Transactions'!$B$8</f>
        <v/>
      </c>
      <c r="P165" s="126">
        <f>'Recurring Transactions'!$E$8</f>
        <v/>
      </c>
      <c r="Q165" s="72">
        <f>IF('Recurring Transactions'!$J$8="","",EDATE('Recurring Transactions'!$J$8,23))</f>
        <v/>
      </c>
      <c r="R165" s="126">
        <f>IF($Q165="","",TEXT($Q165,"mmm yyyy"))</f>
        <v/>
      </c>
      <c r="S165" s="124">
        <f>IF(OR('Recurring Transactions'!$A$8="",$Q165=""),0,(IF('Recurring Transactions'!$F$8="Monthly",IF(AND('Recurring Transactions'!$J$8&lt;=EOMONTH($Q165,0),$Q165&lt;='Recurring Transactions'!$L$8),1,0),IF('Recurring Transactions'!$F$8="Semi-monthly",IF(AND('Recurring Transactions'!$J$8&lt;=EOMONTH($Q165,0),$Q165&lt;='Recurring Transactions'!$L$8),2,0),IF('Recurring Transactions'!$F$8="Weekly",IF(AND('Recurring Transactions'!$J$8&lt;=EOMONTH($Q165,0),$Q165&lt;='Recurring Transactions'!$L$8),MAX(0,INT((MIN(EOMONTH($Q165,0),'Recurring Transactions'!$L$8)-'Recurring Transactions'!$J$8)/7)+INT(-(MAX('Recurring Transactions'!$J$8,$Q165)-'Recurring Transactions'!$J$8)/7)+1),0),IF('Recurring Transactions'!$F$8="Bi-weekly",IF(AND('Recurring Transactions'!$J$8&lt;=EOMONTH($Q165,0),$Q165&lt;='Recurring Transactions'!$L$8),MAX(0,INT((MIN(EOMONTH($Q165,0),'Recurring Transactions'!$L$8)-'Recurring Transactions'!$J$8)/14)+INT(-(MAX('Recurring Transactions'!$J$8,$Q165)-'Recurring Transactions'!$J$8)/14)+1),0),IF('Recurring Transactions'!$F$8="Quarterly",IF(AND(AND('Recurring Transactions'!$J$8&lt;=EOMONTH($Q165,0),$Q165&lt;='Recurring Transactions'!$L$8),MOD((YEAR($Q165)-YEAR('Recurring Transactions'!$J$8))*12+MONTH($Q165)-MONTH('Recurring Transactions'!$J$8),3)=0),1,0),IF('Recurring Transactions'!$F$8="Annually",IF(AND(AND('Recurring Transactions'!$J$8&lt;=EOMONTH($Q165,0),$Q165&lt;='Recurring Transactions'!$L$8),MONTH($Q165)=MONTH('Recurring Transactions'!$J$8)),1,0),0)))))))*'Recurring Transactions'!$D$8)</f>
        <v/>
      </c>
    </row>
    <row r="166">
      <c r="N166" s="126">
        <f>'Recurring Transactions'!$A$8</f>
        <v/>
      </c>
      <c r="O166" s="126">
        <f>'Recurring Transactions'!$B$8</f>
        <v/>
      </c>
      <c r="P166" s="126">
        <f>'Recurring Transactions'!$E$8</f>
        <v/>
      </c>
      <c r="Q166" s="72">
        <f>IF('Recurring Transactions'!$J$8="","",EDATE('Recurring Transactions'!$J$8,24))</f>
        <v/>
      </c>
      <c r="R166" s="126">
        <f>IF($Q166="","",TEXT($Q166,"mmm yyyy"))</f>
        <v/>
      </c>
      <c r="S166" s="124">
        <f>IF(OR('Recurring Transactions'!$A$8="",$Q166=""),0,(IF('Recurring Transactions'!$F$8="Monthly",IF(AND('Recurring Transactions'!$J$8&lt;=EOMONTH($Q166,0),$Q166&lt;='Recurring Transactions'!$L$8),1,0),IF('Recurring Transactions'!$F$8="Semi-monthly",IF(AND('Recurring Transactions'!$J$8&lt;=EOMONTH($Q166,0),$Q166&lt;='Recurring Transactions'!$L$8),2,0),IF('Recurring Transactions'!$F$8="Weekly",IF(AND('Recurring Transactions'!$J$8&lt;=EOMONTH($Q166,0),$Q166&lt;='Recurring Transactions'!$L$8),MAX(0,INT((MIN(EOMONTH($Q166,0),'Recurring Transactions'!$L$8)-'Recurring Transactions'!$J$8)/7)+INT(-(MAX('Recurring Transactions'!$J$8,$Q166)-'Recurring Transactions'!$J$8)/7)+1),0),IF('Recurring Transactions'!$F$8="Bi-weekly",IF(AND('Recurring Transactions'!$J$8&lt;=EOMONTH($Q166,0),$Q166&lt;='Recurring Transactions'!$L$8),MAX(0,INT((MIN(EOMONTH($Q166,0),'Recurring Transactions'!$L$8)-'Recurring Transactions'!$J$8)/14)+INT(-(MAX('Recurring Transactions'!$J$8,$Q166)-'Recurring Transactions'!$J$8)/14)+1),0),IF('Recurring Transactions'!$F$8="Quarterly",IF(AND(AND('Recurring Transactions'!$J$8&lt;=EOMONTH($Q166,0),$Q166&lt;='Recurring Transactions'!$L$8),MOD((YEAR($Q166)-YEAR('Recurring Transactions'!$J$8))*12+MONTH($Q166)-MONTH('Recurring Transactions'!$J$8),3)=0),1,0),IF('Recurring Transactions'!$F$8="Annually",IF(AND(AND('Recurring Transactions'!$J$8&lt;=EOMONTH($Q166,0),$Q166&lt;='Recurring Transactions'!$L$8),MONTH($Q166)=MONTH('Recurring Transactions'!$J$8)),1,0),0)))))))*'Recurring Transactions'!$D$8)</f>
        <v/>
      </c>
    </row>
    <row r="167">
      <c r="N167" s="126">
        <f>'Recurring Transactions'!$A$8</f>
        <v/>
      </c>
      <c r="O167" s="126">
        <f>'Recurring Transactions'!$B$8</f>
        <v/>
      </c>
      <c r="P167" s="126">
        <f>'Recurring Transactions'!$E$8</f>
        <v/>
      </c>
      <c r="Q167" s="72">
        <f>IF('Recurring Transactions'!$J$8="","",EDATE('Recurring Transactions'!$J$8,25))</f>
        <v/>
      </c>
      <c r="R167" s="126">
        <f>IF($Q167="","",TEXT($Q167,"mmm yyyy"))</f>
        <v/>
      </c>
      <c r="S167" s="124">
        <f>IF(OR('Recurring Transactions'!$A$8="",$Q167=""),0,(IF('Recurring Transactions'!$F$8="Monthly",IF(AND('Recurring Transactions'!$J$8&lt;=EOMONTH($Q167,0),$Q167&lt;='Recurring Transactions'!$L$8),1,0),IF('Recurring Transactions'!$F$8="Semi-monthly",IF(AND('Recurring Transactions'!$J$8&lt;=EOMONTH($Q167,0),$Q167&lt;='Recurring Transactions'!$L$8),2,0),IF('Recurring Transactions'!$F$8="Weekly",IF(AND('Recurring Transactions'!$J$8&lt;=EOMONTH($Q167,0),$Q167&lt;='Recurring Transactions'!$L$8),MAX(0,INT((MIN(EOMONTH($Q167,0),'Recurring Transactions'!$L$8)-'Recurring Transactions'!$J$8)/7)+INT(-(MAX('Recurring Transactions'!$J$8,$Q167)-'Recurring Transactions'!$J$8)/7)+1),0),IF('Recurring Transactions'!$F$8="Bi-weekly",IF(AND('Recurring Transactions'!$J$8&lt;=EOMONTH($Q167,0),$Q167&lt;='Recurring Transactions'!$L$8),MAX(0,INT((MIN(EOMONTH($Q167,0),'Recurring Transactions'!$L$8)-'Recurring Transactions'!$J$8)/14)+INT(-(MAX('Recurring Transactions'!$J$8,$Q167)-'Recurring Transactions'!$J$8)/14)+1),0),IF('Recurring Transactions'!$F$8="Quarterly",IF(AND(AND('Recurring Transactions'!$J$8&lt;=EOMONTH($Q167,0),$Q167&lt;='Recurring Transactions'!$L$8),MOD((YEAR($Q167)-YEAR('Recurring Transactions'!$J$8))*12+MONTH($Q167)-MONTH('Recurring Transactions'!$J$8),3)=0),1,0),IF('Recurring Transactions'!$F$8="Annually",IF(AND(AND('Recurring Transactions'!$J$8&lt;=EOMONTH($Q167,0),$Q167&lt;='Recurring Transactions'!$L$8),MONTH($Q167)=MONTH('Recurring Transactions'!$J$8)),1,0),0)))))))*'Recurring Transactions'!$D$8)</f>
        <v/>
      </c>
    </row>
    <row r="168">
      <c r="N168" s="126">
        <f>'Recurring Transactions'!$A$8</f>
        <v/>
      </c>
      <c r="O168" s="126">
        <f>'Recurring Transactions'!$B$8</f>
        <v/>
      </c>
      <c r="P168" s="126">
        <f>'Recurring Transactions'!$E$8</f>
        <v/>
      </c>
      <c r="Q168" s="72">
        <f>IF('Recurring Transactions'!$J$8="","",EDATE('Recurring Transactions'!$J$8,26))</f>
        <v/>
      </c>
      <c r="R168" s="126">
        <f>IF($Q168="","",TEXT($Q168,"mmm yyyy"))</f>
        <v/>
      </c>
      <c r="S168" s="124">
        <f>IF(OR('Recurring Transactions'!$A$8="",$Q168=""),0,(IF('Recurring Transactions'!$F$8="Monthly",IF(AND('Recurring Transactions'!$J$8&lt;=EOMONTH($Q168,0),$Q168&lt;='Recurring Transactions'!$L$8),1,0),IF('Recurring Transactions'!$F$8="Semi-monthly",IF(AND('Recurring Transactions'!$J$8&lt;=EOMONTH($Q168,0),$Q168&lt;='Recurring Transactions'!$L$8),2,0),IF('Recurring Transactions'!$F$8="Weekly",IF(AND('Recurring Transactions'!$J$8&lt;=EOMONTH($Q168,0),$Q168&lt;='Recurring Transactions'!$L$8),MAX(0,INT((MIN(EOMONTH($Q168,0),'Recurring Transactions'!$L$8)-'Recurring Transactions'!$J$8)/7)+INT(-(MAX('Recurring Transactions'!$J$8,$Q168)-'Recurring Transactions'!$J$8)/7)+1),0),IF('Recurring Transactions'!$F$8="Bi-weekly",IF(AND('Recurring Transactions'!$J$8&lt;=EOMONTH($Q168,0),$Q168&lt;='Recurring Transactions'!$L$8),MAX(0,INT((MIN(EOMONTH($Q168,0),'Recurring Transactions'!$L$8)-'Recurring Transactions'!$J$8)/14)+INT(-(MAX('Recurring Transactions'!$J$8,$Q168)-'Recurring Transactions'!$J$8)/14)+1),0),IF('Recurring Transactions'!$F$8="Quarterly",IF(AND(AND('Recurring Transactions'!$J$8&lt;=EOMONTH($Q168,0),$Q168&lt;='Recurring Transactions'!$L$8),MOD((YEAR($Q168)-YEAR('Recurring Transactions'!$J$8))*12+MONTH($Q168)-MONTH('Recurring Transactions'!$J$8),3)=0),1,0),IF('Recurring Transactions'!$F$8="Annually",IF(AND(AND('Recurring Transactions'!$J$8&lt;=EOMONTH($Q168,0),$Q168&lt;='Recurring Transactions'!$L$8),MONTH($Q168)=MONTH('Recurring Transactions'!$J$8)),1,0),0)))))))*'Recurring Transactions'!$D$8)</f>
        <v/>
      </c>
    </row>
    <row r="169">
      <c r="N169" s="126">
        <f>'Recurring Transactions'!$A$8</f>
        <v/>
      </c>
      <c r="O169" s="126">
        <f>'Recurring Transactions'!$B$8</f>
        <v/>
      </c>
      <c r="P169" s="126">
        <f>'Recurring Transactions'!$E$8</f>
        <v/>
      </c>
      <c r="Q169" s="72">
        <f>IF('Recurring Transactions'!$J$8="","",EDATE('Recurring Transactions'!$J$8,27))</f>
        <v/>
      </c>
      <c r="R169" s="126">
        <f>IF($Q169="","",TEXT($Q169,"mmm yyyy"))</f>
        <v/>
      </c>
      <c r="S169" s="124">
        <f>IF(OR('Recurring Transactions'!$A$8="",$Q169=""),0,(IF('Recurring Transactions'!$F$8="Monthly",IF(AND('Recurring Transactions'!$J$8&lt;=EOMONTH($Q169,0),$Q169&lt;='Recurring Transactions'!$L$8),1,0),IF('Recurring Transactions'!$F$8="Semi-monthly",IF(AND('Recurring Transactions'!$J$8&lt;=EOMONTH($Q169,0),$Q169&lt;='Recurring Transactions'!$L$8),2,0),IF('Recurring Transactions'!$F$8="Weekly",IF(AND('Recurring Transactions'!$J$8&lt;=EOMONTH($Q169,0),$Q169&lt;='Recurring Transactions'!$L$8),MAX(0,INT((MIN(EOMONTH($Q169,0),'Recurring Transactions'!$L$8)-'Recurring Transactions'!$J$8)/7)+INT(-(MAX('Recurring Transactions'!$J$8,$Q169)-'Recurring Transactions'!$J$8)/7)+1),0),IF('Recurring Transactions'!$F$8="Bi-weekly",IF(AND('Recurring Transactions'!$J$8&lt;=EOMONTH($Q169,0),$Q169&lt;='Recurring Transactions'!$L$8),MAX(0,INT((MIN(EOMONTH($Q169,0),'Recurring Transactions'!$L$8)-'Recurring Transactions'!$J$8)/14)+INT(-(MAX('Recurring Transactions'!$J$8,$Q169)-'Recurring Transactions'!$J$8)/14)+1),0),IF('Recurring Transactions'!$F$8="Quarterly",IF(AND(AND('Recurring Transactions'!$J$8&lt;=EOMONTH($Q169,0),$Q169&lt;='Recurring Transactions'!$L$8),MOD((YEAR($Q169)-YEAR('Recurring Transactions'!$J$8))*12+MONTH($Q169)-MONTH('Recurring Transactions'!$J$8),3)=0),1,0),IF('Recurring Transactions'!$F$8="Annually",IF(AND(AND('Recurring Transactions'!$J$8&lt;=EOMONTH($Q169,0),$Q169&lt;='Recurring Transactions'!$L$8),MONTH($Q169)=MONTH('Recurring Transactions'!$J$8)),1,0),0)))))))*'Recurring Transactions'!$D$8)</f>
        <v/>
      </c>
    </row>
    <row r="170">
      <c r="N170" s="126">
        <f>'Recurring Transactions'!$A$8</f>
        <v/>
      </c>
      <c r="O170" s="126">
        <f>'Recurring Transactions'!$B$8</f>
        <v/>
      </c>
      <c r="P170" s="126">
        <f>'Recurring Transactions'!$E$8</f>
        <v/>
      </c>
      <c r="Q170" s="72">
        <f>IF('Recurring Transactions'!$J$8="","",EDATE('Recurring Transactions'!$J$8,28))</f>
        <v/>
      </c>
      <c r="R170" s="126">
        <f>IF($Q170="","",TEXT($Q170,"mmm yyyy"))</f>
        <v/>
      </c>
      <c r="S170" s="124">
        <f>IF(OR('Recurring Transactions'!$A$8="",$Q170=""),0,(IF('Recurring Transactions'!$F$8="Monthly",IF(AND('Recurring Transactions'!$J$8&lt;=EOMONTH($Q170,0),$Q170&lt;='Recurring Transactions'!$L$8),1,0),IF('Recurring Transactions'!$F$8="Semi-monthly",IF(AND('Recurring Transactions'!$J$8&lt;=EOMONTH($Q170,0),$Q170&lt;='Recurring Transactions'!$L$8),2,0),IF('Recurring Transactions'!$F$8="Weekly",IF(AND('Recurring Transactions'!$J$8&lt;=EOMONTH($Q170,0),$Q170&lt;='Recurring Transactions'!$L$8),MAX(0,INT((MIN(EOMONTH($Q170,0),'Recurring Transactions'!$L$8)-'Recurring Transactions'!$J$8)/7)+INT(-(MAX('Recurring Transactions'!$J$8,$Q170)-'Recurring Transactions'!$J$8)/7)+1),0),IF('Recurring Transactions'!$F$8="Bi-weekly",IF(AND('Recurring Transactions'!$J$8&lt;=EOMONTH($Q170,0),$Q170&lt;='Recurring Transactions'!$L$8),MAX(0,INT((MIN(EOMONTH($Q170,0),'Recurring Transactions'!$L$8)-'Recurring Transactions'!$J$8)/14)+INT(-(MAX('Recurring Transactions'!$J$8,$Q170)-'Recurring Transactions'!$J$8)/14)+1),0),IF('Recurring Transactions'!$F$8="Quarterly",IF(AND(AND('Recurring Transactions'!$J$8&lt;=EOMONTH($Q170,0),$Q170&lt;='Recurring Transactions'!$L$8),MOD((YEAR($Q170)-YEAR('Recurring Transactions'!$J$8))*12+MONTH($Q170)-MONTH('Recurring Transactions'!$J$8),3)=0),1,0),IF('Recurring Transactions'!$F$8="Annually",IF(AND(AND('Recurring Transactions'!$J$8&lt;=EOMONTH($Q170,0),$Q170&lt;='Recurring Transactions'!$L$8),MONTH($Q170)=MONTH('Recurring Transactions'!$J$8)),1,0),0)))))))*'Recurring Transactions'!$D$8)</f>
        <v/>
      </c>
    </row>
    <row r="171">
      <c r="N171" s="126">
        <f>'Recurring Transactions'!$A$8</f>
        <v/>
      </c>
      <c r="O171" s="126">
        <f>'Recurring Transactions'!$B$8</f>
        <v/>
      </c>
      <c r="P171" s="126">
        <f>'Recurring Transactions'!$E$8</f>
        <v/>
      </c>
      <c r="Q171" s="72">
        <f>IF('Recurring Transactions'!$J$8="","",EDATE('Recurring Transactions'!$J$8,29))</f>
        <v/>
      </c>
      <c r="R171" s="126">
        <f>IF($Q171="","",TEXT($Q171,"mmm yyyy"))</f>
        <v/>
      </c>
      <c r="S171" s="124">
        <f>IF(OR('Recurring Transactions'!$A$8="",$Q171=""),0,(IF('Recurring Transactions'!$F$8="Monthly",IF(AND('Recurring Transactions'!$J$8&lt;=EOMONTH($Q171,0),$Q171&lt;='Recurring Transactions'!$L$8),1,0),IF('Recurring Transactions'!$F$8="Semi-monthly",IF(AND('Recurring Transactions'!$J$8&lt;=EOMONTH($Q171,0),$Q171&lt;='Recurring Transactions'!$L$8),2,0),IF('Recurring Transactions'!$F$8="Weekly",IF(AND('Recurring Transactions'!$J$8&lt;=EOMONTH($Q171,0),$Q171&lt;='Recurring Transactions'!$L$8),MAX(0,INT((MIN(EOMONTH($Q171,0),'Recurring Transactions'!$L$8)-'Recurring Transactions'!$J$8)/7)+INT(-(MAX('Recurring Transactions'!$J$8,$Q171)-'Recurring Transactions'!$J$8)/7)+1),0),IF('Recurring Transactions'!$F$8="Bi-weekly",IF(AND('Recurring Transactions'!$J$8&lt;=EOMONTH($Q171,0),$Q171&lt;='Recurring Transactions'!$L$8),MAX(0,INT((MIN(EOMONTH($Q171,0),'Recurring Transactions'!$L$8)-'Recurring Transactions'!$J$8)/14)+INT(-(MAX('Recurring Transactions'!$J$8,$Q171)-'Recurring Transactions'!$J$8)/14)+1),0),IF('Recurring Transactions'!$F$8="Quarterly",IF(AND(AND('Recurring Transactions'!$J$8&lt;=EOMONTH($Q171,0),$Q171&lt;='Recurring Transactions'!$L$8),MOD((YEAR($Q171)-YEAR('Recurring Transactions'!$J$8))*12+MONTH($Q171)-MONTH('Recurring Transactions'!$J$8),3)=0),1,0),IF('Recurring Transactions'!$F$8="Annually",IF(AND(AND('Recurring Transactions'!$J$8&lt;=EOMONTH($Q171,0),$Q171&lt;='Recurring Transactions'!$L$8),MONTH($Q171)=MONTH('Recurring Transactions'!$J$8)),1,0),0)))))))*'Recurring Transactions'!$D$8)</f>
        <v/>
      </c>
    </row>
    <row r="172">
      <c r="N172" s="126">
        <f>'Recurring Transactions'!$A$8</f>
        <v/>
      </c>
      <c r="O172" s="126">
        <f>'Recurring Transactions'!$B$8</f>
        <v/>
      </c>
      <c r="P172" s="126">
        <f>'Recurring Transactions'!$E$8</f>
        <v/>
      </c>
      <c r="Q172" s="72">
        <f>IF('Recurring Transactions'!$J$8="","",EDATE('Recurring Transactions'!$J$8,30))</f>
        <v/>
      </c>
      <c r="R172" s="126">
        <f>IF($Q172="","",TEXT($Q172,"mmm yyyy"))</f>
        <v/>
      </c>
      <c r="S172" s="124">
        <f>IF(OR('Recurring Transactions'!$A$8="",$Q172=""),0,(IF('Recurring Transactions'!$F$8="Monthly",IF(AND('Recurring Transactions'!$J$8&lt;=EOMONTH($Q172,0),$Q172&lt;='Recurring Transactions'!$L$8),1,0),IF('Recurring Transactions'!$F$8="Semi-monthly",IF(AND('Recurring Transactions'!$J$8&lt;=EOMONTH($Q172,0),$Q172&lt;='Recurring Transactions'!$L$8),2,0),IF('Recurring Transactions'!$F$8="Weekly",IF(AND('Recurring Transactions'!$J$8&lt;=EOMONTH($Q172,0),$Q172&lt;='Recurring Transactions'!$L$8),MAX(0,INT((MIN(EOMONTH($Q172,0),'Recurring Transactions'!$L$8)-'Recurring Transactions'!$J$8)/7)+INT(-(MAX('Recurring Transactions'!$J$8,$Q172)-'Recurring Transactions'!$J$8)/7)+1),0),IF('Recurring Transactions'!$F$8="Bi-weekly",IF(AND('Recurring Transactions'!$J$8&lt;=EOMONTH($Q172,0),$Q172&lt;='Recurring Transactions'!$L$8),MAX(0,INT((MIN(EOMONTH($Q172,0),'Recurring Transactions'!$L$8)-'Recurring Transactions'!$J$8)/14)+INT(-(MAX('Recurring Transactions'!$J$8,$Q172)-'Recurring Transactions'!$J$8)/14)+1),0),IF('Recurring Transactions'!$F$8="Quarterly",IF(AND(AND('Recurring Transactions'!$J$8&lt;=EOMONTH($Q172,0),$Q172&lt;='Recurring Transactions'!$L$8),MOD((YEAR($Q172)-YEAR('Recurring Transactions'!$J$8))*12+MONTH($Q172)-MONTH('Recurring Transactions'!$J$8),3)=0),1,0),IF('Recurring Transactions'!$F$8="Annually",IF(AND(AND('Recurring Transactions'!$J$8&lt;=EOMONTH($Q172,0),$Q172&lt;='Recurring Transactions'!$L$8),MONTH($Q172)=MONTH('Recurring Transactions'!$J$8)),1,0),0)))))))*'Recurring Transactions'!$D$8)</f>
        <v/>
      </c>
    </row>
    <row r="173">
      <c r="N173" s="126">
        <f>'Recurring Transactions'!$A$8</f>
        <v/>
      </c>
      <c r="O173" s="126">
        <f>'Recurring Transactions'!$B$8</f>
        <v/>
      </c>
      <c r="P173" s="126">
        <f>'Recurring Transactions'!$E$8</f>
        <v/>
      </c>
      <c r="Q173" s="72">
        <f>IF('Recurring Transactions'!$J$8="","",EDATE('Recurring Transactions'!$J$8,31))</f>
        <v/>
      </c>
      <c r="R173" s="126">
        <f>IF($Q173="","",TEXT($Q173,"mmm yyyy"))</f>
        <v/>
      </c>
      <c r="S173" s="124">
        <f>IF(OR('Recurring Transactions'!$A$8="",$Q173=""),0,(IF('Recurring Transactions'!$F$8="Monthly",IF(AND('Recurring Transactions'!$J$8&lt;=EOMONTH($Q173,0),$Q173&lt;='Recurring Transactions'!$L$8),1,0),IF('Recurring Transactions'!$F$8="Semi-monthly",IF(AND('Recurring Transactions'!$J$8&lt;=EOMONTH($Q173,0),$Q173&lt;='Recurring Transactions'!$L$8),2,0),IF('Recurring Transactions'!$F$8="Weekly",IF(AND('Recurring Transactions'!$J$8&lt;=EOMONTH($Q173,0),$Q173&lt;='Recurring Transactions'!$L$8),MAX(0,INT((MIN(EOMONTH($Q173,0),'Recurring Transactions'!$L$8)-'Recurring Transactions'!$J$8)/7)+INT(-(MAX('Recurring Transactions'!$J$8,$Q173)-'Recurring Transactions'!$J$8)/7)+1),0),IF('Recurring Transactions'!$F$8="Bi-weekly",IF(AND('Recurring Transactions'!$J$8&lt;=EOMONTH($Q173,0),$Q173&lt;='Recurring Transactions'!$L$8),MAX(0,INT((MIN(EOMONTH($Q173,0),'Recurring Transactions'!$L$8)-'Recurring Transactions'!$J$8)/14)+INT(-(MAX('Recurring Transactions'!$J$8,$Q173)-'Recurring Transactions'!$J$8)/14)+1),0),IF('Recurring Transactions'!$F$8="Quarterly",IF(AND(AND('Recurring Transactions'!$J$8&lt;=EOMONTH($Q173,0),$Q173&lt;='Recurring Transactions'!$L$8),MOD((YEAR($Q173)-YEAR('Recurring Transactions'!$J$8))*12+MONTH($Q173)-MONTH('Recurring Transactions'!$J$8),3)=0),1,0),IF('Recurring Transactions'!$F$8="Annually",IF(AND(AND('Recurring Transactions'!$J$8&lt;=EOMONTH($Q173,0),$Q173&lt;='Recurring Transactions'!$L$8),MONTH($Q173)=MONTH('Recurring Transactions'!$J$8)),1,0),0)))))))*'Recurring Transactions'!$D$8)</f>
        <v/>
      </c>
    </row>
    <row r="174">
      <c r="N174" s="126">
        <f>'Recurring Transactions'!$A$8</f>
        <v/>
      </c>
      <c r="O174" s="126">
        <f>'Recurring Transactions'!$B$8</f>
        <v/>
      </c>
      <c r="P174" s="126">
        <f>'Recurring Transactions'!$E$8</f>
        <v/>
      </c>
      <c r="Q174" s="72">
        <f>IF('Recurring Transactions'!$J$8="","",EDATE('Recurring Transactions'!$J$8,32))</f>
        <v/>
      </c>
      <c r="R174" s="126">
        <f>IF($Q174="","",TEXT($Q174,"mmm yyyy"))</f>
        <v/>
      </c>
      <c r="S174" s="124">
        <f>IF(OR('Recurring Transactions'!$A$8="",$Q174=""),0,(IF('Recurring Transactions'!$F$8="Monthly",IF(AND('Recurring Transactions'!$J$8&lt;=EOMONTH($Q174,0),$Q174&lt;='Recurring Transactions'!$L$8),1,0),IF('Recurring Transactions'!$F$8="Semi-monthly",IF(AND('Recurring Transactions'!$J$8&lt;=EOMONTH($Q174,0),$Q174&lt;='Recurring Transactions'!$L$8),2,0),IF('Recurring Transactions'!$F$8="Weekly",IF(AND('Recurring Transactions'!$J$8&lt;=EOMONTH($Q174,0),$Q174&lt;='Recurring Transactions'!$L$8),MAX(0,INT((MIN(EOMONTH($Q174,0),'Recurring Transactions'!$L$8)-'Recurring Transactions'!$J$8)/7)+INT(-(MAX('Recurring Transactions'!$J$8,$Q174)-'Recurring Transactions'!$J$8)/7)+1),0),IF('Recurring Transactions'!$F$8="Bi-weekly",IF(AND('Recurring Transactions'!$J$8&lt;=EOMONTH($Q174,0),$Q174&lt;='Recurring Transactions'!$L$8),MAX(0,INT((MIN(EOMONTH($Q174,0),'Recurring Transactions'!$L$8)-'Recurring Transactions'!$J$8)/14)+INT(-(MAX('Recurring Transactions'!$J$8,$Q174)-'Recurring Transactions'!$J$8)/14)+1),0),IF('Recurring Transactions'!$F$8="Quarterly",IF(AND(AND('Recurring Transactions'!$J$8&lt;=EOMONTH($Q174,0),$Q174&lt;='Recurring Transactions'!$L$8),MOD((YEAR($Q174)-YEAR('Recurring Transactions'!$J$8))*12+MONTH($Q174)-MONTH('Recurring Transactions'!$J$8),3)=0),1,0),IF('Recurring Transactions'!$F$8="Annually",IF(AND(AND('Recurring Transactions'!$J$8&lt;=EOMONTH($Q174,0),$Q174&lt;='Recurring Transactions'!$L$8),MONTH($Q174)=MONTH('Recurring Transactions'!$J$8)),1,0),0)))))))*'Recurring Transactions'!$D$8)</f>
        <v/>
      </c>
    </row>
    <row r="175">
      <c r="N175" s="126">
        <f>'Recurring Transactions'!$A$8</f>
        <v/>
      </c>
      <c r="O175" s="126">
        <f>'Recurring Transactions'!$B$8</f>
        <v/>
      </c>
      <c r="P175" s="126">
        <f>'Recurring Transactions'!$E$8</f>
        <v/>
      </c>
      <c r="Q175" s="72">
        <f>IF('Recurring Transactions'!$J$8="","",EDATE('Recurring Transactions'!$J$8,33))</f>
        <v/>
      </c>
      <c r="R175" s="126">
        <f>IF($Q175="","",TEXT($Q175,"mmm yyyy"))</f>
        <v/>
      </c>
      <c r="S175" s="124">
        <f>IF(OR('Recurring Transactions'!$A$8="",$Q175=""),0,(IF('Recurring Transactions'!$F$8="Monthly",IF(AND('Recurring Transactions'!$J$8&lt;=EOMONTH($Q175,0),$Q175&lt;='Recurring Transactions'!$L$8),1,0),IF('Recurring Transactions'!$F$8="Semi-monthly",IF(AND('Recurring Transactions'!$J$8&lt;=EOMONTH($Q175,0),$Q175&lt;='Recurring Transactions'!$L$8),2,0),IF('Recurring Transactions'!$F$8="Weekly",IF(AND('Recurring Transactions'!$J$8&lt;=EOMONTH($Q175,0),$Q175&lt;='Recurring Transactions'!$L$8),MAX(0,INT((MIN(EOMONTH($Q175,0),'Recurring Transactions'!$L$8)-'Recurring Transactions'!$J$8)/7)+INT(-(MAX('Recurring Transactions'!$J$8,$Q175)-'Recurring Transactions'!$J$8)/7)+1),0),IF('Recurring Transactions'!$F$8="Bi-weekly",IF(AND('Recurring Transactions'!$J$8&lt;=EOMONTH($Q175,0),$Q175&lt;='Recurring Transactions'!$L$8),MAX(0,INT((MIN(EOMONTH($Q175,0),'Recurring Transactions'!$L$8)-'Recurring Transactions'!$J$8)/14)+INT(-(MAX('Recurring Transactions'!$J$8,$Q175)-'Recurring Transactions'!$J$8)/14)+1),0),IF('Recurring Transactions'!$F$8="Quarterly",IF(AND(AND('Recurring Transactions'!$J$8&lt;=EOMONTH($Q175,0),$Q175&lt;='Recurring Transactions'!$L$8),MOD((YEAR($Q175)-YEAR('Recurring Transactions'!$J$8))*12+MONTH($Q175)-MONTH('Recurring Transactions'!$J$8),3)=0),1,0),IF('Recurring Transactions'!$F$8="Annually",IF(AND(AND('Recurring Transactions'!$J$8&lt;=EOMONTH($Q175,0),$Q175&lt;='Recurring Transactions'!$L$8),MONTH($Q175)=MONTH('Recurring Transactions'!$J$8)),1,0),0)))))))*'Recurring Transactions'!$D$8)</f>
        <v/>
      </c>
    </row>
    <row r="176">
      <c r="N176" s="126">
        <f>'Recurring Transactions'!$A$8</f>
        <v/>
      </c>
      <c r="O176" s="126">
        <f>'Recurring Transactions'!$B$8</f>
        <v/>
      </c>
      <c r="P176" s="126">
        <f>'Recurring Transactions'!$E$8</f>
        <v/>
      </c>
      <c r="Q176" s="72">
        <f>IF('Recurring Transactions'!$J$8="","",EDATE('Recurring Transactions'!$J$8,34))</f>
        <v/>
      </c>
      <c r="R176" s="126">
        <f>IF($Q176="","",TEXT($Q176,"mmm yyyy"))</f>
        <v/>
      </c>
      <c r="S176" s="124">
        <f>IF(OR('Recurring Transactions'!$A$8="",$Q176=""),0,(IF('Recurring Transactions'!$F$8="Monthly",IF(AND('Recurring Transactions'!$J$8&lt;=EOMONTH($Q176,0),$Q176&lt;='Recurring Transactions'!$L$8),1,0),IF('Recurring Transactions'!$F$8="Semi-monthly",IF(AND('Recurring Transactions'!$J$8&lt;=EOMONTH($Q176,0),$Q176&lt;='Recurring Transactions'!$L$8),2,0),IF('Recurring Transactions'!$F$8="Weekly",IF(AND('Recurring Transactions'!$J$8&lt;=EOMONTH($Q176,0),$Q176&lt;='Recurring Transactions'!$L$8),MAX(0,INT((MIN(EOMONTH($Q176,0),'Recurring Transactions'!$L$8)-'Recurring Transactions'!$J$8)/7)+INT(-(MAX('Recurring Transactions'!$J$8,$Q176)-'Recurring Transactions'!$J$8)/7)+1),0),IF('Recurring Transactions'!$F$8="Bi-weekly",IF(AND('Recurring Transactions'!$J$8&lt;=EOMONTH($Q176,0),$Q176&lt;='Recurring Transactions'!$L$8),MAX(0,INT((MIN(EOMONTH($Q176,0),'Recurring Transactions'!$L$8)-'Recurring Transactions'!$J$8)/14)+INT(-(MAX('Recurring Transactions'!$J$8,$Q176)-'Recurring Transactions'!$J$8)/14)+1),0),IF('Recurring Transactions'!$F$8="Quarterly",IF(AND(AND('Recurring Transactions'!$J$8&lt;=EOMONTH($Q176,0),$Q176&lt;='Recurring Transactions'!$L$8),MOD((YEAR($Q176)-YEAR('Recurring Transactions'!$J$8))*12+MONTH($Q176)-MONTH('Recurring Transactions'!$J$8),3)=0),1,0),IF('Recurring Transactions'!$F$8="Annually",IF(AND(AND('Recurring Transactions'!$J$8&lt;=EOMONTH($Q176,0),$Q176&lt;='Recurring Transactions'!$L$8),MONTH($Q176)=MONTH('Recurring Transactions'!$J$8)),1,0),0)))))))*'Recurring Transactions'!$D$8)</f>
        <v/>
      </c>
    </row>
    <row r="177">
      <c r="N177" s="126">
        <f>'Recurring Transactions'!$A$8</f>
        <v/>
      </c>
      <c r="O177" s="126">
        <f>'Recurring Transactions'!$B$8</f>
        <v/>
      </c>
      <c r="P177" s="126">
        <f>'Recurring Transactions'!$E$8</f>
        <v/>
      </c>
      <c r="Q177" s="72">
        <f>IF('Recurring Transactions'!$J$8="","",EDATE('Recurring Transactions'!$J$8,35))</f>
        <v/>
      </c>
      <c r="R177" s="126">
        <f>IF($Q177="","",TEXT($Q177,"mmm yyyy"))</f>
        <v/>
      </c>
      <c r="S177" s="124">
        <f>IF(OR('Recurring Transactions'!$A$8="",$Q177=""),0,(IF('Recurring Transactions'!$F$8="Monthly",IF(AND('Recurring Transactions'!$J$8&lt;=EOMONTH($Q177,0),$Q177&lt;='Recurring Transactions'!$L$8),1,0),IF('Recurring Transactions'!$F$8="Semi-monthly",IF(AND('Recurring Transactions'!$J$8&lt;=EOMONTH($Q177,0),$Q177&lt;='Recurring Transactions'!$L$8),2,0),IF('Recurring Transactions'!$F$8="Weekly",IF(AND('Recurring Transactions'!$J$8&lt;=EOMONTH($Q177,0),$Q177&lt;='Recurring Transactions'!$L$8),MAX(0,INT((MIN(EOMONTH($Q177,0),'Recurring Transactions'!$L$8)-'Recurring Transactions'!$J$8)/7)+INT(-(MAX('Recurring Transactions'!$J$8,$Q177)-'Recurring Transactions'!$J$8)/7)+1),0),IF('Recurring Transactions'!$F$8="Bi-weekly",IF(AND('Recurring Transactions'!$J$8&lt;=EOMONTH($Q177,0),$Q177&lt;='Recurring Transactions'!$L$8),MAX(0,INT((MIN(EOMONTH($Q177,0),'Recurring Transactions'!$L$8)-'Recurring Transactions'!$J$8)/14)+INT(-(MAX('Recurring Transactions'!$J$8,$Q177)-'Recurring Transactions'!$J$8)/14)+1),0),IF('Recurring Transactions'!$F$8="Quarterly",IF(AND(AND('Recurring Transactions'!$J$8&lt;=EOMONTH($Q177,0),$Q177&lt;='Recurring Transactions'!$L$8),MOD((YEAR($Q177)-YEAR('Recurring Transactions'!$J$8))*12+MONTH($Q177)-MONTH('Recurring Transactions'!$J$8),3)=0),1,0),IF('Recurring Transactions'!$F$8="Annually",IF(AND(AND('Recurring Transactions'!$J$8&lt;=EOMONTH($Q177,0),$Q177&lt;='Recurring Transactions'!$L$8),MONTH($Q177)=MONTH('Recurring Transactions'!$J$8)),1,0),0)))))))*'Recurring Transactions'!$D$8)</f>
        <v/>
      </c>
    </row>
    <row r="178">
      <c r="N178" s="126">
        <f>'Recurring Transactions'!$A$8</f>
        <v/>
      </c>
      <c r="O178" s="126">
        <f>'Recurring Transactions'!$B$8</f>
        <v/>
      </c>
      <c r="P178" s="126">
        <f>'Recurring Transactions'!$E$8</f>
        <v/>
      </c>
      <c r="Q178" s="72">
        <f>IF('Recurring Transactions'!$J$8="","",EDATE('Recurring Transactions'!$J$8,36))</f>
        <v/>
      </c>
      <c r="R178" s="126">
        <f>IF($Q178="","",TEXT($Q178,"mmm yyyy"))</f>
        <v/>
      </c>
      <c r="S178" s="124">
        <f>IF(OR('Recurring Transactions'!$A$8="",$Q178=""),0,(IF('Recurring Transactions'!$F$8="Monthly",IF(AND('Recurring Transactions'!$J$8&lt;=EOMONTH($Q178,0),$Q178&lt;='Recurring Transactions'!$L$8),1,0),IF('Recurring Transactions'!$F$8="Semi-monthly",IF(AND('Recurring Transactions'!$J$8&lt;=EOMONTH($Q178,0),$Q178&lt;='Recurring Transactions'!$L$8),2,0),IF('Recurring Transactions'!$F$8="Weekly",IF(AND('Recurring Transactions'!$J$8&lt;=EOMONTH($Q178,0),$Q178&lt;='Recurring Transactions'!$L$8),MAX(0,INT((MIN(EOMONTH($Q178,0),'Recurring Transactions'!$L$8)-'Recurring Transactions'!$J$8)/7)+INT(-(MAX('Recurring Transactions'!$J$8,$Q178)-'Recurring Transactions'!$J$8)/7)+1),0),IF('Recurring Transactions'!$F$8="Bi-weekly",IF(AND('Recurring Transactions'!$J$8&lt;=EOMONTH($Q178,0),$Q178&lt;='Recurring Transactions'!$L$8),MAX(0,INT((MIN(EOMONTH($Q178,0),'Recurring Transactions'!$L$8)-'Recurring Transactions'!$J$8)/14)+INT(-(MAX('Recurring Transactions'!$J$8,$Q178)-'Recurring Transactions'!$J$8)/14)+1),0),IF('Recurring Transactions'!$F$8="Quarterly",IF(AND(AND('Recurring Transactions'!$J$8&lt;=EOMONTH($Q178,0),$Q178&lt;='Recurring Transactions'!$L$8),MOD((YEAR($Q178)-YEAR('Recurring Transactions'!$J$8))*12+MONTH($Q178)-MONTH('Recurring Transactions'!$J$8),3)=0),1,0),IF('Recurring Transactions'!$F$8="Annually",IF(AND(AND('Recurring Transactions'!$J$8&lt;=EOMONTH($Q178,0),$Q178&lt;='Recurring Transactions'!$L$8),MONTH($Q178)=MONTH('Recurring Transactions'!$J$8)),1,0),0)))))))*'Recurring Transactions'!$D$8)</f>
        <v/>
      </c>
    </row>
    <row r="179">
      <c r="N179" s="126">
        <f>'Recurring Transactions'!$A$8</f>
        <v/>
      </c>
      <c r="O179" s="126">
        <f>'Recurring Transactions'!$B$8</f>
        <v/>
      </c>
      <c r="P179" s="126">
        <f>'Recurring Transactions'!$E$8</f>
        <v/>
      </c>
      <c r="Q179" s="72">
        <f>IF('Recurring Transactions'!$J$8="","",EDATE('Recurring Transactions'!$J$8,37))</f>
        <v/>
      </c>
      <c r="R179" s="126">
        <f>IF($Q179="","",TEXT($Q179,"mmm yyyy"))</f>
        <v/>
      </c>
      <c r="S179" s="124">
        <f>IF(OR('Recurring Transactions'!$A$8="",$Q179=""),0,(IF('Recurring Transactions'!$F$8="Monthly",IF(AND('Recurring Transactions'!$J$8&lt;=EOMONTH($Q179,0),$Q179&lt;='Recurring Transactions'!$L$8),1,0),IF('Recurring Transactions'!$F$8="Semi-monthly",IF(AND('Recurring Transactions'!$J$8&lt;=EOMONTH($Q179,0),$Q179&lt;='Recurring Transactions'!$L$8),2,0),IF('Recurring Transactions'!$F$8="Weekly",IF(AND('Recurring Transactions'!$J$8&lt;=EOMONTH($Q179,0),$Q179&lt;='Recurring Transactions'!$L$8),MAX(0,INT((MIN(EOMONTH($Q179,0),'Recurring Transactions'!$L$8)-'Recurring Transactions'!$J$8)/7)+INT(-(MAX('Recurring Transactions'!$J$8,$Q179)-'Recurring Transactions'!$J$8)/7)+1),0),IF('Recurring Transactions'!$F$8="Bi-weekly",IF(AND('Recurring Transactions'!$J$8&lt;=EOMONTH($Q179,0),$Q179&lt;='Recurring Transactions'!$L$8),MAX(0,INT((MIN(EOMONTH($Q179,0),'Recurring Transactions'!$L$8)-'Recurring Transactions'!$J$8)/14)+INT(-(MAX('Recurring Transactions'!$J$8,$Q179)-'Recurring Transactions'!$J$8)/14)+1),0),IF('Recurring Transactions'!$F$8="Quarterly",IF(AND(AND('Recurring Transactions'!$J$8&lt;=EOMONTH($Q179,0),$Q179&lt;='Recurring Transactions'!$L$8),MOD((YEAR($Q179)-YEAR('Recurring Transactions'!$J$8))*12+MONTH($Q179)-MONTH('Recurring Transactions'!$J$8),3)=0),1,0),IF('Recurring Transactions'!$F$8="Annually",IF(AND(AND('Recurring Transactions'!$J$8&lt;=EOMONTH($Q179,0),$Q179&lt;='Recurring Transactions'!$L$8),MONTH($Q179)=MONTH('Recurring Transactions'!$J$8)),1,0),0)))))))*'Recurring Transactions'!$D$8)</f>
        <v/>
      </c>
    </row>
    <row r="180">
      <c r="N180" s="126">
        <f>'Recurring Transactions'!$A$8</f>
        <v/>
      </c>
      <c r="O180" s="126">
        <f>'Recurring Transactions'!$B$8</f>
        <v/>
      </c>
      <c r="P180" s="126">
        <f>'Recurring Transactions'!$E$8</f>
        <v/>
      </c>
      <c r="Q180" s="72">
        <f>IF('Recurring Transactions'!$J$8="","",EDATE('Recurring Transactions'!$J$8,38))</f>
        <v/>
      </c>
      <c r="R180" s="126">
        <f>IF($Q180="","",TEXT($Q180,"mmm yyyy"))</f>
        <v/>
      </c>
      <c r="S180" s="124">
        <f>IF(OR('Recurring Transactions'!$A$8="",$Q180=""),0,(IF('Recurring Transactions'!$F$8="Monthly",IF(AND('Recurring Transactions'!$J$8&lt;=EOMONTH($Q180,0),$Q180&lt;='Recurring Transactions'!$L$8),1,0),IF('Recurring Transactions'!$F$8="Semi-monthly",IF(AND('Recurring Transactions'!$J$8&lt;=EOMONTH($Q180,0),$Q180&lt;='Recurring Transactions'!$L$8),2,0),IF('Recurring Transactions'!$F$8="Weekly",IF(AND('Recurring Transactions'!$J$8&lt;=EOMONTH($Q180,0),$Q180&lt;='Recurring Transactions'!$L$8),MAX(0,INT((MIN(EOMONTH($Q180,0),'Recurring Transactions'!$L$8)-'Recurring Transactions'!$J$8)/7)+INT(-(MAX('Recurring Transactions'!$J$8,$Q180)-'Recurring Transactions'!$J$8)/7)+1),0),IF('Recurring Transactions'!$F$8="Bi-weekly",IF(AND('Recurring Transactions'!$J$8&lt;=EOMONTH($Q180,0),$Q180&lt;='Recurring Transactions'!$L$8),MAX(0,INT((MIN(EOMONTH($Q180,0),'Recurring Transactions'!$L$8)-'Recurring Transactions'!$J$8)/14)+INT(-(MAX('Recurring Transactions'!$J$8,$Q180)-'Recurring Transactions'!$J$8)/14)+1),0),IF('Recurring Transactions'!$F$8="Quarterly",IF(AND(AND('Recurring Transactions'!$J$8&lt;=EOMONTH($Q180,0),$Q180&lt;='Recurring Transactions'!$L$8),MOD((YEAR($Q180)-YEAR('Recurring Transactions'!$J$8))*12+MONTH($Q180)-MONTH('Recurring Transactions'!$J$8),3)=0),1,0),IF('Recurring Transactions'!$F$8="Annually",IF(AND(AND('Recurring Transactions'!$J$8&lt;=EOMONTH($Q180,0),$Q180&lt;='Recurring Transactions'!$L$8),MONTH($Q180)=MONTH('Recurring Transactions'!$J$8)),1,0),0)))))))*'Recurring Transactions'!$D$8)</f>
        <v/>
      </c>
    </row>
    <row r="181">
      <c r="N181" s="126">
        <f>'Recurring Transactions'!$A$8</f>
        <v/>
      </c>
      <c r="O181" s="126">
        <f>'Recurring Transactions'!$B$8</f>
        <v/>
      </c>
      <c r="P181" s="126">
        <f>'Recurring Transactions'!$E$8</f>
        <v/>
      </c>
      <c r="Q181" s="72">
        <f>IF('Recurring Transactions'!$J$8="","",EDATE('Recurring Transactions'!$J$8,39))</f>
        <v/>
      </c>
      <c r="R181" s="126">
        <f>IF($Q181="","",TEXT($Q181,"mmm yyyy"))</f>
        <v/>
      </c>
      <c r="S181" s="124">
        <f>IF(OR('Recurring Transactions'!$A$8="",$Q181=""),0,(IF('Recurring Transactions'!$F$8="Monthly",IF(AND('Recurring Transactions'!$J$8&lt;=EOMONTH($Q181,0),$Q181&lt;='Recurring Transactions'!$L$8),1,0),IF('Recurring Transactions'!$F$8="Semi-monthly",IF(AND('Recurring Transactions'!$J$8&lt;=EOMONTH($Q181,0),$Q181&lt;='Recurring Transactions'!$L$8),2,0),IF('Recurring Transactions'!$F$8="Weekly",IF(AND('Recurring Transactions'!$J$8&lt;=EOMONTH($Q181,0),$Q181&lt;='Recurring Transactions'!$L$8),MAX(0,INT((MIN(EOMONTH($Q181,0),'Recurring Transactions'!$L$8)-'Recurring Transactions'!$J$8)/7)+INT(-(MAX('Recurring Transactions'!$J$8,$Q181)-'Recurring Transactions'!$J$8)/7)+1),0),IF('Recurring Transactions'!$F$8="Bi-weekly",IF(AND('Recurring Transactions'!$J$8&lt;=EOMONTH($Q181,0),$Q181&lt;='Recurring Transactions'!$L$8),MAX(0,INT((MIN(EOMONTH($Q181,0),'Recurring Transactions'!$L$8)-'Recurring Transactions'!$J$8)/14)+INT(-(MAX('Recurring Transactions'!$J$8,$Q181)-'Recurring Transactions'!$J$8)/14)+1),0),IF('Recurring Transactions'!$F$8="Quarterly",IF(AND(AND('Recurring Transactions'!$J$8&lt;=EOMONTH($Q181,0),$Q181&lt;='Recurring Transactions'!$L$8),MOD((YEAR($Q181)-YEAR('Recurring Transactions'!$J$8))*12+MONTH($Q181)-MONTH('Recurring Transactions'!$J$8),3)=0),1,0),IF('Recurring Transactions'!$F$8="Annually",IF(AND(AND('Recurring Transactions'!$J$8&lt;=EOMONTH($Q181,0),$Q181&lt;='Recurring Transactions'!$L$8),MONTH($Q181)=MONTH('Recurring Transactions'!$J$8)),1,0),0)))))))*'Recurring Transactions'!$D$8)</f>
        <v/>
      </c>
    </row>
    <row r="182">
      <c r="N182" s="126">
        <f>'Recurring Transactions'!$A$8</f>
        <v/>
      </c>
      <c r="O182" s="126">
        <f>'Recurring Transactions'!$B$8</f>
        <v/>
      </c>
      <c r="P182" s="126">
        <f>'Recurring Transactions'!$E$8</f>
        <v/>
      </c>
      <c r="Q182" s="72">
        <f>IF('Recurring Transactions'!$J$8="","",EDATE('Recurring Transactions'!$J$8,40))</f>
        <v/>
      </c>
      <c r="R182" s="126">
        <f>IF($Q182="","",TEXT($Q182,"mmm yyyy"))</f>
        <v/>
      </c>
      <c r="S182" s="124">
        <f>IF(OR('Recurring Transactions'!$A$8="",$Q182=""),0,(IF('Recurring Transactions'!$F$8="Monthly",IF(AND('Recurring Transactions'!$J$8&lt;=EOMONTH($Q182,0),$Q182&lt;='Recurring Transactions'!$L$8),1,0),IF('Recurring Transactions'!$F$8="Semi-monthly",IF(AND('Recurring Transactions'!$J$8&lt;=EOMONTH($Q182,0),$Q182&lt;='Recurring Transactions'!$L$8),2,0),IF('Recurring Transactions'!$F$8="Weekly",IF(AND('Recurring Transactions'!$J$8&lt;=EOMONTH($Q182,0),$Q182&lt;='Recurring Transactions'!$L$8),MAX(0,INT((MIN(EOMONTH($Q182,0),'Recurring Transactions'!$L$8)-'Recurring Transactions'!$J$8)/7)+INT(-(MAX('Recurring Transactions'!$J$8,$Q182)-'Recurring Transactions'!$J$8)/7)+1),0),IF('Recurring Transactions'!$F$8="Bi-weekly",IF(AND('Recurring Transactions'!$J$8&lt;=EOMONTH($Q182,0),$Q182&lt;='Recurring Transactions'!$L$8),MAX(0,INT((MIN(EOMONTH($Q182,0),'Recurring Transactions'!$L$8)-'Recurring Transactions'!$J$8)/14)+INT(-(MAX('Recurring Transactions'!$J$8,$Q182)-'Recurring Transactions'!$J$8)/14)+1),0),IF('Recurring Transactions'!$F$8="Quarterly",IF(AND(AND('Recurring Transactions'!$J$8&lt;=EOMONTH($Q182,0),$Q182&lt;='Recurring Transactions'!$L$8),MOD((YEAR($Q182)-YEAR('Recurring Transactions'!$J$8))*12+MONTH($Q182)-MONTH('Recurring Transactions'!$J$8),3)=0),1,0),IF('Recurring Transactions'!$F$8="Annually",IF(AND(AND('Recurring Transactions'!$J$8&lt;=EOMONTH($Q182,0),$Q182&lt;='Recurring Transactions'!$L$8),MONTH($Q182)=MONTH('Recurring Transactions'!$J$8)),1,0),0)))))))*'Recurring Transactions'!$D$8)</f>
        <v/>
      </c>
    </row>
    <row r="183">
      <c r="N183" s="126">
        <f>'Recurring Transactions'!$A$8</f>
        <v/>
      </c>
      <c r="O183" s="126">
        <f>'Recurring Transactions'!$B$8</f>
        <v/>
      </c>
      <c r="P183" s="126">
        <f>'Recurring Transactions'!$E$8</f>
        <v/>
      </c>
      <c r="Q183" s="72">
        <f>IF('Recurring Transactions'!$J$8="","",EDATE('Recurring Transactions'!$J$8,41))</f>
        <v/>
      </c>
      <c r="R183" s="126">
        <f>IF($Q183="","",TEXT($Q183,"mmm yyyy"))</f>
        <v/>
      </c>
      <c r="S183" s="124">
        <f>IF(OR('Recurring Transactions'!$A$8="",$Q183=""),0,(IF('Recurring Transactions'!$F$8="Monthly",IF(AND('Recurring Transactions'!$J$8&lt;=EOMONTH($Q183,0),$Q183&lt;='Recurring Transactions'!$L$8),1,0),IF('Recurring Transactions'!$F$8="Semi-monthly",IF(AND('Recurring Transactions'!$J$8&lt;=EOMONTH($Q183,0),$Q183&lt;='Recurring Transactions'!$L$8),2,0),IF('Recurring Transactions'!$F$8="Weekly",IF(AND('Recurring Transactions'!$J$8&lt;=EOMONTH($Q183,0),$Q183&lt;='Recurring Transactions'!$L$8),MAX(0,INT((MIN(EOMONTH($Q183,0),'Recurring Transactions'!$L$8)-'Recurring Transactions'!$J$8)/7)+INT(-(MAX('Recurring Transactions'!$J$8,$Q183)-'Recurring Transactions'!$J$8)/7)+1),0),IF('Recurring Transactions'!$F$8="Bi-weekly",IF(AND('Recurring Transactions'!$J$8&lt;=EOMONTH($Q183,0),$Q183&lt;='Recurring Transactions'!$L$8),MAX(0,INT((MIN(EOMONTH($Q183,0),'Recurring Transactions'!$L$8)-'Recurring Transactions'!$J$8)/14)+INT(-(MAX('Recurring Transactions'!$J$8,$Q183)-'Recurring Transactions'!$J$8)/14)+1),0),IF('Recurring Transactions'!$F$8="Quarterly",IF(AND(AND('Recurring Transactions'!$J$8&lt;=EOMONTH($Q183,0),$Q183&lt;='Recurring Transactions'!$L$8),MOD((YEAR($Q183)-YEAR('Recurring Transactions'!$J$8))*12+MONTH($Q183)-MONTH('Recurring Transactions'!$J$8),3)=0),1,0),IF('Recurring Transactions'!$F$8="Annually",IF(AND(AND('Recurring Transactions'!$J$8&lt;=EOMONTH($Q183,0),$Q183&lt;='Recurring Transactions'!$L$8),MONTH($Q183)=MONTH('Recurring Transactions'!$J$8)),1,0),0)))))))*'Recurring Transactions'!$D$8)</f>
        <v/>
      </c>
    </row>
    <row r="184">
      <c r="N184" s="126">
        <f>'Recurring Transactions'!$A$8</f>
        <v/>
      </c>
      <c r="O184" s="126">
        <f>'Recurring Transactions'!$B$8</f>
        <v/>
      </c>
      <c r="P184" s="126">
        <f>'Recurring Transactions'!$E$8</f>
        <v/>
      </c>
      <c r="Q184" s="72">
        <f>IF('Recurring Transactions'!$J$8="","",EDATE('Recurring Transactions'!$J$8,42))</f>
        <v/>
      </c>
      <c r="R184" s="126">
        <f>IF($Q184="","",TEXT($Q184,"mmm yyyy"))</f>
        <v/>
      </c>
      <c r="S184" s="124">
        <f>IF(OR('Recurring Transactions'!$A$8="",$Q184=""),0,(IF('Recurring Transactions'!$F$8="Monthly",IF(AND('Recurring Transactions'!$J$8&lt;=EOMONTH($Q184,0),$Q184&lt;='Recurring Transactions'!$L$8),1,0),IF('Recurring Transactions'!$F$8="Semi-monthly",IF(AND('Recurring Transactions'!$J$8&lt;=EOMONTH($Q184,0),$Q184&lt;='Recurring Transactions'!$L$8),2,0),IF('Recurring Transactions'!$F$8="Weekly",IF(AND('Recurring Transactions'!$J$8&lt;=EOMONTH($Q184,0),$Q184&lt;='Recurring Transactions'!$L$8),MAX(0,INT((MIN(EOMONTH($Q184,0),'Recurring Transactions'!$L$8)-'Recurring Transactions'!$J$8)/7)+INT(-(MAX('Recurring Transactions'!$J$8,$Q184)-'Recurring Transactions'!$J$8)/7)+1),0),IF('Recurring Transactions'!$F$8="Bi-weekly",IF(AND('Recurring Transactions'!$J$8&lt;=EOMONTH($Q184,0),$Q184&lt;='Recurring Transactions'!$L$8),MAX(0,INT((MIN(EOMONTH($Q184,0),'Recurring Transactions'!$L$8)-'Recurring Transactions'!$J$8)/14)+INT(-(MAX('Recurring Transactions'!$J$8,$Q184)-'Recurring Transactions'!$J$8)/14)+1),0),IF('Recurring Transactions'!$F$8="Quarterly",IF(AND(AND('Recurring Transactions'!$J$8&lt;=EOMONTH($Q184,0),$Q184&lt;='Recurring Transactions'!$L$8),MOD((YEAR($Q184)-YEAR('Recurring Transactions'!$J$8))*12+MONTH($Q184)-MONTH('Recurring Transactions'!$J$8),3)=0),1,0),IF('Recurring Transactions'!$F$8="Annually",IF(AND(AND('Recurring Transactions'!$J$8&lt;=EOMONTH($Q184,0),$Q184&lt;='Recurring Transactions'!$L$8),MONTH($Q184)=MONTH('Recurring Transactions'!$J$8)),1,0),0)))))))*'Recurring Transactions'!$D$8)</f>
        <v/>
      </c>
    </row>
    <row r="185">
      <c r="N185" s="126">
        <f>'Recurring Transactions'!$A$8</f>
        <v/>
      </c>
      <c r="O185" s="126">
        <f>'Recurring Transactions'!$B$8</f>
        <v/>
      </c>
      <c r="P185" s="126">
        <f>'Recurring Transactions'!$E$8</f>
        <v/>
      </c>
      <c r="Q185" s="72">
        <f>IF('Recurring Transactions'!$J$8="","",EDATE('Recurring Transactions'!$J$8,43))</f>
        <v/>
      </c>
      <c r="R185" s="126">
        <f>IF($Q185="","",TEXT($Q185,"mmm yyyy"))</f>
        <v/>
      </c>
      <c r="S185" s="124">
        <f>IF(OR('Recurring Transactions'!$A$8="",$Q185=""),0,(IF('Recurring Transactions'!$F$8="Monthly",IF(AND('Recurring Transactions'!$J$8&lt;=EOMONTH($Q185,0),$Q185&lt;='Recurring Transactions'!$L$8),1,0),IF('Recurring Transactions'!$F$8="Semi-monthly",IF(AND('Recurring Transactions'!$J$8&lt;=EOMONTH($Q185,0),$Q185&lt;='Recurring Transactions'!$L$8),2,0),IF('Recurring Transactions'!$F$8="Weekly",IF(AND('Recurring Transactions'!$J$8&lt;=EOMONTH($Q185,0),$Q185&lt;='Recurring Transactions'!$L$8),MAX(0,INT((MIN(EOMONTH($Q185,0),'Recurring Transactions'!$L$8)-'Recurring Transactions'!$J$8)/7)+INT(-(MAX('Recurring Transactions'!$J$8,$Q185)-'Recurring Transactions'!$J$8)/7)+1),0),IF('Recurring Transactions'!$F$8="Bi-weekly",IF(AND('Recurring Transactions'!$J$8&lt;=EOMONTH($Q185,0),$Q185&lt;='Recurring Transactions'!$L$8),MAX(0,INT((MIN(EOMONTH($Q185,0),'Recurring Transactions'!$L$8)-'Recurring Transactions'!$J$8)/14)+INT(-(MAX('Recurring Transactions'!$J$8,$Q185)-'Recurring Transactions'!$J$8)/14)+1),0),IF('Recurring Transactions'!$F$8="Quarterly",IF(AND(AND('Recurring Transactions'!$J$8&lt;=EOMONTH($Q185,0),$Q185&lt;='Recurring Transactions'!$L$8),MOD((YEAR($Q185)-YEAR('Recurring Transactions'!$J$8))*12+MONTH($Q185)-MONTH('Recurring Transactions'!$J$8),3)=0),1,0),IF('Recurring Transactions'!$F$8="Annually",IF(AND(AND('Recurring Transactions'!$J$8&lt;=EOMONTH($Q185,0),$Q185&lt;='Recurring Transactions'!$L$8),MONTH($Q185)=MONTH('Recurring Transactions'!$J$8)),1,0),0)))))))*'Recurring Transactions'!$D$8)</f>
        <v/>
      </c>
    </row>
    <row r="186">
      <c r="N186" s="126">
        <f>'Recurring Transactions'!$A$8</f>
        <v/>
      </c>
      <c r="O186" s="126">
        <f>'Recurring Transactions'!$B$8</f>
        <v/>
      </c>
      <c r="P186" s="126">
        <f>'Recurring Transactions'!$E$8</f>
        <v/>
      </c>
      <c r="Q186" s="72">
        <f>IF('Recurring Transactions'!$J$8="","",EDATE('Recurring Transactions'!$J$8,44))</f>
        <v/>
      </c>
      <c r="R186" s="126">
        <f>IF($Q186="","",TEXT($Q186,"mmm yyyy"))</f>
        <v/>
      </c>
      <c r="S186" s="124">
        <f>IF(OR('Recurring Transactions'!$A$8="",$Q186=""),0,(IF('Recurring Transactions'!$F$8="Monthly",IF(AND('Recurring Transactions'!$J$8&lt;=EOMONTH($Q186,0),$Q186&lt;='Recurring Transactions'!$L$8),1,0),IF('Recurring Transactions'!$F$8="Semi-monthly",IF(AND('Recurring Transactions'!$J$8&lt;=EOMONTH($Q186,0),$Q186&lt;='Recurring Transactions'!$L$8),2,0),IF('Recurring Transactions'!$F$8="Weekly",IF(AND('Recurring Transactions'!$J$8&lt;=EOMONTH($Q186,0),$Q186&lt;='Recurring Transactions'!$L$8),MAX(0,INT((MIN(EOMONTH($Q186,0),'Recurring Transactions'!$L$8)-'Recurring Transactions'!$J$8)/7)+INT(-(MAX('Recurring Transactions'!$J$8,$Q186)-'Recurring Transactions'!$J$8)/7)+1),0),IF('Recurring Transactions'!$F$8="Bi-weekly",IF(AND('Recurring Transactions'!$J$8&lt;=EOMONTH($Q186,0),$Q186&lt;='Recurring Transactions'!$L$8),MAX(0,INT((MIN(EOMONTH($Q186,0),'Recurring Transactions'!$L$8)-'Recurring Transactions'!$J$8)/14)+INT(-(MAX('Recurring Transactions'!$J$8,$Q186)-'Recurring Transactions'!$J$8)/14)+1),0),IF('Recurring Transactions'!$F$8="Quarterly",IF(AND(AND('Recurring Transactions'!$J$8&lt;=EOMONTH($Q186,0),$Q186&lt;='Recurring Transactions'!$L$8),MOD((YEAR($Q186)-YEAR('Recurring Transactions'!$J$8))*12+MONTH($Q186)-MONTH('Recurring Transactions'!$J$8),3)=0),1,0),IF('Recurring Transactions'!$F$8="Annually",IF(AND(AND('Recurring Transactions'!$J$8&lt;=EOMONTH($Q186,0),$Q186&lt;='Recurring Transactions'!$L$8),MONTH($Q186)=MONTH('Recurring Transactions'!$J$8)),1,0),0)))))))*'Recurring Transactions'!$D$8)</f>
        <v/>
      </c>
    </row>
    <row r="187">
      <c r="N187" s="126">
        <f>'Recurring Transactions'!$A$8</f>
        <v/>
      </c>
      <c r="O187" s="126">
        <f>'Recurring Transactions'!$B$8</f>
        <v/>
      </c>
      <c r="P187" s="126">
        <f>'Recurring Transactions'!$E$8</f>
        <v/>
      </c>
      <c r="Q187" s="72">
        <f>IF('Recurring Transactions'!$J$8="","",EDATE('Recurring Transactions'!$J$8,45))</f>
        <v/>
      </c>
      <c r="R187" s="126">
        <f>IF($Q187="","",TEXT($Q187,"mmm yyyy"))</f>
        <v/>
      </c>
      <c r="S187" s="124">
        <f>IF(OR('Recurring Transactions'!$A$8="",$Q187=""),0,(IF('Recurring Transactions'!$F$8="Monthly",IF(AND('Recurring Transactions'!$J$8&lt;=EOMONTH($Q187,0),$Q187&lt;='Recurring Transactions'!$L$8),1,0),IF('Recurring Transactions'!$F$8="Semi-monthly",IF(AND('Recurring Transactions'!$J$8&lt;=EOMONTH($Q187,0),$Q187&lt;='Recurring Transactions'!$L$8),2,0),IF('Recurring Transactions'!$F$8="Weekly",IF(AND('Recurring Transactions'!$J$8&lt;=EOMONTH($Q187,0),$Q187&lt;='Recurring Transactions'!$L$8),MAX(0,INT((MIN(EOMONTH($Q187,0),'Recurring Transactions'!$L$8)-'Recurring Transactions'!$J$8)/7)+INT(-(MAX('Recurring Transactions'!$J$8,$Q187)-'Recurring Transactions'!$J$8)/7)+1),0),IF('Recurring Transactions'!$F$8="Bi-weekly",IF(AND('Recurring Transactions'!$J$8&lt;=EOMONTH($Q187,0),$Q187&lt;='Recurring Transactions'!$L$8),MAX(0,INT((MIN(EOMONTH($Q187,0),'Recurring Transactions'!$L$8)-'Recurring Transactions'!$J$8)/14)+INT(-(MAX('Recurring Transactions'!$J$8,$Q187)-'Recurring Transactions'!$J$8)/14)+1),0),IF('Recurring Transactions'!$F$8="Quarterly",IF(AND(AND('Recurring Transactions'!$J$8&lt;=EOMONTH($Q187,0),$Q187&lt;='Recurring Transactions'!$L$8),MOD((YEAR($Q187)-YEAR('Recurring Transactions'!$J$8))*12+MONTH($Q187)-MONTH('Recurring Transactions'!$J$8),3)=0),1,0),IF('Recurring Transactions'!$F$8="Annually",IF(AND(AND('Recurring Transactions'!$J$8&lt;=EOMONTH($Q187,0),$Q187&lt;='Recurring Transactions'!$L$8),MONTH($Q187)=MONTH('Recurring Transactions'!$J$8)),1,0),0)))))))*'Recurring Transactions'!$D$8)</f>
        <v/>
      </c>
    </row>
    <row r="188">
      <c r="N188" s="126">
        <f>'Recurring Transactions'!$A$8</f>
        <v/>
      </c>
      <c r="O188" s="126">
        <f>'Recurring Transactions'!$B$8</f>
        <v/>
      </c>
      <c r="P188" s="126">
        <f>'Recurring Transactions'!$E$8</f>
        <v/>
      </c>
      <c r="Q188" s="72">
        <f>IF('Recurring Transactions'!$J$8="","",EDATE('Recurring Transactions'!$J$8,46))</f>
        <v/>
      </c>
      <c r="R188" s="126">
        <f>IF($Q188="","",TEXT($Q188,"mmm yyyy"))</f>
        <v/>
      </c>
      <c r="S188" s="124">
        <f>IF(OR('Recurring Transactions'!$A$8="",$Q188=""),0,(IF('Recurring Transactions'!$F$8="Monthly",IF(AND('Recurring Transactions'!$J$8&lt;=EOMONTH($Q188,0),$Q188&lt;='Recurring Transactions'!$L$8),1,0),IF('Recurring Transactions'!$F$8="Semi-monthly",IF(AND('Recurring Transactions'!$J$8&lt;=EOMONTH($Q188,0),$Q188&lt;='Recurring Transactions'!$L$8),2,0),IF('Recurring Transactions'!$F$8="Weekly",IF(AND('Recurring Transactions'!$J$8&lt;=EOMONTH($Q188,0),$Q188&lt;='Recurring Transactions'!$L$8),MAX(0,INT((MIN(EOMONTH($Q188,0),'Recurring Transactions'!$L$8)-'Recurring Transactions'!$J$8)/7)+INT(-(MAX('Recurring Transactions'!$J$8,$Q188)-'Recurring Transactions'!$J$8)/7)+1),0),IF('Recurring Transactions'!$F$8="Bi-weekly",IF(AND('Recurring Transactions'!$J$8&lt;=EOMONTH($Q188,0),$Q188&lt;='Recurring Transactions'!$L$8),MAX(0,INT((MIN(EOMONTH($Q188,0),'Recurring Transactions'!$L$8)-'Recurring Transactions'!$J$8)/14)+INT(-(MAX('Recurring Transactions'!$J$8,$Q188)-'Recurring Transactions'!$J$8)/14)+1),0),IF('Recurring Transactions'!$F$8="Quarterly",IF(AND(AND('Recurring Transactions'!$J$8&lt;=EOMONTH($Q188,0),$Q188&lt;='Recurring Transactions'!$L$8),MOD((YEAR($Q188)-YEAR('Recurring Transactions'!$J$8))*12+MONTH($Q188)-MONTH('Recurring Transactions'!$J$8),3)=0),1,0),IF('Recurring Transactions'!$F$8="Annually",IF(AND(AND('Recurring Transactions'!$J$8&lt;=EOMONTH($Q188,0),$Q188&lt;='Recurring Transactions'!$L$8),MONTH($Q188)=MONTH('Recurring Transactions'!$J$8)),1,0),0)))))))*'Recurring Transactions'!$D$8)</f>
        <v/>
      </c>
    </row>
    <row r="189">
      <c r="N189" s="126">
        <f>'Recurring Transactions'!$A$8</f>
        <v/>
      </c>
      <c r="O189" s="126">
        <f>'Recurring Transactions'!$B$8</f>
        <v/>
      </c>
      <c r="P189" s="126">
        <f>'Recurring Transactions'!$E$8</f>
        <v/>
      </c>
      <c r="Q189" s="72">
        <f>IF('Recurring Transactions'!$J$8="","",EDATE('Recurring Transactions'!$J$8,47))</f>
        <v/>
      </c>
      <c r="R189" s="126">
        <f>IF($Q189="","",TEXT($Q189,"mmm yyyy"))</f>
        <v/>
      </c>
      <c r="S189" s="124">
        <f>IF(OR('Recurring Transactions'!$A$8="",$Q189=""),0,(IF('Recurring Transactions'!$F$8="Monthly",IF(AND('Recurring Transactions'!$J$8&lt;=EOMONTH($Q189,0),$Q189&lt;='Recurring Transactions'!$L$8),1,0),IF('Recurring Transactions'!$F$8="Semi-monthly",IF(AND('Recurring Transactions'!$J$8&lt;=EOMONTH($Q189,0),$Q189&lt;='Recurring Transactions'!$L$8),2,0),IF('Recurring Transactions'!$F$8="Weekly",IF(AND('Recurring Transactions'!$J$8&lt;=EOMONTH($Q189,0),$Q189&lt;='Recurring Transactions'!$L$8),MAX(0,INT((MIN(EOMONTH($Q189,0),'Recurring Transactions'!$L$8)-'Recurring Transactions'!$J$8)/7)+INT(-(MAX('Recurring Transactions'!$J$8,$Q189)-'Recurring Transactions'!$J$8)/7)+1),0),IF('Recurring Transactions'!$F$8="Bi-weekly",IF(AND('Recurring Transactions'!$J$8&lt;=EOMONTH($Q189,0),$Q189&lt;='Recurring Transactions'!$L$8),MAX(0,INT((MIN(EOMONTH($Q189,0),'Recurring Transactions'!$L$8)-'Recurring Transactions'!$J$8)/14)+INT(-(MAX('Recurring Transactions'!$J$8,$Q189)-'Recurring Transactions'!$J$8)/14)+1),0),IF('Recurring Transactions'!$F$8="Quarterly",IF(AND(AND('Recurring Transactions'!$J$8&lt;=EOMONTH($Q189,0),$Q189&lt;='Recurring Transactions'!$L$8),MOD((YEAR($Q189)-YEAR('Recurring Transactions'!$J$8))*12+MONTH($Q189)-MONTH('Recurring Transactions'!$J$8),3)=0),1,0),IF('Recurring Transactions'!$F$8="Annually",IF(AND(AND('Recurring Transactions'!$J$8&lt;=EOMONTH($Q189,0),$Q189&lt;='Recurring Transactions'!$L$8),MONTH($Q189)=MONTH('Recurring Transactions'!$J$8)),1,0),0)))))))*'Recurring Transactions'!$D$8)</f>
        <v/>
      </c>
    </row>
    <row r="190">
      <c r="N190" s="126">
        <f>'Recurring Transactions'!$A$8</f>
        <v/>
      </c>
      <c r="O190" s="126">
        <f>'Recurring Transactions'!$B$8</f>
        <v/>
      </c>
      <c r="P190" s="126">
        <f>'Recurring Transactions'!$E$8</f>
        <v/>
      </c>
      <c r="Q190" s="72">
        <f>IF('Recurring Transactions'!$J$8="","",EDATE('Recurring Transactions'!$J$8,48))</f>
        <v/>
      </c>
      <c r="R190" s="126">
        <f>IF($Q190="","",TEXT($Q190,"mmm yyyy"))</f>
        <v/>
      </c>
      <c r="S190" s="124">
        <f>IF(OR('Recurring Transactions'!$A$8="",$Q190=""),0,(IF('Recurring Transactions'!$F$8="Monthly",IF(AND('Recurring Transactions'!$J$8&lt;=EOMONTH($Q190,0),$Q190&lt;='Recurring Transactions'!$L$8),1,0),IF('Recurring Transactions'!$F$8="Semi-monthly",IF(AND('Recurring Transactions'!$J$8&lt;=EOMONTH($Q190,0),$Q190&lt;='Recurring Transactions'!$L$8),2,0),IF('Recurring Transactions'!$F$8="Weekly",IF(AND('Recurring Transactions'!$J$8&lt;=EOMONTH($Q190,0),$Q190&lt;='Recurring Transactions'!$L$8),MAX(0,INT((MIN(EOMONTH($Q190,0),'Recurring Transactions'!$L$8)-'Recurring Transactions'!$J$8)/7)+INT(-(MAX('Recurring Transactions'!$J$8,$Q190)-'Recurring Transactions'!$J$8)/7)+1),0),IF('Recurring Transactions'!$F$8="Bi-weekly",IF(AND('Recurring Transactions'!$J$8&lt;=EOMONTH($Q190,0),$Q190&lt;='Recurring Transactions'!$L$8),MAX(0,INT((MIN(EOMONTH($Q190,0),'Recurring Transactions'!$L$8)-'Recurring Transactions'!$J$8)/14)+INT(-(MAX('Recurring Transactions'!$J$8,$Q190)-'Recurring Transactions'!$J$8)/14)+1),0),IF('Recurring Transactions'!$F$8="Quarterly",IF(AND(AND('Recurring Transactions'!$J$8&lt;=EOMONTH($Q190,0),$Q190&lt;='Recurring Transactions'!$L$8),MOD((YEAR($Q190)-YEAR('Recurring Transactions'!$J$8))*12+MONTH($Q190)-MONTH('Recurring Transactions'!$J$8),3)=0),1,0),IF('Recurring Transactions'!$F$8="Annually",IF(AND(AND('Recurring Transactions'!$J$8&lt;=EOMONTH($Q190,0),$Q190&lt;='Recurring Transactions'!$L$8),MONTH($Q190)=MONTH('Recurring Transactions'!$J$8)),1,0),0)))))))*'Recurring Transactions'!$D$8)</f>
        <v/>
      </c>
    </row>
    <row r="191">
      <c r="N191" s="126">
        <f>'Recurring Transactions'!$A$8</f>
        <v/>
      </c>
      <c r="O191" s="126">
        <f>'Recurring Transactions'!$B$8</f>
        <v/>
      </c>
      <c r="P191" s="126">
        <f>'Recurring Transactions'!$E$8</f>
        <v/>
      </c>
      <c r="Q191" s="72">
        <f>IF('Recurring Transactions'!$J$8="","",EDATE('Recurring Transactions'!$J$8,49))</f>
        <v/>
      </c>
      <c r="R191" s="126">
        <f>IF($Q191="","",TEXT($Q191,"mmm yyyy"))</f>
        <v/>
      </c>
      <c r="S191" s="124">
        <f>IF(OR('Recurring Transactions'!$A$8="",$Q191=""),0,(IF('Recurring Transactions'!$F$8="Monthly",IF(AND('Recurring Transactions'!$J$8&lt;=EOMONTH($Q191,0),$Q191&lt;='Recurring Transactions'!$L$8),1,0),IF('Recurring Transactions'!$F$8="Semi-monthly",IF(AND('Recurring Transactions'!$J$8&lt;=EOMONTH($Q191,0),$Q191&lt;='Recurring Transactions'!$L$8),2,0),IF('Recurring Transactions'!$F$8="Weekly",IF(AND('Recurring Transactions'!$J$8&lt;=EOMONTH($Q191,0),$Q191&lt;='Recurring Transactions'!$L$8),MAX(0,INT((MIN(EOMONTH($Q191,0),'Recurring Transactions'!$L$8)-'Recurring Transactions'!$J$8)/7)+INT(-(MAX('Recurring Transactions'!$J$8,$Q191)-'Recurring Transactions'!$J$8)/7)+1),0),IF('Recurring Transactions'!$F$8="Bi-weekly",IF(AND('Recurring Transactions'!$J$8&lt;=EOMONTH($Q191,0),$Q191&lt;='Recurring Transactions'!$L$8),MAX(0,INT((MIN(EOMONTH($Q191,0),'Recurring Transactions'!$L$8)-'Recurring Transactions'!$J$8)/14)+INT(-(MAX('Recurring Transactions'!$J$8,$Q191)-'Recurring Transactions'!$J$8)/14)+1),0),IF('Recurring Transactions'!$F$8="Quarterly",IF(AND(AND('Recurring Transactions'!$J$8&lt;=EOMONTH($Q191,0),$Q191&lt;='Recurring Transactions'!$L$8),MOD((YEAR($Q191)-YEAR('Recurring Transactions'!$J$8))*12+MONTH($Q191)-MONTH('Recurring Transactions'!$J$8),3)=0),1,0),IF('Recurring Transactions'!$F$8="Annually",IF(AND(AND('Recurring Transactions'!$J$8&lt;=EOMONTH($Q191,0),$Q191&lt;='Recurring Transactions'!$L$8),MONTH($Q191)=MONTH('Recurring Transactions'!$J$8)),1,0),0)))))))*'Recurring Transactions'!$D$8)</f>
        <v/>
      </c>
    </row>
    <row r="192">
      <c r="N192" s="126">
        <f>'Recurring Transactions'!$A$8</f>
        <v/>
      </c>
      <c r="O192" s="126">
        <f>'Recurring Transactions'!$B$8</f>
        <v/>
      </c>
      <c r="P192" s="126">
        <f>'Recurring Transactions'!$E$8</f>
        <v/>
      </c>
      <c r="Q192" s="72">
        <f>IF('Recurring Transactions'!$J$8="","",EDATE('Recurring Transactions'!$J$8,50))</f>
        <v/>
      </c>
      <c r="R192" s="126">
        <f>IF($Q192="","",TEXT($Q192,"mmm yyyy"))</f>
        <v/>
      </c>
      <c r="S192" s="124">
        <f>IF(OR('Recurring Transactions'!$A$8="",$Q192=""),0,(IF('Recurring Transactions'!$F$8="Monthly",IF(AND('Recurring Transactions'!$J$8&lt;=EOMONTH($Q192,0),$Q192&lt;='Recurring Transactions'!$L$8),1,0),IF('Recurring Transactions'!$F$8="Semi-monthly",IF(AND('Recurring Transactions'!$J$8&lt;=EOMONTH($Q192,0),$Q192&lt;='Recurring Transactions'!$L$8),2,0),IF('Recurring Transactions'!$F$8="Weekly",IF(AND('Recurring Transactions'!$J$8&lt;=EOMONTH($Q192,0),$Q192&lt;='Recurring Transactions'!$L$8),MAX(0,INT((MIN(EOMONTH($Q192,0),'Recurring Transactions'!$L$8)-'Recurring Transactions'!$J$8)/7)+INT(-(MAX('Recurring Transactions'!$J$8,$Q192)-'Recurring Transactions'!$J$8)/7)+1),0),IF('Recurring Transactions'!$F$8="Bi-weekly",IF(AND('Recurring Transactions'!$J$8&lt;=EOMONTH($Q192,0),$Q192&lt;='Recurring Transactions'!$L$8),MAX(0,INT((MIN(EOMONTH($Q192,0),'Recurring Transactions'!$L$8)-'Recurring Transactions'!$J$8)/14)+INT(-(MAX('Recurring Transactions'!$J$8,$Q192)-'Recurring Transactions'!$J$8)/14)+1),0),IF('Recurring Transactions'!$F$8="Quarterly",IF(AND(AND('Recurring Transactions'!$J$8&lt;=EOMONTH($Q192,0),$Q192&lt;='Recurring Transactions'!$L$8),MOD((YEAR($Q192)-YEAR('Recurring Transactions'!$J$8))*12+MONTH($Q192)-MONTH('Recurring Transactions'!$J$8),3)=0),1,0),IF('Recurring Transactions'!$F$8="Annually",IF(AND(AND('Recurring Transactions'!$J$8&lt;=EOMONTH($Q192,0),$Q192&lt;='Recurring Transactions'!$L$8),MONTH($Q192)=MONTH('Recurring Transactions'!$J$8)),1,0),0)))))))*'Recurring Transactions'!$D$8)</f>
        <v/>
      </c>
    </row>
    <row r="193">
      <c r="N193" s="126">
        <f>'Recurring Transactions'!$A$8</f>
        <v/>
      </c>
      <c r="O193" s="126">
        <f>'Recurring Transactions'!$B$8</f>
        <v/>
      </c>
      <c r="P193" s="126">
        <f>'Recurring Transactions'!$E$8</f>
        <v/>
      </c>
      <c r="Q193" s="72">
        <f>IF('Recurring Transactions'!$J$8="","",EDATE('Recurring Transactions'!$J$8,51))</f>
        <v/>
      </c>
      <c r="R193" s="126">
        <f>IF($Q193="","",TEXT($Q193,"mmm yyyy"))</f>
        <v/>
      </c>
      <c r="S193" s="124">
        <f>IF(OR('Recurring Transactions'!$A$8="",$Q193=""),0,(IF('Recurring Transactions'!$F$8="Monthly",IF(AND('Recurring Transactions'!$J$8&lt;=EOMONTH($Q193,0),$Q193&lt;='Recurring Transactions'!$L$8),1,0),IF('Recurring Transactions'!$F$8="Semi-monthly",IF(AND('Recurring Transactions'!$J$8&lt;=EOMONTH($Q193,0),$Q193&lt;='Recurring Transactions'!$L$8),2,0),IF('Recurring Transactions'!$F$8="Weekly",IF(AND('Recurring Transactions'!$J$8&lt;=EOMONTH($Q193,0),$Q193&lt;='Recurring Transactions'!$L$8),MAX(0,INT((MIN(EOMONTH($Q193,0),'Recurring Transactions'!$L$8)-'Recurring Transactions'!$J$8)/7)+INT(-(MAX('Recurring Transactions'!$J$8,$Q193)-'Recurring Transactions'!$J$8)/7)+1),0),IF('Recurring Transactions'!$F$8="Bi-weekly",IF(AND('Recurring Transactions'!$J$8&lt;=EOMONTH($Q193,0),$Q193&lt;='Recurring Transactions'!$L$8),MAX(0,INT((MIN(EOMONTH($Q193,0),'Recurring Transactions'!$L$8)-'Recurring Transactions'!$J$8)/14)+INT(-(MAX('Recurring Transactions'!$J$8,$Q193)-'Recurring Transactions'!$J$8)/14)+1),0),IF('Recurring Transactions'!$F$8="Quarterly",IF(AND(AND('Recurring Transactions'!$J$8&lt;=EOMONTH($Q193,0),$Q193&lt;='Recurring Transactions'!$L$8),MOD((YEAR($Q193)-YEAR('Recurring Transactions'!$J$8))*12+MONTH($Q193)-MONTH('Recurring Transactions'!$J$8),3)=0),1,0),IF('Recurring Transactions'!$F$8="Annually",IF(AND(AND('Recurring Transactions'!$J$8&lt;=EOMONTH($Q193,0),$Q193&lt;='Recurring Transactions'!$L$8),MONTH($Q193)=MONTH('Recurring Transactions'!$J$8)),1,0),0)))))))*'Recurring Transactions'!$D$8)</f>
        <v/>
      </c>
    </row>
    <row r="194">
      <c r="N194" s="126">
        <f>'Recurring Transactions'!$A$8</f>
        <v/>
      </c>
      <c r="O194" s="126">
        <f>'Recurring Transactions'!$B$8</f>
        <v/>
      </c>
      <c r="P194" s="126">
        <f>'Recurring Transactions'!$E$8</f>
        <v/>
      </c>
      <c r="Q194" s="72">
        <f>IF('Recurring Transactions'!$J$8="","",EDATE('Recurring Transactions'!$J$8,52))</f>
        <v/>
      </c>
      <c r="R194" s="126">
        <f>IF($Q194="","",TEXT($Q194,"mmm yyyy"))</f>
        <v/>
      </c>
      <c r="S194" s="124">
        <f>IF(OR('Recurring Transactions'!$A$8="",$Q194=""),0,(IF('Recurring Transactions'!$F$8="Monthly",IF(AND('Recurring Transactions'!$J$8&lt;=EOMONTH($Q194,0),$Q194&lt;='Recurring Transactions'!$L$8),1,0),IF('Recurring Transactions'!$F$8="Semi-monthly",IF(AND('Recurring Transactions'!$J$8&lt;=EOMONTH($Q194,0),$Q194&lt;='Recurring Transactions'!$L$8),2,0),IF('Recurring Transactions'!$F$8="Weekly",IF(AND('Recurring Transactions'!$J$8&lt;=EOMONTH($Q194,0),$Q194&lt;='Recurring Transactions'!$L$8),MAX(0,INT((MIN(EOMONTH($Q194,0),'Recurring Transactions'!$L$8)-'Recurring Transactions'!$J$8)/7)+INT(-(MAX('Recurring Transactions'!$J$8,$Q194)-'Recurring Transactions'!$J$8)/7)+1),0),IF('Recurring Transactions'!$F$8="Bi-weekly",IF(AND('Recurring Transactions'!$J$8&lt;=EOMONTH($Q194,0),$Q194&lt;='Recurring Transactions'!$L$8),MAX(0,INT((MIN(EOMONTH($Q194,0),'Recurring Transactions'!$L$8)-'Recurring Transactions'!$J$8)/14)+INT(-(MAX('Recurring Transactions'!$J$8,$Q194)-'Recurring Transactions'!$J$8)/14)+1),0),IF('Recurring Transactions'!$F$8="Quarterly",IF(AND(AND('Recurring Transactions'!$J$8&lt;=EOMONTH($Q194,0),$Q194&lt;='Recurring Transactions'!$L$8),MOD((YEAR($Q194)-YEAR('Recurring Transactions'!$J$8))*12+MONTH($Q194)-MONTH('Recurring Transactions'!$J$8),3)=0),1,0),IF('Recurring Transactions'!$F$8="Annually",IF(AND(AND('Recurring Transactions'!$J$8&lt;=EOMONTH($Q194,0),$Q194&lt;='Recurring Transactions'!$L$8),MONTH($Q194)=MONTH('Recurring Transactions'!$J$8)),1,0),0)))))))*'Recurring Transactions'!$D$8)</f>
        <v/>
      </c>
    </row>
    <row r="195">
      <c r="N195" s="126">
        <f>'Recurring Transactions'!$A$8</f>
        <v/>
      </c>
      <c r="O195" s="126">
        <f>'Recurring Transactions'!$B$8</f>
        <v/>
      </c>
      <c r="P195" s="126">
        <f>'Recurring Transactions'!$E$8</f>
        <v/>
      </c>
      <c r="Q195" s="72">
        <f>IF('Recurring Transactions'!$J$8="","",EDATE('Recurring Transactions'!$J$8,53))</f>
        <v/>
      </c>
      <c r="R195" s="126">
        <f>IF($Q195="","",TEXT($Q195,"mmm yyyy"))</f>
        <v/>
      </c>
      <c r="S195" s="124">
        <f>IF(OR('Recurring Transactions'!$A$8="",$Q195=""),0,(IF('Recurring Transactions'!$F$8="Monthly",IF(AND('Recurring Transactions'!$J$8&lt;=EOMONTH($Q195,0),$Q195&lt;='Recurring Transactions'!$L$8),1,0),IF('Recurring Transactions'!$F$8="Semi-monthly",IF(AND('Recurring Transactions'!$J$8&lt;=EOMONTH($Q195,0),$Q195&lt;='Recurring Transactions'!$L$8),2,0),IF('Recurring Transactions'!$F$8="Weekly",IF(AND('Recurring Transactions'!$J$8&lt;=EOMONTH($Q195,0),$Q195&lt;='Recurring Transactions'!$L$8),MAX(0,INT((MIN(EOMONTH($Q195,0),'Recurring Transactions'!$L$8)-'Recurring Transactions'!$J$8)/7)+INT(-(MAX('Recurring Transactions'!$J$8,$Q195)-'Recurring Transactions'!$J$8)/7)+1),0),IF('Recurring Transactions'!$F$8="Bi-weekly",IF(AND('Recurring Transactions'!$J$8&lt;=EOMONTH($Q195,0),$Q195&lt;='Recurring Transactions'!$L$8),MAX(0,INT((MIN(EOMONTH($Q195,0),'Recurring Transactions'!$L$8)-'Recurring Transactions'!$J$8)/14)+INT(-(MAX('Recurring Transactions'!$J$8,$Q195)-'Recurring Transactions'!$J$8)/14)+1),0),IF('Recurring Transactions'!$F$8="Quarterly",IF(AND(AND('Recurring Transactions'!$J$8&lt;=EOMONTH($Q195,0),$Q195&lt;='Recurring Transactions'!$L$8),MOD((YEAR($Q195)-YEAR('Recurring Transactions'!$J$8))*12+MONTH($Q195)-MONTH('Recurring Transactions'!$J$8),3)=0),1,0),IF('Recurring Transactions'!$F$8="Annually",IF(AND(AND('Recurring Transactions'!$J$8&lt;=EOMONTH($Q195,0),$Q195&lt;='Recurring Transactions'!$L$8),MONTH($Q195)=MONTH('Recurring Transactions'!$J$8)),1,0),0)))))))*'Recurring Transactions'!$D$8)</f>
        <v/>
      </c>
    </row>
    <row r="196">
      <c r="N196" s="126">
        <f>'Recurring Transactions'!$A$8</f>
        <v/>
      </c>
      <c r="O196" s="126">
        <f>'Recurring Transactions'!$B$8</f>
        <v/>
      </c>
      <c r="P196" s="126">
        <f>'Recurring Transactions'!$E$8</f>
        <v/>
      </c>
      <c r="Q196" s="72">
        <f>IF('Recurring Transactions'!$J$8="","",EDATE('Recurring Transactions'!$J$8,54))</f>
        <v/>
      </c>
      <c r="R196" s="126">
        <f>IF($Q196="","",TEXT($Q196,"mmm yyyy"))</f>
        <v/>
      </c>
      <c r="S196" s="124">
        <f>IF(OR('Recurring Transactions'!$A$8="",$Q196=""),0,(IF('Recurring Transactions'!$F$8="Monthly",IF(AND('Recurring Transactions'!$J$8&lt;=EOMONTH($Q196,0),$Q196&lt;='Recurring Transactions'!$L$8),1,0),IF('Recurring Transactions'!$F$8="Semi-monthly",IF(AND('Recurring Transactions'!$J$8&lt;=EOMONTH($Q196,0),$Q196&lt;='Recurring Transactions'!$L$8),2,0),IF('Recurring Transactions'!$F$8="Weekly",IF(AND('Recurring Transactions'!$J$8&lt;=EOMONTH($Q196,0),$Q196&lt;='Recurring Transactions'!$L$8),MAX(0,INT((MIN(EOMONTH($Q196,0),'Recurring Transactions'!$L$8)-'Recurring Transactions'!$J$8)/7)+INT(-(MAX('Recurring Transactions'!$J$8,$Q196)-'Recurring Transactions'!$J$8)/7)+1),0),IF('Recurring Transactions'!$F$8="Bi-weekly",IF(AND('Recurring Transactions'!$J$8&lt;=EOMONTH($Q196,0),$Q196&lt;='Recurring Transactions'!$L$8),MAX(0,INT((MIN(EOMONTH($Q196,0),'Recurring Transactions'!$L$8)-'Recurring Transactions'!$J$8)/14)+INT(-(MAX('Recurring Transactions'!$J$8,$Q196)-'Recurring Transactions'!$J$8)/14)+1),0),IF('Recurring Transactions'!$F$8="Quarterly",IF(AND(AND('Recurring Transactions'!$J$8&lt;=EOMONTH($Q196,0),$Q196&lt;='Recurring Transactions'!$L$8),MOD((YEAR($Q196)-YEAR('Recurring Transactions'!$J$8))*12+MONTH($Q196)-MONTH('Recurring Transactions'!$J$8),3)=0),1,0),IF('Recurring Transactions'!$F$8="Annually",IF(AND(AND('Recurring Transactions'!$J$8&lt;=EOMONTH($Q196,0),$Q196&lt;='Recurring Transactions'!$L$8),MONTH($Q196)=MONTH('Recurring Transactions'!$J$8)),1,0),0)))))))*'Recurring Transactions'!$D$8)</f>
        <v/>
      </c>
    </row>
    <row r="197">
      <c r="N197" s="126">
        <f>'Recurring Transactions'!$A$8</f>
        <v/>
      </c>
      <c r="O197" s="126">
        <f>'Recurring Transactions'!$B$8</f>
        <v/>
      </c>
      <c r="P197" s="126">
        <f>'Recurring Transactions'!$E$8</f>
        <v/>
      </c>
      <c r="Q197" s="72">
        <f>IF('Recurring Transactions'!$J$8="","",EDATE('Recurring Transactions'!$J$8,55))</f>
        <v/>
      </c>
      <c r="R197" s="126">
        <f>IF($Q197="","",TEXT($Q197,"mmm yyyy"))</f>
        <v/>
      </c>
      <c r="S197" s="124">
        <f>IF(OR('Recurring Transactions'!$A$8="",$Q197=""),0,(IF('Recurring Transactions'!$F$8="Monthly",IF(AND('Recurring Transactions'!$J$8&lt;=EOMONTH($Q197,0),$Q197&lt;='Recurring Transactions'!$L$8),1,0),IF('Recurring Transactions'!$F$8="Semi-monthly",IF(AND('Recurring Transactions'!$J$8&lt;=EOMONTH($Q197,0),$Q197&lt;='Recurring Transactions'!$L$8),2,0),IF('Recurring Transactions'!$F$8="Weekly",IF(AND('Recurring Transactions'!$J$8&lt;=EOMONTH($Q197,0),$Q197&lt;='Recurring Transactions'!$L$8),MAX(0,INT((MIN(EOMONTH($Q197,0),'Recurring Transactions'!$L$8)-'Recurring Transactions'!$J$8)/7)+INT(-(MAX('Recurring Transactions'!$J$8,$Q197)-'Recurring Transactions'!$J$8)/7)+1),0),IF('Recurring Transactions'!$F$8="Bi-weekly",IF(AND('Recurring Transactions'!$J$8&lt;=EOMONTH($Q197,0),$Q197&lt;='Recurring Transactions'!$L$8),MAX(0,INT((MIN(EOMONTH($Q197,0),'Recurring Transactions'!$L$8)-'Recurring Transactions'!$J$8)/14)+INT(-(MAX('Recurring Transactions'!$J$8,$Q197)-'Recurring Transactions'!$J$8)/14)+1),0),IF('Recurring Transactions'!$F$8="Quarterly",IF(AND(AND('Recurring Transactions'!$J$8&lt;=EOMONTH($Q197,0),$Q197&lt;='Recurring Transactions'!$L$8),MOD((YEAR($Q197)-YEAR('Recurring Transactions'!$J$8))*12+MONTH($Q197)-MONTH('Recurring Transactions'!$J$8),3)=0),1,0),IF('Recurring Transactions'!$F$8="Annually",IF(AND(AND('Recurring Transactions'!$J$8&lt;=EOMONTH($Q197,0),$Q197&lt;='Recurring Transactions'!$L$8),MONTH($Q197)=MONTH('Recurring Transactions'!$J$8)),1,0),0)))))))*'Recurring Transactions'!$D$8)</f>
        <v/>
      </c>
    </row>
    <row r="198">
      <c r="N198" s="126">
        <f>'Recurring Transactions'!$A$8</f>
        <v/>
      </c>
      <c r="O198" s="126">
        <f>'Recurring Transactions'!$B$8</f>
        <v/>
      </c>
      <c r="P198" s="126">
        <f>'Recurring Transactions'!$E$8</f>
        <v/>
      </c>
      <c r="Q198" s="72">
        <f>IF('Recurring Transactions'!$J$8="","",EDATE('Recurring Transactions'!$J$8,56))</f>
        <v/>
      </c>
      <c r="R198" s="126">
        <f>IF($Q198="","",TEXT($Q198,"mmm yyyy"))</f>
        <v/>
      </c>
      <c r="S198" s="124">
        <f>IF(OR('Recurring Transactions'!$A$8="",$Q198=""),0,(IF('Recurring Transactions'!$F$8="Monthly",IF(AND('Recurring Transactions'!$J$8&lt;=EOMONTH($Q198,0),$Q198&lt;='Recurring Transactions'!$L$8),1,0),IF('Recurring Transactions'!$F$8="Semi-monthly",IF(AND('Recurring Transactions'!$J$8&lt;=EOMONTH($Q198,0),$Q198&lt;='Recurring Transactions'!$L$8),2,0),IF('Recurring Transactions'!$F$8="Weekly",IF(AND('Recurring Transactions'!$J$8&lt;=EOMONTH($Q198,0),$Q198&lt;='Recurring Transactions'!$L$8),MAX(0,INT((MIN(EOMONTH($Q198,0),'Recurring Transactions'!$L$8)-'Recurring Transactions'!$J$8)/7)+INT(-(MAX('Recurring Transactions'!$J$8,$Q198)-'Recurring Transactions'!$J$8)/7)+1),0),IF('Recurring Transactions'!$F$8="Bi-weekly",IF(AND('Recurring Transactions'!$J$8&lt;=EOMONTH($Q198,0),$Q198&lt;='Recurring Transactions'!$L$8),MAX(0,INT((MIN(EOMONTH($Q198,0),'Recurring Transactions'!$L$8)-'Recurring Transactions'!$J$8)/14)+INT(-(MAX('Recurring Transactions'!$J$8,$Q198)-'Recurring Transactions'!$J$8)/14)+1),0),IF('Recurring Transactions'!$F$8="Quarterly",IF(AND(AND('Recurring Transactions'!$J$8&lt;=EOMONTH($Q198,0),$Q198&lt;='Recurring Transactions'!$L$8),MOD((YEAR($Q198)-YEAR('Recurring Transactions'!$J$8))*12+MONTH($Q198)-MONTH('Recurring Transactions'!$J$8),3)=0),1,0),IF('Recurring Transactions'!$F$8="Annually",IF(AND(AND('Recurring Transactions'!$J$8&lt;=EOMONTH($Q198,0),$Q198&lt;='Recurring Transactions'!$L$8),MONTH($Q198)=MONTH('Recurring Transactions'!$J$8)),1,0),0)))))))*'Recurring Transactions'!$D$8)</f>
        <v/>
      </c>
    </row>
    <row r="199">
      <c r="N199" s="126">
        <f>'Recurring Transactions'!$A$8</f>
        <v/>
      </c>
      <c r="O199" s="126">
        <f>'Recurring Transactions'!$B$8</f>
        <v/>
      </c>
      <c r="P199" s="126">
        <f>'Recurring Transactions'!$E$8</f>
        <v/>
      </c>
      <c r="Q199" s="72">
        <f>IF('Recurring Transactions'!$J$8="","",EDATE('Recurring Transactions'!$J$8,57))</f>
        <v/>
      </c>
      <c r="R199" s="126">
        <f>IF($Q199="","",TEXT($Q199,"mmm yyyy"))</f>
        <v/>
      </c>
      <c r="S199" s="124">
        <f>IF(OR('Recurring Transactions'!$A$8="",$Q199=""),0,(IF('Recurring Transactions'!$F$8="Monthly",IF(AND('Recurring Transactions'!$J$8&lt;=EOMONTH($Q199,0),$Q199&lt;='Recurring Transactions'!$L$8),1,0),IF('Recurring Transactions'!$F$8="Semi-monthly",IF(AND('Recurring Transactions'!$J$8&lt;=EOMONTH($Q199,0),$Q199&lt;='Recurring Transactions'!$L$8),2,0),IF('Recurring Transactions'!$F$8="Weekly",IF(AND('Recurring Transactions'!$J$8&lt;=EOMONTH($Q199,0),$Q199&lt;='Recurring Transactions'!$L$8),MAX(0,INT((MIN(EOMONTH($Q199,0),'Recurring Transactions'!$L$8)-'Recurring Transactions'!$J$8)/7)+INT(-(MAX('Recurring Transactions'!$J$8,$Q199)-'Recurring Transactions'!$J$8)/7)+1),0),IF('Recurring Transactions'!$F$8="Bi-weekly",IF(AND('Recurring Transactions'!$J$8&lt;=EOMONTH($Q199,0),$Q199&lt;='Recurring Transactions'!$L$8),MAX(0,INT((MIN(EOMONTH($Q199,0),'Recurring Transactions'!$L$8)-'Recurring Transactions'!$J$8)/14)+INT(-(MAX('Recurring Transactions'!$J$8,$Q199)-'Recurring Transactions'!$J$8)/14)+1),0),IF('Recurring Transactions'!$F$8="Quarterly",IF(AND(AND('Recurring Transactions'!$J$8&lt;=EOMONTH($Q199,0),$Q199&lt;='Recurring Transactions'!$L$8),MOD((YEAR($Q199)-YEAR('Recurring Transactions'!$J$8))*12+MONTH($Q199)-MONTH('Recurring Transactions'!$J$8),3)=0),1,0),IF('Recurring Transactions'!$F$8="Annually",IF(AND(AND('Recurring Transactions'!$J$8&lt;=EOMONTH($Q199,0),$Q199&lt;='Recurring Transactions'!$L$8),MONTH($Q199)=MONTH('Recurring Transactions'!$J$8)),1,0),0)))))))*'Recurring Transactions'!$D$8)</f>
        <v/>
      </c>
    </row>
    <row r="200">
      <c r="N200" s="126">
        <f>'Recurring Transactions'!$A$8</f>
        <v/>
      </c>
      <c r="O200" s="126">
        <f>'Recurring Transactions'!$B$8</f>
        <v/>
      </c>
      <c r="P200" s="126">
        <f>'Recurring Transactions'!$E$8</f>
        <v/>
      </c>
      <c r="Q200" s="72">
        <f>IF('Recurring Transactions'!$J$8="","",EDATE('Recurring Transactions'!$J$8,58))</f>
        <v/>
      </c>
      <c r="R200" s="126">
        <f>IF($Q200="","",TEXT($Q200,"mmm yyyy"))</f>
        <v/>
      </c>
      <c r="S200" s="124">
        <f>IF(OR('Recurring Transactions'!$A$8="",$Q200=""),0,(IF('Recurring Transactions'!$F$8="Monthly",IF(AND('Recurring Transactions'!$J$8&lt;=EOMONTH($Q200,0),$Q200&lt;='Recurring Transactions'!$L$8),1,0),IF('Recurring Transactions'!$F$8="Semi-monthly",IF(AND('Recurring Transactions'!$J$8&lt;=EOMONTH($Q200,0),$Q200&lt;='Recurring Transactions'!$L$8),2,0),IF('Recurring Transactions'!$F$8="Weekly",IF(AND('Recurring Transactions'!$J$8&lt;=EOMONTH($Q200,0),$Q200&lt;='Recurring Transactions'!$L$8),MAX(0,INT((MIN(EOMONTH($Q200,0),'Recurring Transactions'!$L$8)-'Recurring Transactions'!$J$8)/7)+INT(-(MAX('Recurring Transactions'!$J$8,$Q200)-'Recurring Transactions'!$J$8)/7)+1),0),IF('Recurring Transactions'!$F$8="Bi-weekly",IF(AND('Recurring Transactions'!$J$8&lt;=EOMONTH($Q200,0),$Q200&lt;='Recurring Transactions'!$L$8),MAX(0,INT((MIN(EOMONTH($Q200,0),'Recurring Transactions'!$L$8)-'Recurring Transactions'!$J$8)/14)+INT(-(MAX('Recurring Transactions'!$J$8,$Q200)-'Recurring Transactions'!$J$8)/14)+1),0),IF('Recurring Transactions'!$F$8="Quarterly",IF(AND(AND('Recurring Transactions'!$J$8&lt;=EOMONTH($Q200,0),$Q200&lt;='Recurring Transactions'!$L$8),MOD((YEAR($Q200)-YEAR('Recurring Transactions'!$J$8))*12+MONTH($Q200)-MONTH('Recurring Transactions'!$J$8),3)=0),1,0),IF('Recurring Transactions'!$F$8="Annually",IF(AND(AND('Recurring Transactions'!$J$8&lt;=EOMONTH($Q200,0),$Q200&lt;='Recurring Transactions'!$L$8),MONTH($Q200)=MONTH('Recurring Transactions'!$J$8)),1,0),0)))))))*'Recurring Transactions'!$D$8)</f>
        <v/>
      </c>
    </row>
    <row r="201">
      <c r="N201" s="126">
        <f>'Recurring Transactions'!$A$8</f>
        <v/>
      </c>
      <c r="O201" s="126">
        <f>'Recurring Transactions'!$B$8</f>
        <v/>
      </c>
      <c r="P201" s="126">
        <f>'Recurring Transactions'!$E$8</f>
        <v/>
      </c>
      <c r="Q201" s="72">
        <f>IF('Recurring Transactions'!$J$8="","",EDATE('Recurring Transactions'!$J$8,59))</f>
        <v/>
      </c>
      <c r="R201" s="126">
        <f>IF($Q201="","",TEXT($Q201,"mmm yyyy"))</f>
        <v/>
      </c>
      <c r="S201" s="124">
        <f>IF(OR('Recurring Transactions'!$A$8="",$Q201=""),0,(IF('Recurring Transactions'!$F$8="Monthly",IF(AND('Recurring Transactions'!$J$8&lt;=EOMONTH($Q201,0),$Q201&lt;='Recurring Transactions'!$L$8),1,0),IF('Recurring Transactions'!$F$8="Semi-monthly",IF(AND('Recurring Transactions'!$J$8&lt;=EOMONTH($Q201,0),$Q201&lt;='Recurring Transactions'!$L$8),2,0),IF('Recurring Transactions'!$F$8="Weekly",IF(AND('Recurring Transactions'!$J$8&lt;=EOMONTH($Q201,0),$Q201&lt;='Recurring Transactions'!$L$8),MAX(0,INT((MIN(EOMONTH($Q201,0),'Recurring Transactions'!$L$8)-'Recurring Transactions'!$J$8)/7)+INT(-(MAX('Recurring Transactions'!$J$8,$Q201)-'Recurring Transactions'!$J$8)/7)+1),0),IF('Recurring Transactions'!$F$8="Bi-weekly",IF(AND('Recurring Transactions'!$J$8&lt;=EOMONTH($Q201,0),$Q201&lt;='Recurring Transactions'!$L$8),MAX(0,INT((MIN(EOMONTH($Q201,0),'Recurring Transactions'!$L$8)-'Recurring Transactions'!$J$8)/14)+INT(-(MAX('Recurring Transactions'!$J$8,$Q201)-'Recurring Transactions'!$J$8)/14)+1),0),IF('Recurring Transactions'!$F$8="Quarterly",IF(AND(AND('Recurring Transactions'!$J$8&lt;=EOMONTH($Q201,0),$Q201&lt;='Recurring Transactions'!$L$8),MOD((YEAR($Q201)-YEAR('Recurring Transactions'!$J$8))*12+MONTH($Q201)-MONTH('Recurring Transactions'!$J$8),3)=0),1,0),IF('Recurring Transactions'!$F$8="Annually",IF(AND(AND('Recurring Transactions'!$J$8&lt;=EOMONTH($Q201,0),$Q201&lt;='Recurring Transactions'!$L$8),MONTH($Q201)=MONTH('Recurring Transactions'!$J$8)),1,0),0)))))))*'Recurring Transactions'!$D$8)</f>
        <v/>
      </c>
    </row>
    <row r="202">
      <c r="N202" s="126">
        <f>'Recurring Transactions'!$A$9</f>
        <v/>
      </c>
      <c r="O202" s="126">
        <f>'Recurring Transactions'!$B$9</f>
        <v/>
      </c>
      <c r="P202" s="126">
        <f>'Recurring Transactions'!$E$9</f>
        <v/>
      </c>
      <c r="Q202" s="72">
        <f>IF('Recurring Transactions'!$J$9="","",EDATE('Recurring Transactions'!$J$9,0))</f>
        <v/>
      </c>
      <c r="R202" s="126">
        <f>IF($Q202="","",TEXT($Q202,"mmm yyyy"))</f>
        <v/>
      </c>
      <c r="S202" s="124">
        <f>IF(OR('Recurring Transactions'!$A$9="",$Q202=""),0,(IF('Recurring Transactions'!$F$9="Monthly",IF(AND('Recurring Transactions'!$J$9&lt;=EOMONTH($Q202,0),$Q202&lt;='Recurring Transactions'!$L$9),1,0),IF('Recurring Transactions'!$F$9="Semi-monthly",IF(AND('Recurring Transactions'!$J$9&lt;=EOMONTH($Q202,0),$Q202&lt;='Recurring Transactions'!$L$9),2,0),IF('Recurring Transactions'!$F$9="Weekly",IF(AND('Recurring Transactions'!$J$9&lt;=EOMONTH($Q202,0),$Q202&lt;='Recurring Transactions'!$L$9),MAX(0,INT((MIN(EOMONTH($Q202,0),'Recurring Transactions'!$L$9)-'Recurring Transactions'!$J$9)/7)+INT(-(MAX('Recurring Transactions'!$J$9,$Q202)-'Recurring Transactions'!$J$9)/7)+1),0),IF('Recurring Transactions'!$F$9="Bi-weekly",IF(AND('Recurring Transactions'!$J$9&lt;=EOMONTH($Q202,0),$Q202&lt;='Recurring Transactions'!$L$9),MAX(0,INT((MIN(EOMONTH($Q202,0),'Recurring Transactions'!$L$9)-'Recurring Transactions'!$J$9)/14)+INT(-(MAX('Recurring Transactions'!$J$9,$Q202)-'Recurring Transactions'!$J$9)/14)+1),0),IF('Recurring Transactions'!$F$9="Quarterly",IF(AND(AND('Recurring Transactions'!$J$9&lt;=EOMONTH($Q202,0),$Q202&lt;='Recurring Transactions'!$L$9),MOD((YEAR($Q202)-YEAR('Recurring Transactions'!$J$9))*12+MONTH($Q202)-MONTH('Recurring Transactions'!$J$9),3)=0),1,0),IF('Recurring Transactions'!$F$9="Annually",IF(AND(AND('Recurring Transactions'!$J$9&lt;=EOMONTH($Q202,0),$Q202&lt;='Recurring Transactions'!$L$9),MONTH($Q202)=MONTH('Recurring Transactions'!$J$9)),1,0),0)))))))*'Recurring Transactions'!$D$9)</f>
        <v/>
      </c>
    </row>
    <row r="203">
      <c r="N203" s="126">
        <f>'Recurring Transactions'!$A$9</f>
        <v/>
      </c>
      <c r="O203" s="126">
        <f>'Recurring Transactions'!$B$9</f>
        <v/>
      </c>
      <c r="P203" s="126">
        <f>'Recurring Transactions'!$E$9</f>
        <v/>
      </c>
      <c r="Q203" s="72">
        <f>IF('Recurring Transactions'!$J$9="","",EDATE('Recurring Transactions'!$J$9,1))</f>
        <v/>
      </c>
      <c r="R203" s="126">
        <f>IF($Q203="","",TEXT($Q203,"mmm yyyy"))</f>
        <v/>
      </c>
      <c r="S203" s="124">
        <f>IF(OR('Recurring Transactions'!$A$9="",$Q203=""),0,(IF('Recurring Transactions'!$F$9="Monthly",IF(AND('Recurring Transactions'!$J$9&lt;=EOMONTH($Q203,0),$Q203&lt;='Recurring Transactions'!$L$9),1,0),IF('Recurring Transactions'!$F$9="Semi-monthly",IF(AND('Recurring Transactions'!$J$9&lt;=EOMONTH($Q203,0),$Q203&lt;='Recurring Transactions'!$L$9),2,0),IF('Recurring Transactions'!$F$9="Weekly",IF(AND('Recurring Transactions'!$J$9&lt;=EOMONTH($Q203,0),$Q203&lt;='Recurring Transactions'!$L$9),MAX(0,INT((MIN(EOMONTH($Q203,0),'Recurring Transactions'!$L$9)-'Recurring Transactions'!$J$9)/7)+INT(-(MAX('Recurring Transactions'!$J$9,$Q203)-'Recurring Transactions'!$J$9)/7)+1),0),IF('Recurring Transactions'!$F$9="Bi-weekly",IF(AND('Recurring Transactions'!$J$9&lt;=EOMONTH($Q203,0),$Q203&lt;='Recurring Transactions'!$L$9),MAX(0,INT((MIN(EOMONTH($Q203,0),'Recurring Transactions'!$L$9)-'Recurring Transactions'!$J$9)/14)+INT(-(MAX('Recurring Transactions'!$J$9,$Q203)-'Recurring Transactions'!$J$9)/14)+1),0),IF('Recurring Transactions'!$F$9="Quarterly",IF(AND(AND('Recurring Transactions'!$J$9&lt;=EOMONTH($Q203,0),$Q203&lt;='Recurring Transactions'!$L$9),MOD((YEAR($Q203)-YEAR('Recurring Transactions'!$J$9))*12+MONTH($Q203)-MONTH('Recurring Transactions'!$J$9),3)=0),1,0),IF('Recurring Transactions'!$F$9="Annually",IF(AND(AND('Recurring Transactions'!$J$9&lt;=EOMONTH($Q203,0),$Q203&lt;='Recurring Transactions'!$L$9),MONTH($Q203)=MONTH('Recurring Transactions'!$J$9)),1,0),0)))))))*'Recurring Transactions'!$D$9)</f>
        <v/>
      </c>
    </row>
    <row r="204">
      <c r="N204" s="126">
        <f>'Recurring Transactions'!$A$9</f>
        <v/>
      </c>
      <c r="O204" s="126">
        <f>'Recurring Transactions'!$B$9</f>
        <v/>
      </c>
      <c r="P204" s="126">
        <f>'Recurring Transactions'!$E$9</f>
        <v/>
      </c>
      <c r="Q204" s="72">
        <f>IF('Recurring Transactions'!$J$9="","",EDATE('Recurring Transactions'!$J$9,2))</f>
        <v/>
      </c>
      <c r="R204" s="126">
        <f>IF($Q204="","",TEXT($Q204,"mmm yyyy"))</f>
        <v/>
      </c>
      <c r="S204" s="124">
        <f>IF(OR('Recurring Transactions'!$A$9="",$Q204=""),0,(IF('Recurring Transactions'!$F$9="Monthly",IF(AND('Recurring Transactions'!$J$9&lt;=EOMONTH($Q204,0),$Q204&lt;='Recurring Transactions'!$L$9),1,0),IF('Recurring Transactions'!$F$9="Semi-monthly",IF(AND('Recurring Transactions'!$J$9&lt;=EOMONTH($Q204,0),$Q204&lt;='Recurring Transactions'!$L$9),2,0),IF('Recurring Transactions'!$F$9="Weekly",IF(AND('Recurring Transactions'!$J$9&lt;=EOMONTH($Q204,0),$Q204&lt;='Recurring Transactions'!$L$9),MAX(0,INT((MIN(EOMONTH($Q204,0),'Recurring Transactions'!$L$9)-'Recurring Transactions'!$J$9)/7)+INT(-(MAX('Recurring Transactions'!$J$9,$Q204)-'Recurring Transactions'!$J$9)/7)+1),0),IF('Recurring Transactions'!$F$9="Bi-weekly",IF(AND('Recurring Transactions'!$J$9&lt;=EOMONTH($Q204,0),$Q204&lt;='Recurring Transactions'!$L$9),MAX(0,INT((MIN(EOMONTH($Q204,0),'Recurring Transactions'!$L$9)-'Recurring Transactions'!$J$9)/14)+INT(-(MAX('Recurring Transactions'!$J$9,$Q204)-'Recurring Transactions'!$J$9)/14)+1),0),IF('Recurring Transactions'!$F$9="Quarterly",IF(AND(AND('Recurring Transactions'!$J$9&lt;=EOMONTH($Q204,0),$Q204&lt;='Recurring Transactions'!$L$9),MOD((YEAR($Q204)-YEAR('Recurring Transactions'!$J$9))*12+MONTH($Q204)-MONTH('Recurring Transactions'!$J$9),3)=0),1,0),IF('Recurring Transactions'!$F$9="Annually",IF(AND(AND('Recurring Transactions'!$J$9&lt;=EOMONTH($Q204,0),$Q204&lt;='Recurring Transactions'!$L$9),MONTH($Q204)=MONTH('Recurring Transactions'!$J$9)),1,0),0)))))))*'Recurring Transactions'!$D$9)</f>
        <v/>
      </c>
    </row>
    <row r="205">
      <c r="N205" s="126">
        <f>'Recurring Transactions'!$A$9</f>
        <v/>
      </c>
      <c r="O205" s="126">
        <f>'Recurring Transactions'!$B$9</f>
        <v/>
      </c>
      <c r="P205" s="126">
        <f>'Recurring Transactions'!$E$9</f>
        <v/>
      </c>
      <c r="Q205" s="72">
        <f>IF('Recurring Transactions'!$J$9="","",EDATE('Recurring Transactions'!$J$9,3))</f>
        <v/>
      </c>
      <c r="R205" s="126">
        <f>IF($Q205="","",TEXT($Q205,"mmm yyyy"))</f>
        <v/>
      </c>
      <c r="S205" s="124">
        <f>IF(OR('Recurring Transactions'!$A$9="",$Q205=""),0,(IF('Recurring Transactions'!$F$9="Monthly",IF(AND('Recurring Transactions'!$J$9&lt;=EOMONTH($Q205,0),$Q205&lt;='Recurring Transactions'!$L$9),1,0),IF('Recurring Transactions'!$F$9="Semi-monthly",IF(AND('Recurring Transactions'!$J$9&lt;=EOMONTH($Q205,0),$Q205&lt;='Recurring Transactions'!$L$9),2,0),IF('Recurring Transactions'!$F$9="Weekly",IF(AND('Recurring Transactions'!$J$9&lt;=EOMONTH($Q205,0),$Q205&lt;='Recurring Transactions'!$L$9),MAX(0,INT((MIN(EOMONTH($Q205,0),'Recurring Transactions'!$L$9)-'Recurring Transactions'!$J$9)/7)+INT(-(MAX('Recurring Transactions'!$J$9,$Q205)-'Recurring Transactions'!$J$9)/7)+1),0),IF('Recurring Transactions'!$F$9="Bi-weekly",IF(AND('Recurring Transactions'!$J$9&lt;=EOMONTH($Q205,0),$Q205&lt;='Recurring Transactions'!$L$9),MAX(0,INT((MIN(EOMONTH($Q205,0),'Recurring Transactions'!$L$9)-'Recurring Transactions'!$J$9)/14)+INT(-(MAX('Recurring Transactions'!$J$9,$Q205)-'Recurring Transactions'!$J$9)/14)+1),0),IF('Recurring Transactions'!$F$9="Quarterly",IF(AND(AND('Recurring Transactions'!$J$9&lt;=EOMONTH($Q205,0),$Q205&lt;='Recurring Transactions'!$L$9),MOD((YEAR($Q205)-YEAR('Recurring Transactions'!$J$9))*12+MONTH($Q205)-MONTH('Recurring Transactions'!$J$9),3)=0),1,0),IF('Recurring Transactions'!$F$9="Annually",IF(AND(AND('Recurring Transactions'!$J$9&lt;=EOMONTH($Q205,0),$Q205&lt;='Recurring Transactions'!$L$9),MONTH($Q205)=MONTH('Recurring Transactions'!$J$9)),1,0),0)))))))*'Recurring Transactions'!$D$9)</f>
        <v/>
      </c>
    </row>
    <row r="206">
      <c r="N206" s="126">
        <f>'Recurring Transactions'!$A$9</f>
        <v/>
      </c>
      <c r="O206" s="126">
        <f>'Recurring Transactions'!$B$9</f>
        <v/>
      </c>
      <c r="P206" s="126">
        <f>'Recurring Transactions'!$E$9</f>
        <v/>
      </c>
      <c r="Q206" s="72">
        <f>IF('Recurring Transactions'!$J$9="","",EDATE('Recurring Transactions'!$J$9,4))</f>
        <v/>
      </c>
      <c r="R206" s="126">
        <f>IF($Q206="","",TEXT($Q206,"mmm yyyy"))</f>
        <v/>
      </c>
      <c r="S206" s="124">
        <f>IF(OR('Recurring Transactions'!$A$9="",$Q206=""),0,(IF('Recurring Transactions'!$F$9="Monthly",IF(AND('Recurring Transactions'!$J$9&lt;=EOMONTH($Q206,0),$Q206&lt;='Recurring Transactions'!$L$9),1,0),IF('Recurring Transactions'!$F$9="Semi-monthly",IF(AND('Recurring Transactions'!$J$9&lt;=EOMONTH($Q206,0),$Q206&lt;='Recurring Transactions'!$L$9),2,0),IF('Recurring Transactions'!$F$9="Weekly",IF(AND('Recurring Transactions'!$J$9&lt;=EOMONTH($Q206,0),$Q206&lt;='Recurring Transactions'!$L$9),MAX(0,INT((MIN(EOMONTH($Q206,0),'Recurring Transactions'!$L$9)-'Recurring Transactions'!$J$9)/7)+INT(-(MAX('Recurring Transactions'!$J$9,$Q206)-'Recurring Transactions'!$J$9)/7)+1),0),IF('Recurring Transactions'!$F$9="Bi-weekly",IF(AND('Recurring Transactions'!$J$9&lt;=EOMONTH($Q206,0),$Q206&lt;='Recurring Transactions'!$L$9),MAX(0,INT((MIN(EOMONTH($Q206,0),'Recurring Transactions'!$L$9)-'Recurring Transactions'!$J$9)/14)+INT(-(MAX('Recurring Transactions'!$J$9,$Q206)-'Recurring Transactions'!$J$9)/14)+1),0),IF('Recurring Transactions'!$F$9="Quarterly",IF(AND(AND('Recurring Transactions'!$J$9&lt;=EOMONTH($Q206,0),$Q206&lt;='Recurring Transactions'!$L$9),MOD((YEAR($Q206)-YEAR('Recurring Transactions'!$J$9))*12+MONTH($Q206)-MONTH('Recurring Transactions'!$J$9),3)=0),1,0),IF('Recurring Transactions'!$F$9="Annually",IF(AND(AND('Recurring Transactions'!$J$9&lt;=EOMONTH($Q206,0),$Q206&lt;='Recurring Transactions'!$L$9),MONTH($Q206)=MONTH('Recurring Transactions'!$J$9)),1,0),0)))))))*'Recurring Transactions'!$D$9)</f>
        <v/>
      </c>
    </row>
    <row r="207">
      <c r="N207" s="126">
        <f>'Recurring Transactions'!$A$9</f>
        <v/>
      </c>
      <c r="O207" s="126">
        <f>'Recurring Transactions'!$B$9</f>
        <v/>
      </c>
      <c r="P207" s="126">
        <f>'Recurring Transactions'!$E$9</f>
        <v/>
      </c>
      <c r="Q207" s="72">
        <f>IF('Recurring Transactions'!$J$9="","",EDATE('Recurring Transactions'!$J$9,5))</f>
        <v/>
      </c>
      <c r="R207" s="126">
        <f>IF($Q207="","",TEXT($Q207,"mmm yyyy"))</f>
        <v/>
      </c>
      <c r="S207" s="124">
        <f>IF(OR('Recurring Transactions'!$A$9="",$Q207=""),0,(IF('Recurring Transactions'!$F$9="Monthly",IF(AND('Recurring Transactions'!$J$9&lt;=EOMONTH($Q207,0),$Q207&lt;='Recurring Transactions'!$L$9),1,0),IF('Recurring Transactions'!$F$9="Semi-monthly",IF(AND('Recurring Transactions'!$J$9&lt;=EOMONTH($Q207,0),$Q207&lt;='Recurring Transactions'!$L$9),2,0),IF('Recurring Transactions'!$F$9="Weekly",IF(AND('Recurring Transactions'!$J$9&lt;=EOMONTH($Q207,0),$Q207&lt;='Recurring Transactions'!$L$9),MAX(0,INT((MIN(EOMONTH($Q207,0),'Recurring Transactions'!$L$9)-'Recurring Transactions'!$J$9)/7)+INT(-(MAX('Recurring Transactions'!$J$9,$Q207)-'Recurring Transactions'!$J$9)/7)+1),0),IF('Recurring Transactions'!$F$9="Bi-weekly",IF(AND('Recurring Transactions'!$J$9&lt;=EOMONTH($Q207,0),$Q207&lt;='Recurring Transactions'!$L$9),MAX(0,INT((MIN(EOMONTH($Q207,0),'Recurring Transactions'!$L$9)-'Recurring Transactions'!$J$9)/14)+INT(-(MAX('Recurring Transactions'!$J$9,$Q207)-'Recurring Transactions'!$J$9)/14)+1),0),IF('Recurring Transactions'!$F$9="Quarterly",IF(AND(AND('Recurring Transactions'!$J$9&lt;=EOMONTH($Q207,0),$Q207&lt;='Recurring Transactions'!$L$9),MOD((YEAR($Q207)-YEAR('Recurring Transactions'!$J$9))*12+MONTH($Q207)-MONTH('Recurring Transactions'!$J$9),3)=0),1,0),IF('Recurring Transactions'!$F$9="Annually",IF(AND(AND('Recurring Transactions'!$J$9&lt;=EOMONTH($Q207,0),$Q207&lt;='Recurring Transactions'!$L$9),MONTH($Q207)=MONTH('Recurring Transactions'!$J$9)),1,0),0)))))))*'Recurring Transactions'!$D$9)</f>
        <v/>
      </c>
    </row>
    <row r="208">
      <c r="N208" s="126">
        <f>'Recurring Transactions'!$A$9</f>
        <v/>
      </c>
      <c r="O208" s="126">
        <f>'Recurring Transactions'!$B$9</f>
        <v/>
      </c>
      <c r="P208" s="126">
        <f>'Recurring Transactions'!$E$9</f>
        <v/>
      </c>
      <c r="Q208" s="72">
        <f>IF('Recurring Transactions'!$J$9="","",EDATE('Recurring Transactions'!$J$9,6))</f>
        <v/>
      </c>
      <c r="R208" s="126">
        <f>IF($Q208="","",TEXT($Q208,"mmm yyyy"))</f>
        <v/>
      </c>
      <c r="S208" s="124">
        <f>IF(OR('Recurring Transactions'!$A$9="",$Q208=""),0,(IF('Recurring Transactions'!$F$9="Monthly",IF(AND('Recurring Transactions'!$J$9&lt;=EOMONTH($Q208,0),$Q208&lt;='Recurring Transactions'!$L$9),1,0),IF('Recurring Transactions'!$F$9="Semi-monthly",IF(AND('Recurring Transactions'!$J$9&lt;=EOMONTH($Q208,0),$Q208&lt;='Recurring Transactions'!$L$9),2,0),IF('Recurring Transactions'!$F$9="Weekly",IF(AND('Recurring Transactions'!$J$9&lt;=EOMONTH($Q208,0),$Q208&lt;='Recurring Transactions'!$L$9),MAX(0,INT((MIN(EOMONTH($Q208,0),'Recurring Transactions'!$L$9)-'Recurring Transactions'!$J$9)/7)+INT(-(MAX('Recurring Transactions'!$J$9,$Q208)-'Recurring Transactions'!$J$9)/7)+1),0),IF('Recurring Transactions'!$F$9="Bi-weekly",IF(AND('Recurring Transactions'!$J$9&lt;=EOMONTH($Q208,0),$Q208&lt;='Recurring Transactions'!$L$9),MAX(0,INT((MIN(EOMONTH($Q208,0),'Recurring Transactions'!$L$9)-'Recurring Transactions'!$J$9)/14)+INT(-(MAX('Recurring Transactions'!$J$9,$Q208)-'Recurring Transactions'!$J$9)/14)+1),0),IF('Recurring Transactions'!$F$9="Quarterly",IF(AND(AND('Recurring Transactions'!$J$9&lt;=EOMONTH($Q208,0),$Q208&lt;='Recurring Transactions'!$L$9),MOD((YEAR($Q208)-YEAR('Recurring Transactions'!$J$9))*12+MONTH($Q208)-MONTH('Recurring Transactions'!$J$9),3)=0),1,0),IF('Recurring Transactions'!$F$9="Annually",IF(AND(AND('Recurring Transactions'!$J$9&lt;=EOMONTH($Q208,0),$Q208&lt;='Recurring Transactions'!$L$9),MONTH($Q208)=MONTH('Recurring Transactions'!$J$9)),1,0),0)))))))*'Recurring Transactions'!$D$9)</f>
        <v/>
      </c>
    </row>
    <row r="209">
      <c r="N209" s="126">
        <f>'Recurring Transactions'!$A$9</f>
        <v/>
      </c>
      <c r="O209" s="126">
        <f>'Recurring Transactions'!$B$9</f>
        <v/>
      </c>
      <c r="P209" s="126">
        <f>'Recurring Transactions'!$E$9</f>
        <v/>
      </c>
      <c r="Q209" s="72">
        <f>IF('Recurring Transactions'!$J$9="","",EDATE('Recurring Transactions'!$J$9,7))</f>
        <v/>
      </c>
      <c r="R209" s="126">
        <f>IF($Q209="","",TEXT($Q209,"mmm yyyy"))</f>
        <v/>
      </c>
      <c r="S209" s="124">
        <f>IF(OR('Recurring Transactions'!$A$9="",$Q209=""),0,(IF('Recurring Transactions'!$F$9="Monthly",IF(AND('Recurring Transactions'!$J$9&lt;=EOMONTH($Q209,0),$Q209&lt;='Recurring Transactions'!$L$9),1,0),IF('Recurring Transactions'!$F$9="Semi-monthly",IF(AND('Recurring Transactions'!$J$9&lt;=EOMONTH($Q209,0),$Q209&lt;='Recurring Transactions'!$L$9),2,0),IF('Recurring Transactions'!$F$9="Weekly",IF(AND('Recurring Transactions'!$J$9&lt;=EOMONTH($Q209,0),$Q209&lt;='Recurring Transactions'!$L$9),MAX(0,INT((MIN(EOMONTH($Q209,0),'Recurring Transactions'!$L$9)-'Recurring Transactions'!$J$9)/7)+INT(-(MAX('Recurring Transactions'!$J$9,$Q209)-'Recurring Transactions'!$J$9)/7)+1),0),IF('Recurring Transactions'!$F$9="Bi-weekly",IF(AND('Recurring Transactions'!$J$9&lt;=EOMONTH($Q209,0),$Q209&lt;='Recurring Transactions'!$L$9),MAX(0,INT((MIN(EOMONTH($Q209,0),'Recurring Transactions'!$L$9)-'Recurring Transactions'!$J$9)/14)+INT(-(MAX('Recurring Transactions'!$J$9,$Q209)-'Recurring Transactions'!$J$9)/14)+1),0),IF('Recurring Transactions'!$F$9="Quarterly",IF(AND(AND('Recurring Transactions'!$J$9&lt;=EOMONTH($Q209,0),$Q209&lt;='Recurring Transactions'!$L$9),MOD((YEAR($Q209)-YEAR('Recurring Transactions'!$J$9))*12+MONTH($Q209)-MONTH('Recurring Transactions'!$J$9),3)=0),1,0),IF('Recurring Transactions'!$F$9="Annually",IF(AND(AND('Recurring Transactions'!$J$9&lt;=EOMONTH($Q209,0),$Q209&lt;='Recurring Transactions'!$L$9),MONTH($Q209)=MONTH('Recurring Transactions'!$J$9)),1,0),0)))))))*'Recurring Transactions'!$D$9)</f>
        <v/>
      </c>
    </row>
    <row r="210">
      <c r="N210" s="126">
        <f>'Recurring Transactions'!$A$9</f>
        <v/>
      </c>
      <c r="O210" s="126">
        <f>'Recurring Transactions'!$B$9</f>
        <v/>
      </c>
      <c r="P210" s="126">
        <f>'Recurring Transactions'!$E$9</f>
        <v/>
      </c>
      <c r="Q210" s="72">
        <f>IF('Recurring Transactions'!$J$9="","",EDATE('Recurring Transactions'!$J$9,8))</f>
        <v/>
      </c>
      <c r="R210" s="126">
        <f>IF($Q210="","",TEXT($Q210,"mmm yyyy"))</f>
        <v/>
      </c>
      <c r="S210" s="124">
        <f>IF(OR('Recurring Transactions'!$A$9="",$Q210=""),0,(IF('Recurring Transactions'!$F$9="Monthly",IF(AND('Recurring Transactions'!$J$9&lt;=EOMONTH($Q210,0),$Q210&lt;='Recurring Transactions'!$L$9),1,0),IF('Recurring Transactions'!$F$9="Semi-monthly",IF(AND('Recurring Transactions'!$J$9&lt;=EOMONTH($Q210,0),$Q210&lt;='Recurring Transactions'!$L$9),2,0),IF('Recurring Transactions'!$F$9="Weekly",IF(AND('Recurring Transactions'!$J$9&lt;=EOMONTH($Q210,0),$Q210&lt;='Recurring Transactions'!$L$9),MAX(0,INT((MIN(EOMONTH($Q210,0),'Recurring Transactions'!$L$9)-'Recurring Transactions'!$J$9)/7)+INT(-(MAX('Recurring Transactions'!$J$9,$Q210)-'Recurring Transactions'!$J$9)/7)+1),0),IF('Recurring Transactions'!$F$9="Bi-weekly",IF(AND('Recurring Transactions'!$J$9&lt;=EOMONTH($Q210,0),$Q210&lt;='Recurring Transactions'!$L$9),MAX(0,INT((MIN(EOMONTH($Q210,0),'Recurring Transactions'!$L$9)-'Recurring Transactions'!$J$9)/14)+INT(-(MAX('Recurring Transactions'!$J$9,$Q210)-'Recurring Transactions'!$J$9)/14)+1),0),IF('Recurring Transactions'!$F$9="Quarterly",IF(AND(AND('Recurring Transactions'!$J$9&lt;=EOMONTH($Q210,0),$Q210&lt;='Recurring Transactions'!$L$9),MOD((YEAR($Q210)-YEAR('Recurring Transactions'!$J$9))*12+MONTH($Q210)-MONTH('Recurring Transactions'!$J$9),3)=0),1,0),IF('Recurring Transactions'!$F$9="Annually",IF(AND(AND('Recurring Transactions'!$J$9&lt;=EOMONTH($Q210,0),$Q210&lt;='Recurring Transactions'!$L$9),MONTH($Q210)=MONTH('Recurring Transactions'!$J$9)),1,0),0)))))))*'Recurring Transactions'!$D$9)</f>
        <v/>
      </c>
    </row>
    <row r="211">
      <c r="N211" s="126">
        <f>'Recurring Transactions'!$A$9</f>
        <v/>
      </c>
      <c r="O211" s="126">
        <f>'Recurring Transactions'!$B$9</f>
        <v/>
      </c>
      <c r="P211" s="126">
        <f>'Recurring Transactions'!$E$9</f>
        <v/>
      </c>
      <c r="Q211" s="72">
        <f>IF('Recurring Transactions'!$J$9="","",EDATE('Recurring Transactions'!$J$9,9))</f>
        <v/>
      </c>
      <c r="R211" s="126">
        <f>IF($Q211="","",TEXT($Q211,"mmm yyyy"))</f>
        <v/>
      </c>
      <c r="S211" s="124">
        <f>IF(OR('Recurring Transactions'!$A$9="",$Q211=""),0,(IF('Recurring Transactions'!$F$9="Monthly",IF(AND('Recurring Transactions'!$J$9&lt;=EOMONTH($Q211,0),$Q211&lt;='Recurring Transactions'!$L$9),1,0),IF('Recurring Transactions'!$F$9="Semi-monthly",IF(AND('Recurring Transactions'!$J$9&lt;=EOMONTH($Q211,0),$Q211&lt;='Recurring Transactions'!$L$9),2,0),IF('Recurring Transactions'!$F$9="Weekly",IF(AND('Recurring Transactions'!$J$9&lt;=EOMONTH($Q211,0),$Q211&lt;='Recurring Transactions'!$L$9),MAX(0,INT((MIN(EOMONTH($Q211,0),'Recurring Transactions'!$L$9)-'Recurring Transactions'!$J$9)/7)+INT(-(MAX('Recurring Transactions'!$J$9,$Q211)-'Recurring Transactions'!$J$9)/7)+1),0),IF('Recurring Transactions'!$F$9="Bi-weekly",IF(AND('Recurring Transactions'!$J$9&lt;=EOMONTH($Q211,0),$Q211&lt;='Recurring Transactions'!$L$9),MAX(0,INT((MIN(EOMONTH($Q211,0),'Recurring Transactions'!$L$9)-'Recurring Transactions'!$J$9)/14)+INT(-(MAX('Recurring Transactions'!$J$9,$Q211)-'Recurring Transactions'!$J$9)/14)+1),0),IF('Recurring Transactions'!$F$9="Quarterly",IF(AND(AND('Recurring Transactions'!$J$9&lt;=EOMONTH($Q211,0),$Q211&lt;='Recurring Transactions'!$L$9),MOD((YEAR($Q211)-YEAR('Recurring Transactions'!$J$9))*12+MONTH($Q211)-MONTH('Recurring Transactions'!$J$9),3)=0),1,0),IF('Recurring Transactions'!$F$9="Annually",IF(AND(AND('Recurring Transactions'!$J$9&lt;=EOMONTH($Q211,0),$Q211&lt;='Recurring Transactions'!$L$9),MONTH($Q211)=MONTH('Recurring Transactions'!$J$9)),1,0),0)))))))*'Recurring Transactions'!$D$9)</f>
        <v/>
      </c>
    </row>
    <row r="212">
      <c r="N212" s="126">
        <f>'Recurring Transactions'!$A$9</f>
        <v/>
      </c>
      <c r="O212" s="126">
        <f>'Recurring Transactions'!$B$9</f>
        <v/>
      </c>
      <c r="P212" s="126">
        <f>'Recurring Transactions'!$E$9</f>
        <v/>
      </c>
      <c r="Q212" s="72">
        <f>IF('Recurring Transactions'!$J$9="","",EDATE('Recurring Transactions'!$J$9,10))</f>
        <v/>
      </c>
      <c r="R212" s="126">
        <f>IF($Q212="","",TEXT($Q212,"mmm yyyy"))</f>
        <v/>
      </c>
      <c r="S212" s="124">
        <f>IF(OR('Recurring Transactions'!$A$9="",$Q212=""),0,(IF('Recurring Transactions'!$F$9="Monthly",IF(AND('Recurring Transactions'!$J$9&lt;=EOMONTH($Q212,0),$Q212&lt;='Recurring Transactions'!$L$9),1,0),IF('Recurring Transactions'!$F$9="Semi-monthly",IF(AND('Recurring Transactions'!$J$9&lt;=EOMONTH($Q212,0),$Q212&lt;='Recurring Transactions'!$L$9),2,0),IF('Recurring Transactions'!$F$9="Weekly",IF(AND('Recurring Transactions'!$J$9&lt;=EOMONTH($Q212,0),$Q212&lt;='Recurring Transactions'!$L$9),MAX(0,INT((MIN(EOMONTH($Q212,0),'Recurring Transactions'!$L$9)-'Recurring Transactions'!$J$9)/7)+INT(-(MAX('Recurring Transactions'!$J$9,$Q212)-'Recurring Transactions'!$J$9)/7)+1),0),IF('Recurring Transactions'!$F$9="Bi-weekly",IF(AND('Recurring Transactions'!$J$9&lt;=EOMONTH($Q212,0),$Q212&lt;='Recurring Transactions'!$L$9),MAX(0,INT((MIN(EOMONTH($Q212,0),'Recurring Transactions'!$L$9)-'Recurring Transactions'!$J$9)/14)+INT(-(MAX('Recurring Transactions'!$J$9,$Q212)-'Recurring Transactions'!$J$9)/14)+1),0),IF('Recurring Transactions'!$F$9="Quarterly",IF(AND(AND('Recurring Transactions'!$J$9&lt;=EOMONTH($Q212,0),$Q212&lt;='Recurring Transactions'!$L$9),MOD((YEAR($Q212)-YEAR('Recurring Transactions'!$J$9))*12+MONTH($Q212)-MONTH('Recurring Transactions'!$J$9),3)=0),1,0),IF('Recurring Transactions'!$F$9="Annually",IF(AND(AND('Recurring Transactions'!$J$9&lt;=EOMONTH($Q212,0),$Q212&lt;='Recurring Transactions'!$L$9),MONTH($Q212)=MONTH('Recurring Transactions'!$J$9)),1,0),0)))))))*'Recurring Transactions'!$D$9)</f>
        <v/>
      </c>
    </row>
    <row r="213">
      <c r="N213" s="126">
        <f>'Recurring Transactions'!$A$9</f>
        <v/>
      </c>
      <c r="O213" s="126">
        <f>'Recurring Transactions'!$B$9</f>
        <v/>
      </c>
      <c r="P213" s="126">
        <f>'Recurring Transactions'!$E$9</f>
        <v/>
      </c>
      <c r="Q213" s="72">
        <f>IF('Recurring Transactions'!$J$9="","",EDATE('Recurring Transactions'!$J$9,11))</f>
        <v/>
      </c>
      <c r="R213" s="126">
        <f>IF($Q213="","",TEXT($Q213,"mmm yyyy"))</f>
        <v/>
      </c>
      <c r="S213" s="124">
        <f>IF(OR('Recurring Transactions'!$A$9="",$Q213=""),0,(IF('Recurring Transactions'!$F$9="Monthly",IF(AND('Recurring Transactions'!$J$9&lt;=EOMONTH($Q213,0),$Q213&lt;='Recurring Transactions'!$L$9),1,0),IF('Recurring Transactions'!$F$9="Semi-monthly",IF(AND('Recurring Transactions'!$J$9&lt;=EOMONTH($Q213,0),$Q213&lt;='Recurring Transactions'!$L$9),2,0),IF('Recurring Transactions'!$F$9="Weekly",IF(AND('Recurring Transactions'!$J$9&lt;=EOMONTH($Q213,0),$Q213&lt;='Recurring Transactions'!$L$9),MAX(0,INT((MIN(EOMONTH($Q213,0),'Recurring Transactions'!$L$9)-'Recurring Transactions'!$J$9)/7)+INT(-(MAX('Recurring Transactions'!$J$9,$Q213)-'Recurring Transactions'!$J$9)/7)+1),0),IF('Recurring Transactions'!$F$9="Bi-weekly",IF(AND('Recurring Transactions'!$J$9&lt;=EOMONTH($Q213,0),$Q213&lt;='Recurring Transactions'!$L$9),MAX(0,INT((MIN(EOMONTH($Q213,0),'Recurring Transactions'!$L$9)-'Recurring Transactions'!$J$9)/14)+INT(-(MAX('Recurring Transactions'!$J$9,$Q213)-'Recurring Transactions'!$J$9)/14)+1),0),IF('Recurring Transactions'!$F$9="Quarterly",IF(AND(AND('Recurring Transactions'!$J$9&lt;=EOMONTH($Q213,0),$Q213&lt;='Recurring Transactions'!$L$9),MOD((YEAR($Q213)-YEAR('Recurring Transactions'!$J$9))*12+MONTH($Q213)-MONTH('Recurring Transactions'!$J$9),3)=0),1,0),IF('Recurring Transactions'!$F$9="Annually",IF(AND(AND('Recurring Transactions'!$J$9&lt;=EOMONTH($Q213,0),$Q213&lt;='Recurring Transactions'!$L$9),MONTH($Q213)=MONTH('Recurring Transactions'!$J$9)),1,0),0)))))))*'Recurring Transactions'!$D$9)</f>
        <v/>
      </c>
    </row>
    <row r="214">
      <c r="N214" s="126">
        <f>'Recurring Transactions'!$A$9</f>
        <v/>
      </c>
      <c r="O214" s="126">
        <f>'Recurring Transactions'!$B$9</f>
        <v/>
      </c>
      <c r="P214" s="126">
        <f>'Recurring Transactions'!$E$9</f>
        <v/>
      </c>
      <c r="Q214" s="72">
        <f>IF('Recurring Transactions'!$J$9="","",EDATE('Recurring Transactions'!$J$9,12))</f>
        <v/>
      </c>
      <c r="R214" s="126">
        <f>IF($Q214="","",TEXT($Q214,"mmm yyyy"))</f>
        <v/>
      </c>
      <c r="S214" s="124">
        <f>IF(OR('Recurring Transactions'!$A$9="",$Q214=""),0,(IF('Recurring Transactions'!$F$9="Monthly",IF(AND('Recurring Transactions'!$J$9&lt;=EOMONTH($Q214,0),$Q214&lt;='Recurring Transactions'!$L$9),1,0),IF('Recurring Transactions'!$F$9="Semi-monthly",IF(AND('Recurring Transactions'!$J$9&lt;=EOMONTH($Q214,0),$Q214&lt;='Recurring Transactions'!$L$9),2,0),IF('Recurring Transactions'!$F$9="Weekly",IF(AND('Recurring Transactions'!$J$9&lt;=EOMONTH($Q214,0),$Q214&lt;='Recurring Transactions'!$L$9),MAX(0,INT((MIN(EOMONTH($Q214,0),'Recurring Transactions'!$L$9)-'Recurring Transactions'!$J$9)/7)+INT(-(MAX('Recurring Transactions'!$J$9,$Q214)-'Recurring Transactions'!$J$9)/7)+1),0),IF('Recurring Transactions'!$F$9="Bi-weekly",IF(AND('Recurring Transactions'!$J$9&lt;=EOMONTH($Q214,0),$Q214&lt;='Recurring Transactions'!$L$9),MAX(0,INT((MIN(EOMONTH($Q214,0),'Recurring Transactions'!$L$9)-'Recurring Transactions'!$J$9)/14)+INT(-(MAX('Recurring Transactions'!$J$9,$Q214)-'Recurring Transactions'!$J$9)/14)+1),0),IF('Recurring Transactions'!$F$9="Quarterly",IF(AND(AND('Recurring Transactions'!$J$9&lt;=EOMONTH($Q214,0),$Q214&lt;='Recurring Transactions'!$L$9),MOD((YEAR($Q214)-YEAR('Recurring Transactions'!$J$9))*12+MONTH($Q214)-MONTH('Recurring Transactions'!$J$9),3)=0),1,0),IF('Recurring Transactions'!$F$9="Annually",IF(AND(AND('Recurring Transactions'!$J$9&lt;=EOMONTH($Q214,0),$Q214&lt;='Recurring Transactions'!$L$9),MONTH($Q214)=MONTH('Recurring Transactions'!$J$9)),1,0),0)))))))*'Recurring Transactions'!$D$9)</f>
        <v/>
      </c>
    </row>
    <row r="215">
      <c r="N215" s="126">
        <f>'Recurring Transactions'!$A$9</f>
        <v/>
      </c>
      <c r="O215" s="126">
        <f>'Recurring Transactions'!$B$9</f>
        <v/>
      </c>
      <c r="P215" s="126">
        <f>'Recurring Transactions'!$E$9</f>
        <v/>
      </c>
      <c r="Q215" s="72">
        <f>IF('Recurring Transactions'!$J$9="","",EDATE('Recurring Transactions'!$J$9,13))</f>
        <v/>
      </c>
      <c r="R215" s="126">
        <f>IF($Q215="","",TEXT($Q215,"mmm yyyy"))</f>
        <v/>
      </c>
      <c r="S215" s="124">
        <f>IF(OR('Recurring Transactions'!$A$9="",$Q215=""),0,(IF('Recurring Transactions'!$F$9="Monthly",IF(AND('Recurring Transactions'!$J$9&lt;=EOMONTH($Q215,0),$Q215&lt;='Recurring Transactions'!$L$9),1,0),IF('Recurring Transactions'!$F$9="Semi-monthly",IF(AND('Recurring Transactions'!$J$9&lt;=EOMONTH($Q215,0),$Q215&lt;='Recurring Transactions'!$L$9),2,0),IF('Recurring Transactions'!$F$9="Weekly",IF(AND('Recurring Transactions'!$J$9&lt;=EOMONTH($Q215,0),$Q215&lt;='Recurring Transactions'!$L$9),MAX(0,INT((MIN(EOMONTH($Q215,0),'Recurring Transactions'!$L$9)-'Recurring Transactions'!$J$9)/7)+INT(-(MAX('Recurring Transactions'!$J$9,$Q215)-'Recurring Transactions'!$J$9)/7)+1),0),IF('Recurring Transactions'!$F$9="Bi-weekly",IF(AND('Recurring Transactions'!$J$9&lt;=EOMONTH($Q215,0),$Q215&lt;='Recurring Transactions'!$L$9),MAX(0,INT((MIN(EOMONTH($Q215,0),'Recurring Transactions'!$L$9)-'Recurring Transactions'!$J$9)/14)+INT(-(MAX('Recurring Transactions'!$J$9,$Q215)-'Recurring Transactions'!$J$9)/14)+1),0),IF('Recurring Transactions'!$F$9="Quarterly",IF(AND(AND('Recurring Transactions'!$J$9&lt;=EOMONTH($Q215,0),$Q215&lt;='Recurring Transactions'!$L$9),MOD((YEAR($Q215)-YEAR('Recurring Transactions'!$J$9))*12+MONTH($Q215)-MONTH('Recurring Transactions'!$J$9),3)=0),1,0),IF('Recurring Transactions'!$F$9="Annually",IF(AND(AND('Recurring Transactions'!$J$9&lt;=EOMONTH($Q215,0),$Q215&lt;='Recurring Transactions'!$L$9),MONTH($Q215)=MONTH('Recurring Transactions'!$J$9)),1,0),0)))))))*'Recurring Transactions'!$D$9)</f>
        <v/>
      </c>
    </row>
    <row r="216">
      <c r="N216" s="126">
        <f>'Recurring Transactions'!$A$9</f>
        <v/>
      </c>
      <c r="O216" s="126">
        <f>'Recurring Transactions'!$B$9</f>
        <v/>
      </c>
      <c r="P216" s="126">
        <f>'Recurring Transactions'!$E$9</f>
        <v/>
      </c>
      <c r="Q216" s="72">
        <f>IF('Recurring Transactions'!$J$9="","",EDATE('Recurring Transactions'!$J$9,14))</f>
        <v/>
      </c>
      <c r="R216" s="126">
        <f>IF($Q216="","",TEXT($Q216,"mmm yyyy"))</f>
        <v/>
      </c>
      <c r="S216" s="124">
        <f>IF(OR('Recurring Transactions'!$A$9="",$Q216=""),0,(IF('Recurring Transactions'!$F$9="Monthly",IF(AND('Recurring Transactions'!$J$9&lt;=EOMONTH($Q216,0),$Q216&lt;='Recurring Transactions'!$L$9),1,0),IF('Recurring Transactions'!$F$9="Semi-monthly",IF(AND('Recurring Transactions'!$J$9&lt;=EOMONTH($Q216,0),$Q216&lt;='Recurring Transactions'!$L$9),2,0),IF('Recurring Transactions'!$F$9="Weekly",IF(AND('Recurring Transactions'!$J$9&lt;=EOMONTH($Q216,0),$Q216&lt;='Recurring Transactions'!$L$9),MAX(0,INT((MIN(EOMONTH($Q216,0),'Recurring Transactions'!$L$9)-'Recurring Transactions'!$J$9)/7)+INT(-(MAX('Recurring Transactions'!$J$9,$Q216)-'Recurring Transactions'!$J$9)/7)+1),0),IF('Recurring Transactions'!$F$9="Bi-weekly",IF(AND('Recurring Transactions'!$J$9&lt;=EOMONTH($Q216,0),$Q216&lt;='Recurring Transactions'!$L$9),MAX(0,INT((MIN(EOMONTH($Q216,0),'Recurring Transactions'!$L$9)-'Recurring Transactions'!$J$9)/14)+INT(-(MAX('Recurring Transactions'!$J$9,$Q216)-'Recurring Transactions'!$J$9)/14)+1),0),IF('Recurring Transactions'!$F$9="Quarterly",IF(AND(AND('Recurring Transactions'!$J$9&lt;=EOMONTH($Q216,0),$Q216&lt;='Recurring Transactions'!$L$9),MOD((YEAR($Q216)-YEAR('Recurring Transactions'!$J$9))*12+MONTH($Q216)-MONTH('Recurring Transactions'!$J$9),3)=0),1,0),IF('Recurring Transactions'!$F$9="Annually",IF(AND(AND('Recurring Transactions'!$J$9&lt;=EOMONTH($Q216,0),$Q216&lt;='Recurring Transactions'!$L$9),MONTH($Q216)=MONTH('Recurring Transactions'!$J$9)),1,0),0)))))))*'Recurring Transactions'!$D$9)</f>
        <v/>
      </c>
    </row>
    <row r="217">
      <c r="N217" s="126">
        <f>'Recurring Transactions'!$A$9</f>
        <v/>
      </c>
      <c r="O217" s="126">
        <f>'Recurring Transactions'!$B$9</f>
        <v/>
      </c>
      <c r="P217" s="126">
        <f>'Recurring Transactions'!$E$9</f>
        <v/>
      </c>
      <c r="Q217" s="72">
        <f>IF('Recurring Transactions'!$J$9="","",EDATE('Recurring Transactions'!$J$9,15))</f>
        <v/>
      </c>
      <c r="R217" s="126">
        <f>IF($Q217="","",TEXT($Q217,"mmm yyyy"))</f>
        <v/>
      </c>
      <c r="S217" s="124">
        <f>IF(OR('Recurring Transactions'!$A$9="",$Q217=""),0,(IF('Recurring Transactions'!$F$9="Monthly",IF(AND('Recurring Transactions'!$J$9&lt;=EOMONTH($Q217,0),$Q217&lt;='Recurring Transactions'!$L$9),1,0),IF('Recurring Transactions'!$F$9="Semi-monthly",IF(AND('Recurring Transactions'!$J$9&lt;=EOMONTH($Q217,0),$Q217&lt;='Recurring Transactions'!$L$9),2,0),IF('Recurring Transactions'!$F$9="Weekly",IF(AND('Recurring Transactions'!$J$9&lt;=EOMONTH($Q217,0),$Q217&lt;='Recurring Transactions'!$L$9),MAX(0,INT((MIN(EOMONTH($Q217,0),'Recurring Transactions'!$L$9)-'Recurring Transactions'!$J$9)/7)+INT(-(MAX('Recurring Transactions'!$J$9,$Q217)-'Recurring Transactions'!$J$9)/7)+1),0),IF('Recurring Transactions'!$F$9="Bi-weekly",IF(AND('Recurring Transactions'!$J$9&lt;=EOMONTH($Q217,0),$Q217&lt;='Recurring Transactions'!$L$9),MAX(0,INT((MIN(EOMONTH($Q217,0),'Recurring Transactions'!$L$9)-'Recurring Transactions'!$J$9)/14)+INT(-(MAX('Recurring Transactions'!$J$9,$Q217)-'Recurring Transactions'!$J$9)/14)+1),0),IF('Recurring Transactions'!$F$9="Quarterly",IF(AND(AND('Recurring Transactions'!$J$9&lt;=EOMONTH($Q217,0),$Q217&lt;='Recurring Transactions'!$L$9),MOD((YEAR($Q217)-YEAR('Recurring Transactions'!$J$9))*12+MONTH($Q217)-MONTH('Recurring Transactions'!$J$9),3)=0),1,0),IF('Recurring Transactions'!$F$9="Annually",IF(AND(AND('Recurring Transactions'!$J$9&lt;=EOMONTH($Q217,0),$Q217&lt;='Recurring Transactions'!$L$9),MONTH($Q217)=MONTH('Recurring Transactions'!$J$9)),1,0),0)))))))*'Recurring Transactions'!$D$9)</f>
        <v/>
      </c>
    </row>
    <row r="218">
      <c r="N218" s="126">
        <f>'Recurring Transactions'!$A$9</f>
        <v/>
      </c>
      <c r="O218" s="126">
        <f>'Recurring Transactions'!$B$9</f>
        <v/>
      </c>
      <c r="P218" s="126">
        <f>'Recurring Transactions'!$E$9</f>
        <v/>
      </c>
      <c r="Q218" s="72">
        <f>IF('Recurring Transactions'!$J$9="","",EDATE('Recurring Transactions'!$J$9,16))</f>
        <v/>
      </c>
      <c r="R218" s="126">
        <f>IF($Q218="","",TEXT($Q218,"mmm yyyy"))</f>
        <v/>
      </c>
      <c r="S218" s="124">
        <f>IF(OR('Recurring Transactions'!$A$9="",$Q218=""),0,(IF('Recurring Transactions'!$F$9="Monthly",IF(AND('Recurring Transactions'!$J$9&lt;=EOMONTH($Q218,0),$Q218&lt;='Recurring Transactions'!$L$9),1,0),IF('Recurring Transactions'!$F$9="Semi-monthly",IF(AND('Recurring Transactions'!$J$9&lt;=EOMONTH($Q218,0),$Q218&lt;='Recurring Transactions'!$L$9),2,0),IF('Recurring Transactions'!$F$9="Weekly",IF(AND('Recurring Transactions'!$J$9&lt;=EOMONTH($Q218,0),$Q218&lt;='Recurring Transactions'!$L$9),MAX(0,INT((MIN(EOMONTH($Q218,0),'Recurring Transactions'!$L$9)-'Recurring Transactions'!$J$9)/7)+INT(-(MAX('Recurring Transactions'!$J$9,$Q218)-'Recurring Transactions'!$J$9)/7)+1),0),IF('Recurring Transactions'!$F$9="Bi-weekly",IF(AND('Recurring Transactions'!$J$9&lt;=EOMONTH($Q218,0),$Q218&lt;='Recurring Transactions'!$L$9),MAX(0,INT((MIN(EOMONTH($Q218,0),'Recurring Transactions'!$L$9)-'Recurring Transactions'!$J$9)/14)+INT(-(MAX('Recurring Transactions'!$J$9,$Q218)-'Recurring Transactions'!$J$9)/14)+1),0),IF('Recurring Transactions'!$F$9="Quarterly",IF(AND(AND('Recurring Transactions'!$J$9&lt;=EOMONTH($Q218,0),$Q218&lt;='Recurring Transactions'!$L$9),MOD((YEAR($Q218)-YEAR('Recurring Transactions'!$J$9))*12+MONTH($Q218)-MONTH('Recurring Transactions'!$J$9),3)=0),1,0),IF('Recurring Transactions'!$F$9="Annually",IF(AND(AND('Recurring Transactions'!$J$9&lt;=EOMONTH($Q218,0),$Q218&lt;='Recurring Transactions'!$L$9),MONTH($Q218)=MONTH('Recurring Transactions'!$J$9)),1,0),0)))))))*'Recurring Transactions'!$D$9)</f>
        <v/>
      </c>
    </row>
    <row r="219">
      <c r="N219" s="126">
        <f>'Recurring Transactions'!$A$9</f>
        <v/>
      </c>
      <c r="O219" s="126">
        <f>'Recurring Transactions'!$B$9</f>
        <v/>
      </c>
      <c r="P219" s="126">
        <f>'Recurring Transactions'!$E$9</f>
        <v/>
      </c>
      <c r="Q219" s="72">
        <f>IF('Recurring Transactions'!$J$9="","",EDATE('Recurring Transactions'!$J$9,17))</f>
        <v/>
      </c>
      <c r="R219" s="126">
        <f>IF($Q219="","",TEXT($Q219,"mmm yyyy"))</f>
        <v/>
      </c>
      <c r="S219" s="124">
        <f>IF(OR('Recurring Transactions'!$A$9="",$Q219=""),0,(IF('Recurring Transactions'!$F$9="Monthly",IF(AND('Recurring Transactions'!$J$9&lt;=EOMONTH($Q219,0),$Q219&lt;='Recurring Transactions'!$L$9),1,0),IF('Recurring Transactions'!$F$9="Semi-monthly",IF(AND('Recurring Transactions'!$J$9&lt;=EOMONTH($Q219,0),$Q219&lt;='Recurring Transactions'!$L$9),2,0),IF('Recurring Transactions'!$F$9="Weekly",IF(AND('Recurring Transactions'!$J$9&lt;=EOMONTH($Q219,0),$Q219&lt;='Recurring Transactions'!$L$9),MAX(0,INT((MIN(EOMONTH($Q219,0),'Recurring Transactions'!$L$9)-'Recurring Transactions'!$J$9)/7)+INT(-(MAX('Recurring Transactions'!$J$9,$Q219)-'Recurring Transactions'!$J$9)/7)+1),0),IF('Recurring Transactions'!$F$9="Bi-weekly",IF(AND('Recurring Transactions'!$J$9&lt;=EOMONTH($Q219,0),$Q219&lt;='Recurring Transactions'!$L$9),MAX(0,INT((MIN(EOMONTH($Q219,0),'Recurring Transactions'!$L$9)-'Recurring Transactions'!$J$9)/14)+INT(-(MAX('Recurring Transactions'!$J$9,$Q219)-'Recurring Transactions'!$J$9)/14)+1),0),IF('Recurring Transactions'!$F$9="Quarterly",IF(AND(AND('Recurring Transactions'!$J$9&lt;=EOMONTH($Q219,0),$Q219&lt;='Recurring Transactions'!$L$9),MOD((YEAR($Q219)-YEAR('Recurring Transactions'!$J$9))*12+MONTH($Q219)-MONTH('Recurring Transactions'!$J$9),3)=0),1,0),IF('Recurring Transactions'!$F$9="Annually",IF(AND(AND('Recurring Transactions'!$J$9&lt;=EOMONTH($Q219,0),$Q219&lt;='Recurring Transactions'!$L$9),MONTH($Q219)=MONTH('Recurring Transactions'!$J$9)),1,0),0)))))))*'Recurring Transactions'!$D$9)</f>
        <v/>
      </c>
    </row>
    <row r="220">
      <c r="N220" s="126">
        <f>'Recurring Transactions'!$A$9</f>
        <v/>
      </c>
      <c r="O220" s="126">
        <f>'Recurring Transactions'!$B$9</f>
        <v/>
      </c>
      <c r="P220" s="126">
        <f>'Recurring Transactions'!$E$9</f>
        <v/>
      </c>
      <c r="Q220" s="72">
        <f>IF('Recurring Transactions'!$J$9="","",EDATE('Recurring Transactions'!$J$9,18))</f>
        <v/>
      </c>
      <c r="R220" s="126">
        <f>IF($Q220="","",TEXT($Q220,"mmm yyyy"))</f>
        <v/>
      </c>
      <c r="S220" s="124">
        <f>IF(OR('Recurring Transactions'!$A$9="",$Q220=""),0,(IF('Recurring Transactions'!$F$9="Monthly",IF(AND('Recurring Transactions'!$J$9&lt;=EOMONTH($Q220,0),$Q220&lt;='Recurring Transactions'!$L$9),1,0),IF('Recurring Transactions'!$F$9="Semi-monthly",IF(AND('Recurring Transactions'!$J$9&lt;=EOMONTH($Q220,0),$Q220&lt;='Recurring Transactions'!$L$9),2,0),IF('Recurring Transactions'!$F$9="Weekly",IF(AND('Recurring Transactions'!$J$9&lt;=EOMONTH($Q220,0),$Q220&lt;='Recurring Transactions'!$L$9),MAX(0,INT((MIN(EOMONTH($Q220,0),'Recurring Transactions'!$L$9)-'Recurring Transactions'!$J$9)/7)+INT(-(MAX('Recurring Transactions'!$J$9,$Q220)-'Recurring Transactions'!$J$9)/7)+1),0),IF('Recurring Transactions'!$F$9="Bi-weekly",IF(AND('Recurring Transactions'!$J$9&lt;=EOMONTH($Q220,0),$Q220&lt;='Recurring Transactions'!$L$9),MAX(0,INT((MIN(EOMONTH($Q220,0),'Recurring Transactions'!$L$9)-'Recurring Transactions'!$J$9)/14)+INT(-(MAX('Recurring Transactions'!$J$9,$Q220)-'Recurring Transactions'!$J$9)/14)+1),0),IF('Recurring Transactions'!$F$9="Quarterly",IF(AND(AND('Recurring Transactions'!$J$9&lt;=EOMONTH($Q220,0),$Q220&lt;='Recurring Transactions'!$L$9),MOD((YEAR($Q220)-YEAR('Recurring Transactions'!$J$9))*12+MONTH($Q220)-MONTH('Recurring Transactions'!$J$9),3)=0),1,0),IF('Recurring Transactions'!$F$9="Annually",IF(AND(AND('Recurring Transactions'!$J$9&lt;=EOMONTH($Q220,0),$Q220&lt;='Recurring Transactions'!$L$9),MONTH($Q220)=MONTH('Recurring Transactions'!$J$9)),1,0),0)))))))*'Recurring Transactions'!$D$9)</f>
        <v/>
      </c>
    </row>
    <row r="221">
      <c r="N221" s="126">
        <f>'Recurring Transactions'!$A$9</f>
        <v/>
      </c>
      <c r="O221" s="126">
        <f>'Recurring Transactions'!$B$9</f>
        <v/>
      </c>
      <c r="P221" s="126">
        <f>'Recurring Transactions'!$E$9</f>
        <v/>
      </c>
      <c r="Q221" s="72">
        <f>IF('Recurring Transactions'!$J$9="","",EDATE('Recurring Transactions'!$J$9,19))</f>
        <v/>
      </c>
      <c r="R221" s="126">
        <f>IF($Q221="","",TEXT($Q221,"mmm yyyy"))</f>
        <v/>
      </c>
      <c r="S221" s="124">
        <f>IF(OR('Recurring Transactions'!$A$9="",$Q221=""),0,(IF('Recurring Transactions'!$F$9="Monthly",IF(AND('Recurring Transactions'!$J$9&lt;=EOMONTH($Q221,0),$Q221&lt;='Recurring Transactions'!$L$9),1,0),IF('Recurring Transactions'!$F$9="Semi-monthly",IF(AND('Recurring Transactions'!$J$9&lt;=EOMONTH($Q221,0),$Q221&lt;='Recurring Transactions'!$L$9),2,0),IF('Recurring Transactions'!$F$9="Weekly",IF(AND('Recurring Transactions'!$J$9&lt;=EOMONTH($Q221,0),$Q221&lt;='Recurring Transactions'!$L$9),MAX(0,INT((MIN(EOMONTH($Q221,0),'Recurring Transactions'!$L$9)-'Recurring Transactions'!$J$9)/7)+INT(-(MAX('Recurring Transactions'!$J$9,$Q221)-'Recurring Transactions'!$J$9)/7)+1),0),IF('Recurring Transactions'!$F$9="Bi-weekly",IF(AND('Recurring Transactions'!$J$9&lt;=EOMONTH($Q221,0),$Q221&lt;='Recurring Transactions'!$L$9),MAX(0,INT((MIN(EOMONTH($Q221,0),'Recurring Transactions'!$L$9)-'Recurring Transactions'!$J$9)/14)+INT(-(MAX('Recurring Transactions'!$J$9,$Q221)-'Recurring Transactions'!$J$9)/14)+1),0),IF('Recurring Transactions'!$F$9="Quarterly",IF(AND(AND('Recurring Transactions'!$J$9&lt;=EOMONTH($Q221,0),$Q221&lt;='Recurring Transactions'!$L$9),MOD((YEAR($Q221)-YEAR('Recurring Transactions'!$J$9))*12+MONTH($Q221)-MONTH('Recurring Transactions'!$J$9),3)=0),1,0),IF('Recurring Transactions'!$F$9="Annually",IF(AND(AND('Recurring Transactions'!$J$9&lt;=EOMONTH($Q221,0),$Q221&lt;='Recurring Transactions'!$L$9),MONTH($Q221)=MONTH('Recurring Transactions'!$J$9)),1,0),0)))))))*'Recurring Transactions'!$D$9)</f>
        <v/>
      </c>
    </row>
    <row r="222">
      <c r="N222" s="126">
        <f>'Recurring Transactions'!$A$9</f>
        <v/>
      </c>
      <c r="O222" s="126">
        <f>'Recurring Transactions'!$B$9</f>
        <v/>
      </c>
      <c r="P222" s="126">
        <f>'Recurring Transactions'!$E$9</f>
        <v/>
      </c>
      <c r="Q222" s="72">
        <f>IF('Recurring Transactions'!$J$9="","",EDATE('Recurring Transactions'!$J$9,20))</f>
        <v/>
      </c>
      <c r="R222" s="126">
        <f>IF($Q222="","",TEXT($Q222,"mmm yyyy"))</f>
        <v/>
      </c>
      <c r="S222" s="124">
        <f>IF(OR('Recurring Transactions'!$A$9="",$Q222=""),0,(IF('Recurring Transactions'!$F$9="Monthly",IF(AND('Recurring Transactions'!$J$9&lt;=EOMONTH($Q222,0),$Q222&lt;='Recurring Transactions'!$L$9),1,0),IF('Recurring Transactions'!$F$9="Semi-monthly",IF(AND('Recurring Transactions'!$J$9&lt;=EOMONTH($Q222,0),$Q222&lt;='Recurring Transactions'!$L$9),2,0),IF('Recurring Transactions'!$F$9="Weekly",IF(AND('Recurring Transactions'!$J$9&lt;=EOMONTH($Q222,0),$Q222&lt;='Recurring Transactions'!$L$9),MAX(0,INT((MIN(EOMONTH($Q222,0),'Recurring Transactions'!$L$9)-'Recurring Transactions'!$J$9)/7)+INT(-(MAX('Recurring Transactions'!$J$9,$Q222)-'Recurring Transactions'!$J$9)/7)+1),0),IF('Recurring Transactions'!$F$9="Bi-weekly",IF(AND('Recurring Transactions'!$J$9&lt;=EOMONTH($Q222,0),$Q222&lt;='Recurring Transactions'!$L$9),MAX(0,INT((MIN(EOMONTH($Q222,0),'Recurring Transactions'!$L$9)-'Recurring Transactions'!$J$9)/14)+INT(-(MAX('Recurring Transactions'!$J$9,$Q222)-'Recurring Transactions'!$J$9)/14)+1),0),IF('Recurring Transactions'!$F$9="Quarterly",IF(AND(AND('Recurring Transactions'!$J$9&lt;=EOMONTH($Q222,0),$Q222&lt;='Recurring Transactions'!$L$9),MOD((YEAR($Q222)-YEAR('Recurring Transactions'!$J$9))*12+MONTH($Q222)-MONTH('Recurring Transactions'!$J$9),3)=0),1,0),IF('Recurring Transactions'!$F$9="Annually",IF(AND(AND('Recurring Transactions'!$J$9&lt;=EOMONTH($Q222,0),$Q222&lt;='Recurring Transactions'!$L$9),MONTH($Q222)=MONTH('Recurring Transactions'!$J$9)),1,0),0)))))))*'Recurring Transactions'!$D$9)</f>
        <v/>
      </c>
    </row>
    <row r="223">
      <c r="N223" s="126">
        <f>'Recurring Transactions'!$A$9</f>
        <v/>
      </c>
      <c r="O223" s="126">
        <f>'Recurring Transactions'!$B$9</f>
        <v/>
      </c>
      <c r="P223" s="126">
        <f>'Recurring Transactions'!$E$9</f>
        <v/>
      </c>
      <c r="Q223" s="72">
        <f>IF('Recurring Transactions'!$J$9="","",EDATE('Recurring Transactions'!$J$9,21))</f>
        <v/>
      </c>
      <c r="R223" s="126">
        <f>IF($Q223="","",TEXT($Q223,"mmm yyyy"))</f>
        <v/>
      </c>
      <c r="S223" s="124">
        <f>IF(OR('Recurring Transactions'!$A$9="",$Q223=""),0,(IF('Recurring Transactions'!$F$9="Monthly",IF(AND('Recurring Transactions'!$J$9&lt;=EOMONTH($Q223,0),$Q223&lt;='Recurring Transactions'!$L$9),1,0),IF('Recurring Transactions'!$F$9="Semi-monthly",IF(AND('Recurring Transactions'!$J$9&lt;=EOMONTH($Q223,0),$Q223&lt;='Recurring Transactions'!$L$9),2,0),IF('Recurring Transactions'!$F$9="Weekly",IF(AND('Recurring Transactions'!$J$9&lt;=EOMONTH($Q223,0),$Q223&lt;='Recurring Transactions'!$L$9),MAX(0,INT((MIN(EOMONTH($Q223,0),'Recurring Transactions'!$L$9)-'Recurring Transactions'!$J$9)/7)+INT(-(MAX('Recurring Transactions'!$J$9,$Q223)-'Recurring Transactions'!$J$9)/7)+1),0),IF('Recurring Transactions'!$F$9="Bi-weekly",IF(AND('Recurring Transactions'!$J$9&lt;=EOMONTH($Q223,0),$Q223&lt;='Recurring Transactions'!$L$9),MAX(0,INT((MIN(EOMONTH($Q223,0),'Recurring Transactions'!$L$9)-'Recurring Transactions'!$J$9)/14)+INT(-(MAX('Recurring Transactions'!$J$9,$Q223)-'Recurring Transactions'!$J$9)/14)+1),0),IF('Recurring Transactions'!$F$9="Quarterly",IF(AND(AND('Recurring Transactions'!$J$9&lt;=EOMONTH($Q223,0),$Q223&lt;='Recurring Transactions'!$L$9),MOD((YEAR($Q223)-YEAR('Recurring Transactions'!$J$9))*12+MONTH($Q223)-MONTH('Recurring Transactions'!$J$9),3)=0),1,0),IF('Recurring Transactions'!$F$9="Annually",IF(AND(AND('Recurring Transactions'!$J$9&lt;=EOMONTH($Q223,0),$Q223&lt;='Recurring Transactions'!$L$9),MONTH($Q223)=MONTH('Recurring Transactions'!$J$9)),1,0),0)))))))*'Recurring Transactions'!$D$9)</f>
        <v/>
      </c>
    </row>
    <row r="224">
      <c r="N224" s="126">
        <f>'Recurring Transactions'!$A$9</f>
        <v/>
      </c>
      <c r="O224" s="126">
        <f>'Recurring Transactions'!$B$9</f>
        <v/>
      </c>
      <c r="P224" s="126">
        <f>'Recurring Transactions'!$E$9</f>
        <v/>
      </c>
      <c r="Q224" s="72">
        <f>IF('Recurring Transactions'!$J$9="","",EDATE('Recurring Transactions'!$J$9,22))</f>
        <v/>
      </c>
      <c r="R224" s="126">
        <f>IF($Q224="","",TEXT($Q224,"mmm yyyy"))</f>
        <v/>
      </c>
      <c r="S224" s="124">
        <f>IF(OR('Recurring Transactions'!$A$9="",$Q224=""),0,(IF('Recurring Transactions'!$F$9="Monthly",IF(AND('Recurring Transactions'!$J$9&lt;=EOMONTH($Q224,0),$Q224&lt;='Recurring Transactions'!$L$9),1,0),IF('Recurring Transactions'!$F$9="Semi-monthly",IF(AND('Recurring Transactions'!$J$9&lt;=EOMONTH($Q224,0),$Q224&lt;='Recurring Transactions'!$L$9),2,0),IF('Recurring Transactions'!$F$9="Weekly",IF(AND('Recurring Transactions'!$J$9&lt;=EOMONTH($Q224,0),$Q224&lt;='Recurring Transactions'!$L$9),MAX(0,INT((MIN(EOMONTH($Q224,0),'Recurring Transactions'!$L$9)-'Recurring Transactions'!$J$9)/7)+INT(-(MAX('Recurring Transactions'!$J$9,$Q224)-'Recurring Transactions'!$J$9)/7)+1),0),IF('Recurring Transactions'!$F$9="Bi-weekly",IF(AND('Recurring Transactions'!$J$9&lt;=EOMONTH($Q224,0),$Q224&lt;='Recurring Transactions'!$L$9),MAX(0,INT((MIN(EOMONTH($Q224,0),'Recurring Transactions'!$L$9)-'Recurring Transactions'!$J$9)/14)+INT(-(MAX('Recurring Transactions'!$J$9,$Q224)-'Recurring Transactions'!$J$9)/14)+1),0),IF('Recurring Transactions'!$F$9="Quarterly",IF(AND(AND('Recurring Transactions'!$J$9&lt;=EOMONTH($Q224,0),$Q224&lt;='Recurring Transactions'!$L$9),MOD((YEAR($Q224)-YEAR('Recurring Transactions'!$J$9))*12+MONTH($Q224)-MONTH('Recurring Transactions'!$J$9),3)=0),1,0),IF('Recurring Transactions'!$F$9="Annually",IF(AND(AND('Recurring Transactions'!$J$9&lt;=EOMONTH($Q224,0),$Q224&lt;='Recurring Transactions'!$L$9),MONTH($Q224)=MONTH('Recurring Transactions'!$J$9)),1,0),0)))))))*'Recurring Transactions'!$D$9)</f>
        <v/>
      </c>
    </row>
    <row r="225">
      <c r="N225" s="126">
        <f>'Recurring Transactions'!$A$9</f>
        <v/>
      </c>
      <c r="O225" s="126">
        <f>'Recurring Transactions'!$B$9</f>
        <v/>
      </c>
      <c r="P225" s="126">
        <f>'Recurring Transactions'!$E$9</f>
        <v/>
      </c>
      <c r="Q225" s="72">
        <f>IF('Recurring Transactions'!$J$9="","",EDATE('Recurring Transactions'!$J$9,23))</f>
        <v/>
      </c>
      <c r="R225" s="126">
        <f>IF($Q225="","",TEXT($Q225,"mmm yyyy"))</f>
        <v/>
      </c>
      <c r="S225" s="124">
        <f>IF(OR('Recurring Transactions'!$A$9="",$Q225=""),0,(IF('Recurring Transactions'!$F$9="Monthly",IF(AND('Recurring Transactions'!$J$9&lt;=EOMONTH($Q225,0),$Q225&lt;='Recurring Transactions'!$L$9),1,0),IF('Recurring Transactions'!$F$9="Semi-monthly",IF(AND('Recurring Transactions'!$J$9&lt;=EOMONTH($Q225,0),$Q225&lt;='Recurring Transactions'!$L$9),2,0),IF('Recurring Transactions'!$F$9="Weekly",IF(AND('Recurring Transactions'!$J$9&lt;=EOMONTH($Q225,0),$Q225&lt;='Recurring Transactions'!$L$9),MAX(0,INT((MIN(EOMONTH($Q225,0),'Recurring Transactions'!$L$9)-'Recurring Transactions'!$J$9)/7)+INT(-(MAX('Recurring Transactions'!$J$9,$Q225)-'Recurring Transactions'!$J$9)/7)+1),0),IF('Recurring Transactions'!$F$9="Bi-weekly",IF(AND('Recurring Transactions'!$J$9&lt;=EOMONTH($Q225,0),$Q225&lt;='Recurring Transactions'!$L$9),MAX(0,INT((MIN(EOMONTH($Q225,0),'Recurring Transactions'!$L$9)-'Recurring Transactions'!$J$9)/14)+INT(-(MAX('Recurring Transactions'!$J$9,$Q225)-'Recurring Transactions'!$J$9)/14)+1),0),IF('Recurring Transactions'!$F$9="Quarterly",IF(AND(AND('Recurring Transactions'!$J$9&lt;=EOMONTH($Q225,0),$Q225&lt;='Recurring Transactions'!$L$9),MOD((YEAR($Q225)-YEAR('Recurring Transactions'!$J$9))*12+MONTH($Q225)-MONTH('Recurring Transactions'!$J$9),3)=0),1,0),IF('Recurring Transactions'!$F$9="Annually",IF(AND(AND('Recurring Transactions'!$J$9&lt;=EOMONTH($Q225,0),$Q225&lt;='Recurring Transactions'!$L$9),MONTH($Q225)=MONTH('Recurring Transactions'!$J$9)),1,0),0)))))))*'Recurring Transactions'!$D$9)</f>
        <v/>
      </c>
    </row>
    <row r="226">
      <c r="N226" s="126">
        <f>'Recurring Transactions'!$A$9</f>
        <v/>
      </c>
      <c r="O226" s="126">
        <f>'Recurring Transactions'!$B$9</f>
        <v/>
      </c>
      <c r="P226" s="126">
        <f>'Recurring Transactions'!$E$9</f>
        <v/>
      </c>
      <c r="Q226" s="72">
        <f>IF('Recurring Transactions'!$J$9="","",EDATE('Recurring Transactions'!$J$9,24))</f>
        <v/>
      </c>
      <c r="R226" s="126">
        <f>IF($Q226="","",TEXT($Q226,"mmm yyyy"))</f>
        <v/>
      </c>
      <c r="S226" s="124">
        <f>IF(OR('Recurring Transactions'!$A$9="",$Q226=""),0,(IF('Recurring Transactions'!$F$9="Monthly",IF(AND('Recurring Transactions'!$J$9&lt;=EOMONTH($Q226,0),$Q226&lt;='Recurring Transactions'!$L$9),1,0),IF('Recurring Transactions'!$F$9="Semi-monthly",IF(AND('Recurring Transactions'!$J$9&lt;=EOMONTH($Q226,0),$Q226&lt;='Recurring Transactions'!$L$9),2,0),IF('Recurring Transactions'!$F$9="Weekly",IF(AND('Recurring Transactions'!$J$9&lt;=EOMONTH($Q226,0),$Q226&lt;='Recurring Transactions'!$L$9),MAX(0,INT((MIN(EOMONTH($Q226,0),'Recurring Transactions'!$L$9)-'Recurring Transactions'!$J$9)/7)+INT(-(MAX('Recurring Transactions'!$J$9,$Q226)-'Recurring Transactions'!$J$9)/7)+1),0),IF('Recurring Transactions'!$F$9="Bi-weekly",IF(AND('Recurring Transactions'!$J$9&lt;=EOMONTH($Q226,0),$Q226&lt;='Recurring Transactions'!$L$9),MAX(0,INT((MIN(EOMONTH($Q226,0),'Recurring Transactions'!$L$9)-'Recurring Transactions'!$J$9)/14)+INT(-(MAX('Recurring Transactions'!$J$9,$Q226)-'Recurring Transactions'!$J$9)/14)+1),0),IF('Recurring Transactions'!$F$9="Quarterly",IF(AND(AND('Recurring Transactions'!$J$9&lt;=EOMONTH($Q226,0),$Q226&lt;='Recurring Transactions'!$L$9),MOD((YEAR($Q226)-YEAR('Recurring Transactions'!$J$9))*12+MONTH($Q226)-MONTH('Recurring Transactions'!$J$9),3)=0),1,0),IF('Recurring Transactions'!$F$9="Annually",IF(AND(AND('Recurring Transactions'!$J$9&lt;=EOMONTH($Q226,0),$Q226&lt;='Recurring Transactions'!$L$9),MONTH($Q226)=MONTH('Recurring Transactions'!$J$9)),1,0),0)))))))*'Recurring Transactions'!$D$9)</f>
        <v/>
      </c>
    </row>
    <row r="227">
      <c r="N227" s="126">
        <f>'Recurring Transactions'!$A$9</f>
        <v/>
      </c>
      <c r="O227" s="126">
        <f>'Recurring Transactions'!$B$9</f>
        <v/>
      </c>
      <c r="P227" s="126">
        <f>'Recurring Transactions'!$E$9</f>
        <v/>
      </c>
      <c r="Q227" s="72">
        <f>IF('Recurring Transactions'!$J$9="","",EDATE('Recurring Transactions'!$J$9,25))</f>
        <v/>
      </c>
      <c r="R227" s="126">
        <f>IF($Q227="","",TEXT($Q227,"mmm yyyy"))</f>
        <v/>
      </c>
      <c r="S227" s="124">
        <f>IF(OR('Recurring Transactions'!$A$9="",$Q227=""),0,(IF('Recurring Transactions'!$F$9="Monthly",IF(AND('Recurring Transactions'!$J$9&lt;=EOMONTH($Q227,0),$Q227&lt;='Recurring Transactions'!$L$9),1,0),IF('Recurring Transactions'!$F$9="Semi-monthly",IF(AND('Recurring Transactions'!$J$9&lt;=EOMONTH($Q227,0),$Q227&lt;='Recurring Transactions'!$L$9),2,0),IF('Recurring Transactions'!$F$9="Weekly",IF(AND('Recurring Transactions'!$J$9&lt;=EOMONTH($Q227,0),$Q227&lt;='Recurring Transactions'!$L$9),MAX(0,INT((MIN(EOMONTH($Q227,0),'Recurring Transactions'!$L$9)-'Recurring Transactions'!$J$9)/7)+INT(-(MAX('Recurring Transactions'!$J$9,$Q227)-'Recurring Transactions'!$J$9)/7)+1),0),IF('Recurring Transactions'!$F$9="Bi-weekly",IF(AND('Recurring Transactions'!$J$9&lt;=EOMONTH($Q227,0),$Q227&lt;='Recurring Transactions'!$L$9),MAX(0,INT((MIN(EOMONTH($Q227,0),'Recurring Transactions'!$L$9)-'Recurring Transactions'!$J$9)/14)+INT(-(MAX('Recurring Transactions'!$J$9,$Q227)-'Recurring Transactions'!$J$9)/14)+1),0),IF('Recurring Transactions'!$F$9="Quarterly",IF(AND(AND('Recurring Transactions'!$J$9&lt;=EOMONTH($Q227,0),$Q227&lt;='Recurring Transactions'!$L$9),MOD((YEAR($Q227)-YEAR('Recurring Transactions'!$J$9))*12+MONTH($Q227)-MONTH('Recurring Transactions'!$J$9),3)=0),1,0),IF('Recurring Transactions'!$F$9="Annually",IF(AND(AND('Recurring Transactions'!$J$9&lt;=EOMONTH($Q227,0),$Q227&lt;='Recurring Transactions'!$L$9),MONTH($Q227)=MONTH('Recurring Transactions'!$J$9)),1,0),0)))))))*'Recurring Transactions'!$D$9)</f>
        <v/>
      </c>
    </row>
    <row r="228">
      <c r="N228" s="126">
        <f>'Recurring Transactions'!$A$9</f>
        <v/>
      </c>
      <c r="O228" s="126">
        <f>'Recurring Transactions'!$B$9</f>
        <v/>
      </c>
      <c r="P228" s="126">
        <f>'Recurring Transactions'!$E$9</f>
        <v/>
      </c>
      <c r="Q228" s="72">
        <f>IF('Recurring Transactions'!$J$9="","",EDATE('Recurring Transactions'!$J$9,26))</f>
        <v/>
      </c>
      <c r="R228" s="126">
        <f>IF($Q228="","",TEXT($Q228,"mmm yyyy"))</f>
        <v/>
      </c>
      <c r="S228" s="124">
        <f>IF(OR('Recurring Transactions'!$A$9="",$Q228=""),0,(IF('Recurring Transactions'!$F$9="Monthly",IF(AND('Recurring Transactions'!$J$9&lt;=EOMONTH($Q228,0),$Q228&lt;='Recurring Transactions'!$L$9),1,0),IF('Recurring Transactions'!$F$9="Semi-monthly",IF(AND('Recurring Transactions'!$J$9&lt;=EOMONTH($Q228,0),$Q228&lt;='Recurring Transactions'!$L$9),2,0),IF('Recurring Transactions'!$F$9="Weekly",IF(AND('Recurring Transactions'!$J$9&lt;=EOMONTH($Q228,0),$Q228&lt;='Recurring Transactions'!$L$9),MAX(0,INT((MIN(EOMONTH($Q228,0),'Recurring Transactions'!$L$9)-'Recurring Transactions'!$J$9)/7)+INT(-(MAX('Recurring Transactions'!$J$9,$Q228)-'Recurring Transactions'!$J$9)/7)+1),0),IF('Recurring Transactions'!$F$9="Bi-weekly",IF(AND('Recurring Transactions'!$J$9&lt;=EOMONTH($Q228,0),$Q228&lt;='Recurring Transactions'!$L$9),MAX(0,INT((MIN(EOMONTH($Q228,0),'Recurring Transactions'!$L$9)-'Recurring Transactions'!$J$9)/14)+INT(-(MAX('Recurring Transactions'!$J$9,$Q228)-'Recurring Transactions'!$J$9)/14)+1),0),IF('Recurring Transactions'!$F$9="Quarterly",IF(AND(AND('Recurring Transactions'!$J$9&lt;=EOMONTH($Q228,0),$Q228&lt;='Recurring Transactions'!$L$9),MOD((YEAR($Q228)-YEAR('Recurring Transactions'!$J$9))*12+MONTH($Q228)-MONTH('Recurring Transactions'!$J$9),3)=0),1,0),IF('Recurring Transactions'!$F$9="Annually",IF(AND(AND('Recurring Transactions'!$J$9&lt;=EOMONTH($Q228,0),$Q228&lt;='Recurring Transactions'!$L$9),MONTH($Q228)=MONTH('Recurring Transactions'!$J$9)),1,0),0)))))))*'Recurring Transactions'!$D$9)</f>
        <v/>
      </c>
    </row>
    <row r="229">
      <c r="N229" s="126">
        <f>'Recurring Transactions'!$A$9</f>
        <v/>
      </c>
      <c r="O229" s="126">
        <f>'Recurring Transactions'!$B$9</f>
        <v/>
      </c>
      <c r="P229" s="126">
        <f>'Recurring Transactions'!$E$9</f>
        <v/>
      </c>
      <c r="Q229" s="72">
        <f>IF('Recurring Transactions'!$J$9="","",EDATE('Recurring Transactions'!$J$9,27))</f>
        <v/>
      </c>
      <c r="R229" s="126">
        <f>IF($Q229="","",TEXT($Q229,"mmm yyyy"))</f>
        <v/>
      </c>
      <c r="S229" s="124">
        <f>IF(OR('Recurring Transactions'!$A$9="",$Q229=""),0,(IF('Recurring Transactions'!$F$9="Monthly",IF(AND('Recurring Transactions'!$J$9&lt;=EOMONTH($Q229,0),$Q229&lt;='Recurring Transactions'!$L$9),1,0),IF('Recurring Transactions'!$F$9="Semi-monthly",IF(AND('Recurring Transactions'!$J$9&lt;=EOMONTH($Q229,0),$Q229&lt;='Recurring Transactions'!$L$9),2,0),IF('Recurring Transactions'!$F$9="Weekly",IF(AND('Recurring Transactions'!$J$9&lt;=EOMONTH($Q229,0),$Q229&lt;='Recurring Transactions'!$L$9),MAX(0,INT((MIN(EOMONTH($Q229,0),'Recurring Transactions'!$L$9)-'Recurring Transactions'!$J$9)/7)+INT(-(MAX('Recurring Transactions'!$J$9,$Q229)-'Recurring Transactions'!$J$9)/7)+1),0),IF('Recurring Transactions'!$F$9="Bi-weekly",IF(AND('Recurring Transactions'!$J$9&lt;=EOMONTH($Q229,0),$Q229&lt;='Recurring Transactions'!$L$9),MAX(0,INT((MIN(EOMONTH($Q229,0),'Recurring Transactions'!$L$9)-'Recurring Transactions'!$J$9)/14)+INT(-(MAX('Recurring Transactions'!$J$9,$Q229)-'Recurring Transactions'!$J$9)/14)+1),0),IF('Recurring Transactions'!$F$9="Quarterly",IF(AND(AND('Recurring Transactions'!$J$9&lt;=EOMONTH($Q229,0),$Q229&lt;='Recurring Transactions'!$L$9),MOD((YEAR($Q229)-YEAR('Recurring Transactions'!$J$9))*12+MONTH($Q229)-MONTH('Recurring Transactions'!$J$9),3)=0),1,0),IF('Recurring Transactions'!$F$9="Annually",IF(AND(AND('Recurring Transactions'!$J$9&lt;=EOMONTH($Q229,0),$Q229&lt;='Recurring Transactions'!$L$9),MONTH($Q229)=MONTH('Recurring Transactions'!$J$9)),1,0),0)))))))*'Recurring Transactions'!$D$9)</f>
        <v/>
      </c>
    </row>
    <row r="230">
      <c r="N230" s="126">
        <f>'Recurring Transactions'!$A$9</f>
        <v/>
      </c>
      <c r="O230" s="126">
        <f>'Recurring Transactions'!$B$9</f>
        <v/>
      </c>
      <c r="P230" s="126">
        <f>'Recurring Transactions'!$E$9</f>
        <v/>
      </c>
      <c r="Q230" s="72">
        <f>IF('Recurring Transactions'!$J$9="","",EDATE('Recurring Transactions'!$J$9,28))</f>
        <v/>
      </c>
      <c r="R230" s="126">
        <f>IF($Q230="","",TEXT($Q230,"mmm yyyy"))</f>
        <v/>
      </c>
      <c r="S230" s="124">
        <f>IF(OR('Recurring Transactions'!$A$9="",$Q230=""),0,(IF('Recurring Transactions'!$F$9="Monthly",IF(AND('Recurring Transactions'!$J$9&lt;=EOMONTH($Q230,0),$Q230&lt;='Recurring Transactions'!$L$9),1,0),IF('Recurring Transactions'!$F$9="Semi-monthly",IF(AND('Recurring Transactions'!$J$9&lt;=EOMONTH($Q230,0),$Q230&lt;='Recurring Transactions'!$L$9),2,0),IF('Recurring Transactions'!$F$9="Weekly",IF(AND('Recurring Transactions'!$J$9&lt;=EOMONTH($Q230,0),$Q230&lt;='Recurring Transactions'!$L$9),MAX(0,INT((MIN(EOMONTH($Q230,0),'Recurring Transactions'!$L$9)-'Recurring Transactions'!$J$9)/7)+INT(-(MAX('Recurring Transactions'!$J$9,$Q230)-'Recurring Transactions'!$J$9)/7)+1),0),IF('Recurring Transactions'!$F$9="Bi-weekly",IF(AND('Recurring Transactions'!$J$9&lt;=EOMONTH($Q230,0),$Q230&lt;='Recurring Transactions'!$L$9),MAX(0,INT((MIN(EOMONTH($Q230,0),'Recurring Transactions'!$L$9)-'Recurring Transactions'!$J$9)/14)+INT(-(MAX('Recurring Transactions'!$J$9,$Q230)-'Recurring Transactions'!$J$9)/14)+1),0),IF('Recurring Transactions'!$F$9="Quarterly",IF(AND(AND('Recurring Transactions'!$J$9&lt;=EOMONTH($Q230,0),$Q230&lt;='Recurring Transactions'!$L$9),MOD((YEAR($Q230)-YEAR('Recurring Transactions'!$J$9))*12+MONTH($Q230)-MONTH('Recurring Transactions'!$J$9),3)=0),1,0),IF('Recurring Transactions'!$F$9="Annually",IF(AND(AND('Recurring Transactions'!$J$9&lt;=EOMONTH($Q230,0),$Q230&lt;='Recurring Transactions'!$L$9),MONTH($Q230)=MONTH('Recurring Transactions'!$J$9)),1,0),0)))))))*'Recurring Transactions'!$D$9)</f>
        <v/>
      </c>
    </row>
    <row r="231">
      <c r="N231" s="126">
        <f>'Recurring Transactions'!$A$9</f>
        <v/>
      </c>
      <c r="O231" s="126">
        <f>'Recurring Transactions'!$B$9</f>
        <v/>
      </c>
      <c r="P231" s="126">
        <f>'Recurring Transactions'!$E$9</f>
        <v/>
      </c>
      <c r="Q231" s="72">
        <f>IF('Recurring Transactions'!$J$9="","",EDATE('Recurring Transactions'!$J$9,29))</f>
        <v/>
      </c>
      <c r="R231" s="126">
        <f>IF($Q231="","",TEXT($Q231,"mmm yyyy"))</f>
        <v/>
      </c>
      <c r="S231" s="124">
        <f>IF(OR('Recurring Transactions'!$A$9="",$Q231=""),0,(IF('Recurring Transactions'!$F$9="Monthly",IF(AND('Recurring Transactions'!$J$9&lt;=EOMONTH($Q231,0),$Q231&lt;='Recurring Transactions'!$L$9),1,0),IF('Recurring Transactions'!$F$9="Semi-monthly",IF(AND('Recurring Transactions'!$J$9&lt;=EOMONTH($Q231,0),$Q231&lt;='Recurring Transactions'!$L$9),2,0),IF('Recurring Transactions'!$F$9="Weekly",IF(AND('Recurring Transactions'!$J$9&lt;=EOMONTH($Q231,0),$Q231&lt;='Recurring Transactions'!$L$9),MAX(0,INT((MIN(EOMONTH($Q231,0),'Recurring Transactions'!$L$9)-'Recurring Transactions'!$J$9)/7)+INT(-(MAX('Recurring Transactions'!$J$9,$Q231)-'Recurring Transactions'!$J$9)/7)+1),0),IF('Recurring Transactions'!$F$9="Bi-weekly",IF(AND('Recurring Transactions'!$J$9&lt;=EOMONTH($Q231,0),$Q231&lt;='Recurring Transactions'!$L$9),MAX(0,INT((MIN(EOMONTH($Q231,0),'Recurring Transactions'!$L$9)-'Recurring Transactions'!$J$9)/14)+INT(-(MAX('Recurring Transactions'!$J$9,$Q231)-'Recurring Transactions'!$J$9)/14)+1),0),IF('Recurring Transactions'!$F$9="Quarterly",IF(AND(AND('Recurring Transactions'!$J$9&lt;=EOMONTH($Q231,0),$Q231&lt;='Recurring Transactions'!$L$9),MOD((YEAR($Q231)-YEAR('Recurring Transactions'!$J$9))*12+MONTH($Q231)-MONTH('Recurring Transactions'!$J$9),3)=0),1,0),IF('Recurring Transactions'!$F$9="Annually",IF(AND(AND('Recurring Transactions'!$J$9&lt;=EOMONTH($Q231,0),$Q231&lt;='Recurring Transactions'!$L$9),MONTH($Q231)=MONTH('Recurring Transactions'!$J$9)),1,0),0)))))))*'Recurring Transactions'!$D$9)</f>
        <v/>
      </c>
    </row>
    <row r="232">
      <c r="N232" s="126">
        <f>'Recurring Transactions'!$A$9</f>
        <v/>
      </c>
      <c r="O232" s="126">
        <f>'Recurring Transactions'!$B$9</f>
        <v/>
      </c>
      <c r="P232" s="126">
        <f>'Recurring Transactions'!$E$9</f>
        <v/>
      </c>
      <c r="Q232" s="72">
        <f>IF('Recurring Transactions'!$J$9="","",EDATE('Recurring Transactions'!$J$9,30))</f>
        <v/>
      </c>
      <c r="R232" s="126">
        <f>IF($Q232="","",TEXT($Q232,"mmm yyyy"))</f>
        <v/>
      </c>
      <c r="S232" s="124">
        <f>IF(OR('Recurring Transactions'!$A$9="",$Q232=""),0,(IF('Recurring Transactions'!$F$9="Monthly",IF(AND('Recurring Transactions'!$J$9&lt;=EOMONTH($Q232,0),$Q232&lt;='Recurring Transactions'!$L$9),1,0),IF('Recurring Transactions'!$F$9="Semi-monthly",IF(AND('Recurring Transactions'!$J$9&lt;=EOMONTH($Q232,0),$Q232&lt;='Recurring Transactions'!$L$9),2,0),IF('Recurring Transactions'!$F$9="Weekly",IF(AND('Recurring Transactions'!$J$9&lt;=EOMONTH($Q232,0),$Q232&lt;='Recurring Transactions'!$L$9),MAX(0,INT((MIN(EOMONTH($Q232,0),'Recurring Transactions'!$L$9)-'Recurring Transactions'!$J$9)/7)+INT(-(MAX('Recurring Transactions'!$J$9,$Q232)-'Recurring Transactions'!$J$9)/7)+1),0),IF('Recurring Transactions'!$F$9="Bi-weekly",IF(AND('Recurring Transactions'!$J$9&lt;=EOMONTH($Q232,0),$Q232&lt;='Recurring Transactions'!$L$9),MAX(0,INT((MIN(EOMONTH($Q232,0),'Recurring Transactions'!$L$9)-'Recurring Transactions'!$J$9)/14)+INT(-(MAX('Recurring Transactions'!$J$9,$Q232)-'Recurring Transactions'!$J$9)/14)+1),0),IF('Recurring Transactions'!$F$9="Quarterly",IF(AND(AND('Recurring Transactions'!$J$9&lt;=EOMONTH($Q232,0),$Q232&lt;='Recurring Transactions'!$L$9),MOD((YEAR($Q232)-YEAR('Recurring Transactions'!$J$9))*12+MONTH($Q232)-MONTH('Recurring Transactions'!$J$9),3)=0),1,0),IF('Recurring Transactions'!$F$9="Annually",IF(AND(AND('Recurring Transactions'!$J$9&lt;=EOMONTH($Q232,0),$Q232&lt;='Recurring Transactions'!$L$9),MONTH($Q232)=MONTH('Recurring Transactions'!$J$9)),1,0),0)))))))*'Recurring Transactions'!$D$9)</f>
        <v/>
      </c>
    </row>
    <row r="233">
      <c r="N233" s="126">
        <f>'Recurring Transactions'!$A$9</f>
        <v/>
      </c>
      <c r="O233" s="126">
        <f>'Recurring Transactions'!$B$9</f>
        <v/>
      </c>
      <c r="P233" s="126">
        <f>'Recurring Transactions'!$E$9</f>
        <v/>
      </c>
      <c r="Q233" s="72">
        <f>IF('Recurring Transactions'!$J$9="","",EDATE('Recurring Transactions'!$J$9,31))</f>
        <v/>
      </c>
      <c r="R233" s="126">
        <f>IF($Q233="","",TEXT($Q233,"mmm yyyy"))</f>
        <v/>
      </c>
      <c r="S233" s="124">
        <f>IF(OR('Recurring Transactions'!$A$9="",$Q233=""),0,(IF('Recurring Transactions'!$F$9="Monthly",IF(AND('Recurring Transactions'!$J$9&lt;=EOMONTH($Q233,0),$Q233&lt;='Recurring Transactions'!$L$9),1,0),IF('Recurring Transactions'!$F$9="Semi-monthly",IF(AND('Recurring Transactions'!$J$9&lt;=EOMONTH($Q233,0),$Q233&lt;='Recurring Transactions'!$L$9),2,0),IF('Recurring Transactions'!$F$9="Weekly",IF(AND('Recurring Transactions'!$J$9&lt;=EOMONTH($Q233,0),$Q233&lt;='Recurring Transactions'!$L$9),MAX(0,INT((MIN(EOMONTH($Q233,0),'Recurring Transactions'!$L$9)-'Recurring Transactions'!$J$9)/7)+INT(-(MAX('Recurring Transactions'!$J$9,$Q233)-'Recurring Transactions'!$J$9)/7)+1),0),IF('Recurring Transactions'!$F$9="Bi-weekly",IF(AND('Recurring Transactions'!$J$9&lt;=EOMONTH($Q233,0),$Q233&lt;='Recurring Transactions'!$L$9),MAX(0,INT((MIN(EOMONTH($Q233,0),'Recurring Transactions'!$L$9)-'Recurring Transactions'!$J$9)/14)+INT(-(MAX('Recurring Transactions'!$J$9,$Q233)-'Recurring Transactions'!$J$9)/14)+1),0),IF('Recurring Transactions'!$F$9="Quarterly",IF(AND(AND('Recurring Transactions'!$J$9&lt;=EOMONTH($Q233,0),$Q233&lt;='Recurring Transactions'!$L$9),MOD((YEAR($Q233)-YEAR('Recurring Transactions'!$J$9))*12+MONTH($Q233)-MONTH('Recurring Transactions'!$J$9),3)=0),1,0),IF('Recurring Transactions'!$F$9="Annually",IF(AND(AND('Recurring Transactions'!$J$9&lt;=EOMONTH($Q233,0),$Q233&lt;='Recurring Transactions'!$L$9),MONTH($Q233)=MONTH('Recurring Transactions'!$J$9)),1,0),0)))))))*'Recurring Transactions'!$D$9)</f>
        <v/>
      </c>
    </row>
    <row r="234">
      <c r="N234" s="126">
        <f>'Recurring Transactions'!$A$9</f>
        <v/>
      </c>
      <c r="O234" s="126">
        <f>'Recurring Transactions'!$B$9</f>
        <v/>
      </c>
      <c r="P234" s="126">
        <f>'Recurring Transactions'!$E$9</f>
        <v/>
      </c>
      <c r="Q234" s="72">
        <f>IF('Recurring Transactions'!$J$9="","",EDATE('Recurring Transactions'!$J$9,32))</f>
        <v/>
      </c>
      <c r="R234" s="126">
        <f>IF($Q234="","",TEXT($Q234,"mmm yyyy"))</f>
        <v/>
      </c>
      <c r="S234" s="124">
        <f>IF(OR('Recurring Transactions'!$A$9="",$Q234=""),0,(IF('Recurring Transactions'!$F$9="Monthly",IF(AND('Recurring Transactions'!$J$9&lt;=EOMONTH($Q234,0),$Q234&lt;='Recurring Transactions'!$L$9),1,0),IF('Recurring Transactions'!$F$9="Semi-monthly",IF(AND('Recurring Transactions'!$J$9&lt;=EOMONTH($Q234,0),$Q234&lt;='Recurring Transactions'!$L$9),2,0),IF('Recurring Transactions'!$F$9="Weekly",IF(AND('Recurring Transactions'!$J$9&lt;=EOMONTH($Q234,0),$Q234&lt;='Recurring Transactions'!$L$9),MAX(0,INT((MIN(EOMONTH($Q234,0),'Recurring Transactions'!$L$9)-'Recurring Transactions'!$J$9)/7)+INT(-(MAX('Recurring Transactions'!$J$9,$Q234)-'Recurring Transactions'!$J$9)/7)+1),0),IF('Recurring Transactions'!$F$9="Bi-weekly",IF(AND('Recurring Transactions'!$J$9&lt;=EOMONTH($Q234,0),$Q234&lt;='Recurring Transactions'!$L$9),MAX(0,INT((MIN(EOMONTH($Q234,0),'Recurring Transactions'!$L$9)-'Recurring Transactions'!$J$9)/14)+INT(-(MAX('Recurring Transactions'!$J$9,$Q234)-'Recurring Transactions'!$J$9)/14)+1),0),IF('Recurring Transactions'!$F$9="Quarterly",IF(AND(AND('Recurring Transactions'!$J$9&lt;=EOMONTH($Q234,0),$Q234&lt;='Recurring Transactions'!$L$9),MOD((YEAR($Q234)-YEAR('Recurring Transactions'!$J$9))*12+MONTH($Q234)-MONTH('Recurring Transactions'!$J$9),3)=0),1,0),IF('Recurring Transactions'!$F$9="Annually",IF(AND(AND('Recurring Transactions'!$J$9&lt;=EOMONTH($Q234,0),$Q234&lt;='Recurring Transactions'!$L$9),MONTH($Q234)=MONTH('Recurring Transactions'!$J$9)),1,0),0)))))))*'Recurring Transactions'!$D$9)</f>
        <v/>
      </c>
    </row>
    <row r="235">
      <c r="N235" s="126">
        <f>'Recurring Transactions'!$A$9</f>
        <v/>
      </c>
      <c r="O235" s="126">
        <f>'Recurring Transactions'!$B$9</f>
        <v/>
      </c>
      <c r="P235" s="126">
        <f>'Recurring Transactions'!$E$9</f>
        <v/>
      </c>
      <c r="Q235" s="72">
        <f>IF('Recurring Transactions'!$J$9="","",EDATE('Recurring Transactions'!$J$9,33))</f>
        <v/>
      </c>
      <c r="R235" s="126">
        <f>IF($Q235="","",TEXT($Q235,"mmm yyyy"))</f>
        <v/>
      </c>
      <c r="S235" s="124">
        <f>IF(OR('Recurring Transactions'!$A$9="",$Q235=""),0,(IF('Recurring Transactions'!$F$9="Monthly",IF(AND('Recurring Transactions'!$J$9&lt;=EOMONTH($Q235,0),$Q235&lt;='Recurring Transactions'!$L$9),1,0),IF('Recurring Transactions'!$F$9="Semi-monthly",IF(AND('Recurring Transactions'!$J$9&lt;=EOMONTH($Q235,0),$Q235&lt;='Recurring Transactions'!$L$9),2,0),IF('Recurring Transactions'!$F$9="Weekly",IF(AND('Recurring Transactions'!$J$9&lt;=EOMONTH($Q235,0),$Q235&lt;='Recurring Transactions'!$L$9),MAX(0,INT((MIN(EOMONTH($Q235,0),'Recurring Transactions'!$L$9)-'Recurring Transactions'!$J$9)/7)+INT(-(MAX('Recurring Transactions'!$J$9,$Q235)-'Recurring Transactions'!$J$9)/7)+1),0),IF('Recurring Transactions'!$F$9="Bi-weekly",IF(AND('Recurring Transactions'!$J$9&lt;=EOMONTH($Q235,0),$Q235&lt;='Recurring Transactions'!$L$9),MAX(0,INT((MIN(EOMONTH($Q235,0),'Recurring Transactions'!$L$9)-'Recurring Transactions'!$J$9)/14)+INT(-(MAX('Recurring Transactions'!$J$9,$Q235)-'Recurring Transactions'!$J$9)/14)+1),0),IF('Recurring Transactions'!$F$9="Quarterly",IF(AND(AND('Recurring Transactions'!$J$9&lt;=EOMONTH($Q235,0),$Q235&lt;='Recurring Transactions'!$L$9),MOD((YEAR($Q235)-YEAR('Recurring Transactions'!$J$9))*12+MONTH($Q235)-MONTH('Recurring Transactions'!$J$9),3)=0),1,0),IF('Recurring Transactions'!$F$9="Annually",IF(AND(AND('Recurring Transactions'!$J$9&lt;=EOMONTH($Q235,0),$Q235&lt;='Recurring Transactions'!$L$9),MONTH($Q235)=MONTH('Recurring Transactions'!$J$9)),1,0),0)))))))*'Recurring Transactions'!$D$9)</f>
        <v/>
      </c>
    </row>
    <row r="236">
      <c r="N236" s="126">
        <f>'Recurring Transactions'!$A$9</f>
        <v/>
      </c>
      <c r="O236" s="126">
        <f>'Recurring Transactions'!$B$9</f>
        <v/>
      </c>
      <c r="P236" s="126">
        <f>'Recurring Transactions'!$E$9</f>
        <v/>
      </c>
      <c r="Q236" s="72">
        <f>IF('Recurring Transactions'!$J$9="","",EDATE('Recurring Transactions'!$J$9,34))</f>
        <v/>
      </c>
      <c r="R236" s="126">
        <f>IF($Q236="","",TEXT($Q236,"mmm yyyy"))</f>
        <v/>
      </c>
      <c r="S236" s="124">
        <f>IF(OR('Recurring Transactions'!$A$9="",$Q236=""),0,(IF('Recurring Transactions'!$F$9="Monthly",IF(AND('Recurring Transactions'!$J$9&lt;=EOMONTH($Q236,0),$Q236&lt;='Recurring Transactions'!$L$9),1,0),IF('Recurring Transactions'!$F$9="Semi-monthly",IF(AND('Recurring Transactions'!$J$9&lt;=EOMONTH($Q236,0),$Q236&lt;='Recurring Transactions'!$L$9),2,0),IF('Recurring Transactions'!$F$9="Weekly",IF(AND('Recurring Transactions'!$J$9&lt;=EOMONTH($Q236,0),$Q236&lt;='Recurring Transactions'!$L$9),MAX(0,INT((MIN(EOMONTH($Q236,0),'Recurring Transactions'!$L$9)-'Recurring Transactions'!$J$9)/7)+INT(-(MAX('Recurring Transactions'!$J$9,$Q236)-'Recurring Transactions'!$J$9)/7)+1),0),IF('Recurring Transactions'!$F$9="Bi-weekly",IF(AND('Recurring Transactions'!$J$9&lt;=EOMONTH($Q236,0),$Q236&lt;='Recurring Transactions'!$L$9),MAX(0,INT((MIN(EOMONTH($Q236,0),'Recurring Transactions'!$L$9)-'Recurring Transactions'!$J$9)/14)+INT(-(MAX('Recurring Transactions'!$J$9,$Q236)-'Recurring Transactions'!$J$9)/14)+1),0),IF('Recurring Transactions'!$F$9="Quarterly",IF(AND(AND('Recurring Transactions'!$J$9&lt;=EOMONTH($Q236,0),$Q236&lt;='Recurring Transactions'!$L$9),MOD((YEAR($Q236)-YEAR('Recurring Transactions'!$J$9))*12+MONTH($Q236)-MONTH('Recurring Transactions'!$J$9),3)=0),1,0),IF('Recurring Transactions'!$F$9="Annually",IF(AND(AND('Recurring Transactions'!$J$9&lt;=EOMONTH($Q236,0),$Q236&lt;='Recurring Transactions'!$L$9),MONTH($Q236)=MONTH('Recurring Transactions'!$J$9)),1,0),0)))))))*'Recurring Transactions'!$D$9)</f>
        <v/>
      </c>
    </row>
    <row r="237">
      <c r="N237" s="126">
        <f>'Recurring Transactions'!$A$9</f>
        <v/>
      </c>
      <c r="O237" s="126">
        <f>'Recurring Transactions'!$B$9</f>
        <v/>
      </c>
      <c r="P237" s="126">
        <f>'Recurring Transactions'!$E$9</f>
        <v/>
      </c>
      <c r="Q237" s="72">
        <f>IF('Recurring Transactions'!$J$9="","",EDATE('Recurring Transactions'!$J$9,35))</f>
        <v/>
      </c>
      <c r="R237" s="126">
        <f>IF($Q237="","",TEXT($Q237,"mmm yyyy"))</f>
        <v/>
      </c>
      <c r="S237" s="124">
        <f>IF(OR('Recurring Transactions'!$A$9="",$Q237=""),0,(IF('Recurring Transactions'!$F$9="Monthly",IF(AND('Recurring Transactions'!$J$9&lt;=EOMONTH($Q237,0),$Q237&lt;='Recurring Transactions'!$L$9),1,0),IF('Recurring Transactions'!$F$9="Semi-monthly",IF(AND('Recurring Transactions'!$J$9&lt;=EOMONTH($Q237,0),$Q237&lt;='Recurring Transactions'!$L$9),2,0),IF('Recurring Transactions'!$F$9="Weekly",IF(AND('Recurring Transactions'!$J$9&lt;=EOMONTH($Q237,0),$Q237&lt;='Recurring Transactions'!$L$9),MAX(0,INT((MIN(EOMONTH($Q237,0),'Recurring Transactions'!$L$9)-'Recurring Transactions'!$J$9)/7)+INT(-(MAX('Recurring Transactions'!$J$9,$Q237)-'Recurring Transactions'!$J$9)/7)+1),0),IF('Recurring Transactions'!$F$9="Bi-weekly",IF(AND('Recurring Transactions'!$J$9&lt;=EOMONTH($Q237,0),$Q237&lt;='Recurring Transactions'!$L$9),MAX(0,INT((MIN(EOMONTH($Q237,0),'Recurring Transactions'!$L$9)-'Recurring Transactions'!$J$9)/14)+INT(-(MAX('Recurring Transactions'!$J$9,$Q237)-'Recurring Transactions'!$J$9)/14)+1),0),IF('Recurring Transactions'!$F$9="Quarterly",IF(AND(AND('Recurring Transactions'!$J$9&lt;=EOMONTH($Q237,0),$Q237&lt;='Recurring Transactions'!$L$9),MOD((YEAR($Q237)-YEAR('Recurring Transactions'!$J$9))*12+MONTH($Q237)-MONTH('Recurring Transactions'!$J$9),3)=0),1,0),IF('Recurring Transactions'!$F$9="Annually",IF(AND(AND('Recurring Transactions'!$J$9&lt;=EOMONTH($Q237,0),$Q237&lt;='Recurring Transactions'!$L$9),MONTH($Q237)=MONTH('Recurring Transactions'!$J$9)),1,0),0)))))))*'Recurring Transactions'!$D$9)</f>
        <v/>
      </c>
    </row>
    <row r="238">
      <c r="N238" s="126">
        <f>'Recurring Transactions'!$A$9</f>
        <v/>
      </c>
      <c r="O238" s="126">
        <f>'Recurring Transactions'!$B$9</f>
        <v/>
      </c>
      <c r="P238" s="126">
        <f>'Recurring Transactions'!$E$9</f>
        <v/>
      </c>
      <c r="Q238" s="72">
        <f>IF('Recurring Transactions'!$J$9="","",EDATE('Recurring Transactions'!$J$9,36))</f>
        <v/>
      </c>
      <c r="R238" s="126">
        <f>IF($Q238="","",TEXT($Q238,"mmm yyyy"))</f>
        <v/>
      </c>
      <c r="S238" s="124">
        <f>IF(OR('Recurring Transactions'!$A$9="",$Q238=""),0,(IF('Recurring Transactions'!$F$9="Monthly",IF(AND('Recurring Transactions'!$J$9&lt;=EOMONTH($Q238,0),$Q238&lt;='Recurring Transactions'!$L$9),1,0),IF('Recurring Transactions'!$F$9="Semi-monthly",IF(AND('Recurring Transactions'!$J$9&lt;=EOMONTH($Q238,0),$Q238&lt;='Recurring Transactions'!$L$9),2,0),IF('Recurring Transactions'!$F$9="Weekly",IF(AND('Recurring Transactions'!$J$9&lt;=EOMONTH($Q238,0),$Q238&lt;='Recurring Transactions'!$L$9),MAX(0,INT((MIN(EOMONTH($Q238,0),'Recurring Transactions'!$L$9)-'Recurring Transactions'!$J$9)/7)+INT(-(MAX('Recurring Transactions'!$J$9,$Q238)-'Recurring Transactions'!$J$9)/7)+1),0),IF('Recurring Transactions'!$F$9="Bi-weekly",IF(AND('Recurring Transactions'!$J$9&lt;=EOMONTH($Q238,0),$Q238&lt;='Recurring Transactions'!$L$9),MAX(0,INT((MIN(EOMONTH($Q238,0),'Recurring Transactions'!$L$9)-'Recurring Transactions'!$J$9)/14)+INT(-(MAX('Recurring Transactions'!$J$9,$Q238)-'Recurring Transactions'!$J$9)/14)+1),0),IF('Recurring Transactions'!$F$9="Quarterly",IF(AND(AND('Recurring Transactions'!$J$9&lt;=EOMONTH($Q238,0),$Q238&lt;='Recurring Transactions'!$L$9),MOD((YEAR($Q238)-YEAR('Recurring Transactions'!$J$9))*12+MONTH($Q238)-MONTH('Recurring Transactions'!$J$9),3)=0),1,0),IF('Recurring Transactions'!$F$9="Annually",IF(AND(AND('Recurring Transactions'!$J$9&lt;=EOMONTH($Q238,0),$Q238&lt;='Recurring Transactions'!$L$9),MONTH($Q238)=MONTH('Recurring Transactions'!$J$9)),1,0),0)))))))*'Recurring Transactions'!$D$9)</f>
        <v/>
      </c>
    </row>
    <row r="239">
      <c r="N239" s="126">
        <f>'Recurring Transactions'!$A$9</f>
        <v/>
      </c>
      <c r="O239" s="126">
        <f>'Recurring Transactions'!$B$9</f>
        <v/>
      </c>
      <c r="P239" s="126">
        <f>'Recurring Transactions'!$E$9</f>
        <v/>
      </c>
      <c r="Q239" s="72">
        <f>IF('Recurring Transactions'!$J$9="","",EDATE('Recurring Transactions'!$J$9,37))</f>
        <v/>
      </c>
      <c r="R239" s="126">
        <f>IF($Q239="","",TEXT($Q239,"mmm yyyy"))</f>
        <v/>
      </c>
      <c r="S239" s="124">
        <f>IF(OR('Recurring Transactions'!$A$9="",$Q239=""),0,(IF('Recurring Transactions'!$F$9="Monthly",IF(AND('Recurring Transactions'!$J$9&lt;=EOMONTH($Q239,0),$Q239&lt;='Recurring Transactions'!$L$9),1,0),IF('Recurring Transactions'!$F$9="Semi-monthly",IF(AND('Recurring Transactions'!$J$9&lt;=EOMONTH($Q239,0),$Q239&lt;='Recurring Transactions'!$L$9),2,0),IF('Recurring Transactions'!$F$9="Weekly",IF(AND('Recurring Transactions'!$J$9&lt;=EOMONTH($Q239,0),$Q239&lt;='Recurring Transactions'!$L$9),MAX(0,INT((MIN(EOMONTH($Q239,0),'Recurring Transactions'!$L$9)-'Recurring Transactions'!$J$9)/7)+INT(-(MAX('Recurring Transactions'!$J$9,$Q239)-'Recurring Transactions'!$J$9)/7)+1),0),IF('Recurring Transactions'!$F$9="Bi-weekly",IF(AND('Recurring Transactions'!$J$9&lt;=EOMONTH($Q239,0),$Q239&lt;='Recurring Transactions'!$L$9),MAX(0,INT((MIN(EOMONTH($Q239,0),'Recurring Transactions'!$L$9)-'Recurring Transactions'!$J$9)/14)+INT(-(MAX('Recurring Transactions'!$J$9,$Q239)-'Recurring Transactions'!$J$9)/14)+1),0),IF('Recurring Transactions'!$F$9="Quarterly",IF(AND(AND('Recurring Transactions'!$J$9&lt;=EOMONTH($Q239,0),$Q239&lt;='Recurring Transactions'!$L$9),MOD((YEAR($Q239)-YEAR('Recurring Transactions'!$J$9))*12+MONTH($Q239)-MONTH('Recurring Transactions'!$J$9),3)=0),1,0),IF('Recurring Transactions'!$F$9="Annually",IF(AND(AND('Recurring Transactions'!$J$9&lt;=EOMONTH($Q239,0),$Q239&lt;='Recurring Transactions'!$L$9),MONTH($Q239)=MONTH('Recurring Transactions'!$J$9)),1,0),0)))))))*'Recurring Transactions'!$D$9)</f>
        <v/>
      </c>
    </row>
    <row r="240">
      <c r="N240" s="126">
        <f>'Recurring Transactions'!$A$9</f>
        <v/>
      </c>
      <c r="O240" s="126">
        <f>'Recurring Transactions'!$B$9</f>
        <v/>
      </c>
      <c r="P240" s="126">
        <f>'Recurring Transactions'!$E$9</f>
        <v/>
      </c>
      <c r="Q240" s="72">
        <f>IF('Recurring Transactions'!$J$9="","",EDATE('Recurring Transactions'!$J$9,38))</f>
        <v/>
      </c>
      <c r="R240" s="126">
        <f>IF($Q240="","",TEXT($Q240,"mmm yyyy"))</f>
        <v/>
      </c>
      <c r="S240" s="124">
        <f>IF(OR('Recurring Transactions'!$A$9="",$Q240=""),0,(IF('Recurring Transactions'!$F$9="Monthly",IF(AND('Recurring Transactions'!$J$9&lt;=EOMONTH($Q240,0),$Q240&lt;='Recurring Transactions'!$L$9),1,0),IF('Recurring Transactions'!$F$9="Semi-monthly",IF(AND('Recurring Transactions'!$J$9&lt;=EOMONTH($Q240,0),$Q240&lt;='Recurring Transactions'!$L$9),2,0),IF('Recurring Transactions'!$F$9="Weekly",IF(AND('Recurring Transactions'!$J$9&lt;=EOMONTH($Q240,0),$Q240&lt;='Recurring Transactions'!$L$9),MAX(0,INT((MIN(EOMONTH($Q240,0),'Recurring Transactions'!$L$9)-'Recurring Transactions'!$J$9)/7)+INT(-(MAX('Recurring Transactions'!$J$9,$Q240)-'Recurring Transactions'!$J$9)/7)+1),0),IF('Recurring Transactions'!$F$9="Bi-weekly",IF(AND('Recurring Transactions'!$J$9&lt;=EOMONTH($Q240,0),$Q240&lt;='Recurring Transactions'!$L$9),MAX(0,INT((MIN(EOMONTH($Q240,0),'Recurring Transactions'!$L$9)-'Recurring Transactions'!$J$9)/14)+INT(-(MAX('Recurring Transactions'!$J$9,$Q240)-'Recurring Transactions'!$J$9)/14)+1),0),IF('Recurring Transactions'!$F$9="Quarterly",IF(AND(AND('Recurring Transactions'!$J$9&lt;=EOMONTH($Q240,0),$Q240&lt;='Recurring Transactions'!$L$9),MOD((YEAR($Q240)-YEAR('Recurring Transactions'!$J$9))*12+MONTH($Q240)-MONTH('Recurring Transactions'!$J$9),3)=0),1,0),IF('Recurring Transactions'!$F$9="Annually",IF(AND(AND('Recurring Transactions'!$J$9&lt;=EOMONTH($Q240,0),$Q240&lt;='Recurring Transactions'!$L$9),MONTH($Q240)=MONTH('Recurring Transactions'!$J$9)),1,0),0)))))))*'Recurring Transactions'!$D$9)</f>
        <v/>
      </c>
    </row>
    <row r="241">
      <c r="N241" s="126">
        <f>'Recurring Transactions'!$A$9</f>
        <v/>
      </c>
      <c r="O241" s="126">
        <f>'Recurring Transactions'!$B$9</f>
        <v/>
      </c>
      <c r="P241" s="126">
        <f>'Recurring Transactions'!$E$9</f>
        <v/>
      </c>
      <c r="Q241" s="72">
        <f>IF('Recurring Transactions'!$J$9="","",EDATE('Recurring Transactions'!$J$9,39))</f>
        <v/>
      </c>
      <c r="R241" s="126">
        <f>IF($Q241="","",TEXT($Q241,"mmm yyyy"))</f>
        <v/>
      </c>
      <c r="S241" s="124">
        <f>IF(OR('Recurring Transactions'!$A$9="",$Q241=""),0,(IF('Recurring Transactions'!$F$9="Monthly",IF(AND('Recurring Transactions'!$J$9&lt;=EOMONTH($Q241,0),$Q241&lt;='Recurring Transactions'!$L$9),1,0),IF('Recurring Transactions'!$F$9="Semi-monthly",IF(AND('Recurring Transactions'!$J$9&lt;=EOMONTH($Q241,0),$Q241&lt;='Recurring Transactions'!$L$9),2,0),IF('Recurring Transactions'!$F$9="Weekly",IF(AND('Recurring Transactions'!$J$9&lt;=EOMONTH($Q241,0),$Q241&lt;='Recurring Transactions'!$L$9),MAX(0,INT((MIN(EOMONTH($Q241,0),'Recurring Transactions'!$L$9)-'Recurring Transactions'!$J$9)/7)+INT(-(MAX('Recurring Transactions'!$J$9,$Q241)-'Recurring Transactions'!$J$9)/7)+1),0),IF('Recurring Transactions'!$F$9="Bi-weekly",IF(AND('Recurring Transactions'!$J$9&lt;=EOMONTH($Q241,0),$Q241&lt;='Recurring Transactions'!$L$9),MAX(0,INT((MIN(EOMONTH($Q241,0),'Recurring Transactions'!$L$9)-'Recurring Transactions'!$J$9)/14)+INT(-(MAX('Recurring Transactions'!$J$9,$Q241)-'Recurring Transactions'!$J$9)/14)+1),0),IF('Recurring Transactions'!$F$9="Quarterly",IF(AND(AND('Recurring Transactions'!$J$9&lt;=EOMONTH($Q241,0),$Q241&lt;='Recurring Transactions'!$L$9),MOD((YEAR($Q241)-YEAR('Recurring Transactions'!$J$9))*12+MONTH($Q241)-MONTH('Recurring Transactions'!$J$9),3)=0),1,0),IF('Recurring Transactions'!$F$9="Annually",IF(AND(AND('Recurring Transactions'!$J$9&lt;=EOMONTH($Q241,0),$Q241&lt;='Recurring Transactions'!$L$9),MONTH($Q241)=MONTH('Recurring Transactions'!$J$9)),1,0),0)))))))*'Recurring Transactions'!$D$9)</f>
        <v/>
      </c>
    </row>
    <row r="242">
      <c r="N242" s="126">
        <f>'Recurring Transactions'!$A$9</f>
        <v/>
      </c>
      <c r="O242" s="126">
        <f>'Recurring Transactions'!$B$9</f>
        <v/>
      </c>
      <c r="P242" s="126">
        <f>'Recurring Transactions'!$E$9</f>
        <v/>
      </c>
      <c r="Q242" s="72">
        <f>IF('Recurring Transactions'!$J$9="","",EDATE('Recurring Transactions'!$J$9,40))</f>
        <v/>
      </c>
      <c r="R242" s="126">
        <f>IF($Q242="","",TEXT($Q242,"mmm yyyy"))</f>
        <v/>
      </c>
      <c r="S242" s="124">
        <f>IF(OR('Recurring Transactions'!$A$9="",$Q242=""),0,(IF('Recurring Transactions'!$F$9="Monthly",IF(AND('Recurring Transactions'!$J$9&lt;=EOMONTH($Q242,0),$Q242&lt;='Recurring Transactions'!$L$9),1,0),IF('Recurring Transactions'!$F$9="Semi-monthly",IF(AND('Recurring Transactions'!$J$9&lt;=EOMONTH($Q242,0),$Q242&lt;='Recurring Transactions'!$L$9),2,0),IF('Recurring Transactions'!$F$9="Weekly",IF(AND('Recurring Transactions'!$J$9&lt;=EOMONTH($Q242,0),$Q242&lt;='Recurring Transactions'!$L$9),MAX(0,INT((MIN(EOMONTH($Q242,0),'Recurring Transactions'!$L$9)-'Recurring Transactions'!$J$9)/7)+INT(-(MAX('Recurring Transactions'!$J$9,$Q242)-'Recurring Transactions'!$J$9)/7)+1),0),IF('Recurring Transactions'!$F$9="Bi-weekly",IF(AND('Recurring Transactions'!$J$9&lt;=EOMONTH($Q242,0),$Q242&lt;='Recurring Transactions'!$L$9),MAX(0,INT((MIN(EOMONTH($Q242,0),'Recurring Transactions'!$L$9)-'Recurring Transactions'!$J$9)/14)+INT(-(MAX('Recurring Transactions'!$J$9,$Q242)-'Recurring Transactions'!$J$9)/14)+1),0),IF('Recurring Transactions'!$F$9="Quarterly",IF(AND(AND('Recurring Transactions'!$J$9&lt;=EOMONTH($Q242,0),$Q242&lt;='Recurring Transactions'!$L$9),MOD((YEAR($Q242)-YEAR('Recurring Transactions'!$J$9))*12+MONTH($Q242)-MONTH('Recurring Transactions'!$J$9),3)=0),1,0),IF('Recurring Transactions'!$F$9="Annually",IF(AND(AND('Recurring Transactions'!$J$9&lt;=EOMONTH($Q242,0),$Q242&lt;='Recurring Transactions'!$L$9),MONTH($Q242)=MONTH('Recurring Transactions'!$J$9)),1,0),0)))))))*'Recurring Transactions'!$D$9)</f>
        <v/>
      </c>
    </row>
    <row r="243">
      <c r="N243" s="126">
        <f>'Recurring Transactions'!$A$9</f>
        <v/>
      </c>
      <c r="O243" s="126">
        <f>'Recurring Transactions'!$B$9</f>
        <v/>
      </c>
      <c r="P243" s="126">
        <f>'Recurring Transactions'!$E$9</f>
        <v/>
      </c>
      <c r="Q243" s="72">
        <f>IF('Recurring Transactions'!$J$9="","",EDATE('Recurring Transactions'!$J$9,41))</f>
        <v/>
      </c>
      <c r="R243" s="126">
        <f>IF($Q243="","",TEXT($Q243,"mmm yyyy"))</f>
        <v/>
      </c>
      <c r="S243" s="124">
        <f>IF(OR('Recurring Transactions'!$A$9="",$Q243=""),0,(IF('Recurring Transactions'!$F$9="Monthly",IF(AND('Recurring Transactions'!$J$9&lt;=EOMONTH($Q243,0),$Q243&lt;='Recurring Transactions'!$L$9),1,0),IF('Recurring Transactions'!$F$9="Semi-monthly",IF(AND('Recurring Transactions'!$J$9&lt;=EOMONTH($Q243,0),$Q243&lt;='Recurring Transactions'!$L$9),2,0),IF('Recurring Transactions'!$F$9="Weekly",IF(AND('Recurring Transactions'!$J$9&lt;=EOMONTH($Q243,0),$Q243&lt;='Recurring Transactions'!$L$9),MAX(0,INT((MIN(EOMONTH($Q243,0),'Recurring Transactions'!$L$9)-'Recurring Transactions'!$J$9)/7)+INT(-(MAX('Recurring Transactions'!$J$9,$Q243)-'Recurring Transactions'!$J$9)/7)+1),0),IF('Recurring Transactions'!$F$9="Bi-weekly",IF(AND('Recurring Transactions'!$J$9&lt;=EOMONTH($Q243,0),$Q243&lt;='Recurring Transactions'!$L$9),MAX(0,INT((MIN(EOMONTH($Q243,0),'Recurring Transactions'!$L$9)-'Recurring Transactions'!$J$9)/14)+INT(-(MAX('Recurring Transactions'!$J$9,$Q243)-'Recurring Transactions'!$J$9)/14)+1),0),IF('Recurring Transactions'!$F$9="Quarterly",IF(AND(AND('Recurring Transactions'!$J$9&lt;=EOMONTH($Q243,0),$Q243&lt;='Recurring Transactions'!$L$9),MOD((YEAR($Q243)-YEAR('Recurring Transactions'!$J$9))*12+MONTH($Q243)-MONTH('Recurring Transactions'!$J$9),3)=0),1,0),IF('Recurring Transactions'!$F$9="Annually",IF(AND(AND('Recurring Transactions'!$J$9&lt;=EOMONTH($Q243,0),$Q243&lt;='Recurring Transactions'!$L$9),MONTH($Q243)=MONTH('Recurring Transactions'!$J$9)),1,0),0)))))))*'Recurring Transactions'!$D$9)</f>
        <v/>
      </c>
    </row>
    <row r="244">
      <c r="N244" s="126">
        <f>'Recurring Transactions'!$A$9</f>
        <v/>
      </c>
      <c r="O244" s="126">
        <f>'Recurring Transactions'!$B$9</f>
        <v/>
      </c>
      <c r="P244" s="126">
        <f>'Recurring Transactions'!$E$9</f>
        <v/>
      </c>
      <c r="Q244" s="72">
        <f>IF('Recurring Transactions'!$J$9="","",EDATE('Recurring Transactions'!$J$9,42))</f>
        <v/>
      </c>
      <c r="R244" s="126">
        <f>IF($Q244="","",TEXT($Q244,"mmm yyyy"))</f>
        <v/>
      </c>
      <c r="S244" s="124">
        <f>IF(OR('Recurring Transactions'!$A$9="",$Q244=""),0,(IF('Recurring Transactions'!$F$9="Monthly",IF(AND('Recurring Transactions'!$J$9&lt;=EOMONTH($Q244,0),$Q244&lt;='Recurring Transactions'!$L$9),1,0),IF('Recurring Transactions'!$F$9="Semi-monthly",IF(AND('Recurring Transactions'!$J$9&lt;=EOMONTH($Q244,0),$Q244&lt;='Recurring Transactions'!$L$9),2,0),IF('Recurring Transactions'!$F$9="Weekly",IF(AND('Recurring Transactions'!$J$9&lt;=EOMONTH($Q244,0),$Q244&lt;='Recurring Transactions'!$L$9),MAX(0,INT((MIN(EOMONTH($Q244,0),'Recurring Transactions'!$L$9)-'Recurring Transactions'!$J$9)/7)+INT(-(MAX('Recurring Transactions'!$J$9,$Q244)-'Recurring Transactions'!$J$9)/7)+1),0),IF('Recurring Transactions'!$F$9="Bi-weekly",IF(AND('Recurring Transactions'!$J$9&lt;=EOMONTH($Q244,0),$Q244&lt;='Recurring Transactions'!$L$9),MAX(0,INT((MIN(EOMONTH($Q244,0),'Recurring Transactions'!$L$9)-'Recurring Transactions'!$J$9)/14)+INT(-(MAX('Recurring Transactions'!$J$9,$Q244)-'Recurring Transactions'!$J$9)/14)+1),0),IF('Recurring Transactions'!$F$9="Quarterly",IF(AND(AND('Recurring Transactions'!$J$9&lt;=EOMONTH($Q244,0),$Q244&lt;='Recurring Transactions'!$L$9),MOD((YEAR($Q244)-YEAR('Recurring Transactions'!$J$9))*12+MONTH($Q244)-MONTH('Recurring Transactions'!$J$9),3)=0),1,0),IF('Recurring Transactions'!$F$9="Annually",IF(AND(AND('Recurring Transactions'!$J$9&lt;=EOMONTH($Q244,0),$Q244&lt;='Recurring Transactions'!$L$9),MONTH($Q244)=MONTH('Recurring Transactions'!$J$9)),1,0),0)))))))*'Recurring Transactions'!$D$9)</f>
        <v/>
      </c>
    </row>
    <row r="245">
      <c r="N245" s="126">
        <f>'Recurring Transactions'!$A$9</f>
        <v/>
      </c>
      <c r="O245" s="126">
        <f>'Recurring Transactions'!$B$9</f>
        <v/>
      </c>
      <c r="P245" s="126">
        <f>'Recurring Transactions'!$E$9</f>
        <v/>
      </c>
      <c r="Q245" s="72">
        <f>IF('Recurring Transactions'!$J$9="","",EDATE('Recurring Transactions'!$J$9,43))</f>
        <v/>
      </c>
      <c r="R245" s="126">
        <f>IF($Q245="","",TEXT($Q245,"mmm yyyy"))</f>
        <v/>
      </c>
      <c r="S245" s="124">
        <f>IF(OR('Recurring Transactions'!$A$9="",$Q245=""),0,(IF('Recurring Transactions'!$F$9="Monthly",IF(AND('Recurring Transactions'!$J$9&lt;=EOMONTH($Q245,0),$Q245&lt;='Recurring Transactions'!$L$9),1,0),IF('Recurring Transactions'!$F$9="Semi-monthly",IF(AND('Recurring Transactions'!$J$9&lt;=EOMONTH($Q245,0),$Q245&lt;='Recurring Transactions'!$L$9),2,0),IF('Recurring Transactions'!$F$9="Weekly",IF(AND('Recurring Transactions'!$J$9&lt;=EOMONTH($Q245,0),$Q245&lt;='Recurring Transactions'!$L$9),MAX(0,INT((MIN(EOMONTH($Q245,0),'Recurring Transactions'!$L$9)-'Recurring Transactions'!$J$9)/7)+INT(-(MAX('Recurring Transactions'!$J$9,$Q245)-'Recurring Transactions'!$J$9)/7)+1),0),IF('Recurring Transactions'!$F$9="Bi-weekly",IF(AND('Recurring Transactions'!$J$9&lt;=EOMONTH($Q245,0),$Q245&lt;='Recurring Transactions'!$L$9),MAX(0,INT((MIN(EOMONTH($Q245,0),'Recurring Transactions'!$L$9)-'Recurring Transactions'!$J$9)/14)+INT(-(MAX('Recurring Transactions'!$J$9,$Q245)-'Recurring Transactions'!$J$9)/14)+1),0),IF('Recurring Transactions'!$F$9="Quarterly",IF(AND(AND('Recurring Transactions'!$J$9&lt;=EOMONTH($Q245,0),$Q245&lt;='Recurring Transactions'!$L$9),MOD((YEAR($Q245)-YEAR('Recurring Transactions'!$J$9))*12+MONTH($Q245)-MONTH('Recurring Transactions'!$J$9),3)=0),1,0),IF('Recurring Transactions'!$F$9="Annually",IF(AND(AND('Recurring Transactions'!$J$9&lt;=EOMONTH($Q245,0),$Q245&lt;='Recurring Transactions'!$L$9),MONTH($Q245)=MONTH('Recurring Transactions'!$J$9)),1,0),0)))))))*'Recurring Transactions'!$D$9)</f>
        <v/>
      </c>
    </row>
    <row r="246">
      <c r="N246" s="126">
        <f>'Recurring Transactions'!$A$9</f>
        <v/>
      </c>
      <c r="O246" s="126">
        <f>'Recurring Transactions'!$B$9</f>
        <v/>
      </c>
      <c r="P246" s="126">
        <f>'Recurring Transactions'!$E$9</f>
        <v/>
      </c>
      <c r="Q246" s="72">
        <f>IF('Recurring Transactions'!$J$9="","",EDATE('Recurring Transactions'!$J$9,44))</f>
        <v/>
      </c>
      <c r="R246" s="126">
        <f>IF($Q246="","",TEXT($Q246,"mmm yyyy"))</f>
        <v/>
      </c>
      <c r="S246" s="124">
        <f>IF(OR('Recurring Transactions'!$A$9="",$Q246=""),0,(IF('Recurring Transactions'!$F$9="Monthly",IF(AND('Recurring Transactions'!$J$9&lt;=EOMONTH($Q246,0),$Q246&lt;='Recurring Transactions'!$L$9),1,0),IF('Recurring Transactions'!$F$9="Semi-monthly",IF(AND('Recurring Transactions'!$J$9&lt;=EOMONTH($Q246,0),$Q246&lt;='Recurring Transactions'!$L$9),2,0),IF('Recurring Transactions'!$F$9="Weekly",IF(AND('Recurring Transactions'!$J$9&lt;=EOMONTH($Q246,0),$Q246&lt;='Recurring Transactions'!$L$9),MAX(0,INT((MIN(EOMONTH($Q246,0),'Recurring Transactions'!$L$9)-'Recurring Transactions'!$J$9)/7)+INT(-(MAX('Recurring Transactions'!$J$9,$Q246)-'Recurring Transactions'!$J$9)/7)+1),0),IF('Recurring Transactions'!$F$9="Bi-weekly",IF(AND('Recurring Transactions'!$J$9&lt;=EOMONTH($Q246,0),$Q246&lt;='Recurring Transactions'!$L$9),MAX(0,INT((MIN(EOMONTH($Q246,0),'Recurring Transactions'!$L$9)-'Recurring Transactions'!$J$9)/14)+INT(-(MAX('Recurring Transactions'!$J$9,$Q246)-'Recurring Transactions'!$J$9)/14)+1),0),IF('Recurring Transactions'!$F$9="Quarterly",IF(AND(AND('Recurring Transactions'!$J$9&lt;=EOMONTH($Q246,0),$Q246&lt;='Recurring Transactions'!$L$9),MOD((YEAR($Q246)-YEAR('Recurring Transactions'!$J$9))*12+MONTH($Q246)-MONTH('Recurring Transactions'!$J$9),3)=0),1,0),IF('Recurring Transactions'!$F$9="Annually",IF(AND(AND('Recurring Transactions'!$J$9&lt;=EOMONTH($Q246,0),$Q246&lt;='Recurring Transactions'!$L$9),MONTH($Q246)=MONTH('Recurring Transactions'!$J$9)),1,0),0)))))))*'Recurring Transactions'!$D$9)</f>
        <v/>
      </c>
    </row>
    <row r="247">
      <c r="N247" s="126">
        <f>'Recurring Transactions'!$A$9</f>
        <v/>
      </c>
      <c r="O247" s="126">
        <f>'Recurring Transactions'!$B$9</f>
        <v/>
      </c>
      <c r="P247" s="126">
        <f>'Recurring Transactions'!$E$9</f>
        <v/>
      </c>
      <c r="Q247" s="72">
        <f>IF('Recurring Transactions'!$J$9="","",EDATE('Recurring Transactions'!$J$9,45))</f>
        <v/>
      </c>
      <c r="R247" s="126">
        <f>IF($Q247="","",TEXT($Q247,"mmm yyyy"))</f>
        <v/>
      </c>
      <c r="S247" s="124">
        <f>IF(OR('Recurring Transactions'!$A$9="",$Q247=""),0,(IF('Recurring Transactions'!$F$9="Monthly",IF(AND('Recurring Transactions'!$J$9&lt;=EOMONTH($Q247,0),$Q247&lt;='Recurring Transactions'!$L$9),1,0),IF('Recurring Transactions'!$F$9="Semi-monthly",IF(AND('Recurring Transactions'!$J$9&lt;=EOMONTH($Q247,0),$Q247&lt;='Recurring Transactions'!$L$9),2,0),IF('Recurring Transactions'!$F$9="Weekly",IF(AND('Recurring Transactions'!$J$9&lt;=EOMONTH($Q247,0),$Q247&lt;='Recurring Transactions'!$L$9),MAX(0,INT((MIN(EOMONTH($Q247,0),'Recurring Transactions'!$L$9)-'Recurring Transactions'!$J$9)/7)+INT(-(MAX('Recurring Transactions'!$J$9,$Q247)-'Recurring Transactions'!$J$9)/7)+1),0),IF('Recurring Transactions'!$F$9="Bi-weekly",IF(AND('Recurring Transactions'!$J$9&lt;=EOMONTH($Q247,0),$Q247&lt;='Recurring Transactions'!$L$9),MAX(0,INT((MIN(EOMONTH($Q247,0),'Recurring Transactions'!$L$9)-'Recurring Transactions'!$J$9)/14)+INT(-(MAX('Recurring Transactions'!$J$9,$Q247)-'Recurring Transactions'!$J$9)/14)+1),0),IF('Recurring Transactions'!$F$9="Quarterly",IF(AND(AND('Recurring Transactions'!$J$9&lt;=EOMONTH($Q247,0),$Q247&lt;='Recurring Transactions'!$L$9),MOD((YEAR($Q247)-YEAR('Recurring Transactions'!$J$9))*12+MONTH($Q247)-MONTH('Recurring Transactions'!$J$9),3)=0),1,0),IF('Recurring Transactions'!$F$9="Annually",IF(AND(AND('Recurring Transactions'!$J$9&lt;=EOMONTH($Q247,0),$Q247&lt;='Recurring Transactions'!$L$9),MONTH($Q247)=MONTH('Recurring Transactions'!$J$9)),1,0),0)))))))*'Recurring Transactions'!$D$9)</f>
        <v/>
      </c>
    </row>
    <row r="248">
      <c r="N248" s="126">
        <f>'Recurring Transactions'!$A$9</f>
        <v/>
      </c>
      <c r="O248" s="126">
        <f>'Recurring Transactions'!$B$9</f>
        <v/>
      </c>
      <c r="P248" s="126">
        <f>'Recurring Transactions'!$E$9</f>
        <v/>
      </c>
      <c r="Q248" s="72">
        <f>IF('Recurring Transactions'!$J$9="","",EDATE('Recurring Transactions'!$J$9,46))</f>
        <v/>
      </c>
      <c r="R248" s="126">
        <f>IF($Q248="","",TEXT($Q248,"mmm yyyy"))</f>
        <v/>
      </c>
      <c r="S248" s="124">
        <f>IF(OR('Recurring Transactions'!$A$9="",$Q248=""),0,(IF('Recurring Transactions'!$F$9="Monthly",IF(AND('Recurring Transactions'!$J$9&lt;=EOMONTH($Q248,0),$Q248&lt;='Recurring Transactions'!$L$9),1,0),IF('Recurring Transactions'!$F$9="Semi-monthly",IF(AND('Recurring Transactions'!$J$9&lt;=EOMONTH($Q248,0),$Q248&lt;='Recurring Transactions'!$L$9),2,0),IF('Recurring Transactions'!$F$9="Weekly",IF(AND('Recurring Transactions'!$J$9&lt;=EOMONTH($Q248,0),$Q248&lt;='Recurring Transactions'!$L$9),MAX(0,INT((MIN(EOMONTH($Q248,0),'Recurring Transactions'!$L$9)-'Recurring Transactions'!$J$9)/7)+INT(-(MAX('Recurring Transactions'!$J$9,$Q248)-'Recurring Transactions'!$J$9)/7)+1),0),IF('Recurring Transactions'!$F$9="Bi-weekly",IF(AND('Recurring Transactions'!$J$9&lt;=EOMONTH($Q248,0),$Q248&lt;='Recurring Transactions'!$L$9),MAX(0,INT((MIN(EOMONTH($Q248,0),'Recurring Transactions'!$L$9)-'Recurring Transactions'!$J$9)/14)+INT(-(MAX('Recurring Transactions'!$J$9,$Q248)-'Recurring Transactions'!$J$9)/14)+1),0),IF('Recurring Transactions'!$F$9="Quarterly",IF(AND(AND('Recurring Transactions'!$J$9&lt;=EOMONTH($Q248,0),$Q248&lt;='Recurring Transactions'!$L$9),MOD((YEAR($Q248)-YEAR('Recurring Transactions'!$J$9))*12+MONTH($Q248)-MONTH('Recurring Transactions'!$J$9),3)=0),1,0),IF('Recurring Transactions'!$F$9="Annually",IF(AND(AND('Recurring Transactions'!$J$9&lt;=EOMONTH($Q248,0),$Q248&lt;='Recurring Transactions'!$L$9),MONTH($Q248)=MONTH('Recurring Transactions'!$J$9)),1,0),0)))))))*'Recurring Transactions'!$D$9)</f>
        <v/>
      </c>
    </row>
    <row r="249">
      <c r="N249" s="126">
        <f>'Recurring Transactions'!$A$9</f>
        <v/>
      </c>
      <c r="O249" s="126">
        <f>'Recurring Transactions'!$B$9</f>
        <v/>
      </c>
      <c r="P249" s="126">
        <f>'Recurring Transactions'!$E$9</f>
        <v/>
      </c>
      <c r="Q249" s="72">
        <f>IF('Recurring Transactions'!$J$9="","",EDATE('Recurring Transactions'!$J$9,47))</f>
        <v/>
      </c>
      <c r="R249" s="126">
        <f>IF($Q249="","",TEXT($Q249,"mmm yyyy"))</f>
        <v/>
      </c>
      <c r="S249" s="124">
        <f>IF(OR('Recurring Transactions'!$A$9="",$Q249=""),0,(IF('Recurring Transactions'!$F$9="Monthly",IF(AND('Recurring Transactions'!$J$9&lt;=EOMONTH($Q249,0),$Q249&lt;='Recurring Transactions'!$L$9),1,0),IF('Recurring Transactions'!$F$9="Semi-monthly",IF(AND('Recurring Transactions'!$J$9&lt;=EOMONTH($Q249,0),$Q249&lt;='Recurring Transactions'!$L$9),2,0),IF('Recurring Transactions'!$F$9="Weekly",IF(AND('Recurring Transactions'!$J$9&lt;=EOMONTH($Q249,0),$Q249&lt;='Recurring Transactions'!$L$9),MAX(0,INT((MIN(EOMONTH($Q249,0),'Recurring Transactions'!$L$9)-'Recurring Transactions'!$J$9)/7)+INT(-(MAX('Recurring Transactions'!$J$9,$Q249)-'Recurring Transactions'!$J$9)/7)+1),0),IF('Recurring Transactions'!$F$9="Bi-weekly",IF(AND('Recurring Transactions'!$J$9&lt;=EOMONTH($Q249,0),$Q249&lt;='Recurring Transactions'!$L$9),MAX(0,INT((MIN(EOMONTH($Q249,0),'Recurring Transactions'!$L$9)-'Recurring Transactions'!$J$9)/14)+INT(-(MAX('Recurring Transactions'!$J$9,$Q249)-'Recurring Transactions'!$J$9)/14)+1),0),IF('Recurring Transactions'!$F$9="Quarterly",IF(AND(AND('Recurring Transactions'!$J$9&lt;=EOMONTH($Q249,0),$Q249&lt;='Recurring Transactions'!$L$9),MOD((YEAR($Q249)-YEAR('Recurring Transactions'!$J$9))*12+MONTH($Q249)-MONTH('Recurring Transactions'!$J$9),3)=0),1,0),IF('Recurring Transactions'!$F$9="Annually",IF(AND(AND('Recurring Transactions'!$J$9&lt;=EOMONTH($Q249,0),$Q249&lt;='Recurring Transactions'!$L$9),MONTH($Q249)=MONTH('Recurring Transactions'!$J$9)),1,0),0)))))))*'Recurring Transactions'!$D$9)</f>
        <v/>
      </c>
    </row>
    <row r="250">
      <c r="N250" s="126">
        <f>'Recurring Transactions'!$A$9</f>
        <v/>
      </c>
      <c r="O250" s="126">
        <f>'Recurring Transactions'!$B$9</f>
        <v/>
      </c>
      <c r="P250" s="126">
        <f>'Recurring Transactions'!$E$9</f>
        <v/>
      </c>
      <c r="Q250" s="72">
        <f>IF('Recurring Transactions'!$J$9="","",EDATE('Recurring Transactions'!$J$9,48))</f>
        <v/>
      </c>
      <c r="R250" s="126">
        <f>IF($Q250="","",TEXT($Q250,"mmm yyyy"))</f>
        <v/>
      </c>
      <c r="S250" s="124">
        <f>IF(OR('Recurring Transactions'!$A$9="",$Q250=""),0,(IF('Recurring Transactions'!$F$9="Monthly",IF(AND('Recurring Transactions'!$J$9&lt;=EOMONTH($Q250,0),$Q250&lt;='Recurring Transactions'!$L$9),1,0),IF('Recurring Transactions'!$F$9="Semi-monthly",IF(AND('Recurring Transactions'!$J$9&lt;=EOMONTH($Q250,0),$Q250&lt;='Recurring Transactions'!$L$9),2,0),IF('Recurring Transactions'!$F$9="Weekly",IF(AND('Recurring Transactions'!$J$9&lt;=EOMONTH($Q250,0),$Q250&lt;='Recurring Transactions'!$L$9),MAX(0,INT((MIN(EOMONTH($Q250,0),'Recurring Transactions'!$L$9)-'Recurring Transactions'!$J$9)/7)+INT(-(MAX('Recurring Transactions'!$J$9,$Q250)-'Recurring Transactions'!$J$9)/7)+1),0),IF('Recurring Transactions'!$F$9="Bi-weekly",IF(AND('Recurring Transactions'!$J$9&lt;=EOMONTH($Q250,0),$Q250&lt;='Recurring Transactions'!$L$9),MAX(0,INT((MIN(EOMONTH($Q250,0),'Recurring Transactions'!$L$9)-'Recurring Transactions'!$J$9)/14)+INT(-(MAX('Recurring Transactions'!$J$9,$Q250)-'Recurring Transactions'!$J$9)/14)+1),0),IF('Recurring Transactions'!$F$9="Quarterly",IF(AND(AND('Recurring Transactions'!$J$9&lt;=EOMONTH($Q250,0),$Q250&lt;='Recurring Transactions'!$L$9),MOD((YEAR($Q250)-YEAR('Recurring Transactions'!$J$9))*12+MONTH($Q250)-MONTH('Recurring Transactions'!$J$9),3)=0),1,0),IF('Recurring Transactions'!$F$9="Annually",IF(AND(AND('Recurring Transactions'!$J$9&lt;=EOMONTH($Q250,0),$Q250&lt;='Recurring Transactions'!$L$9),MONTH($Q250)=MONTH('Recurring Transactions'!$J$9)),1,0),0)))))))*'Recurring Transactions'!$D$9)</f>
        <v/>
      </c>
    </row>
    <row r="251">
      <c r="N251" s="126">
        <f>'Recurring Transactions'!$A$9</f>
        <v/>
      </c>
      <c r="O251" s="126">
        <f>'Recurring Transactions'!$B$9</f>
        <v/>
      </c>
      <c r="P251" s="126">
        <f>'Recurring Transactions'!$E$9</f>
        <v/>
      </c>
      <c r="Q251" s="72">
        <f>IF('Recurring Transactions'!$J$9="","",EDATE('Recurring Transactions'!$J$9,49))</f>
        <v/>
      </c>
      <c r="R251" s="126">
        <f>IF($Q251="","",TEXT($Q251,"mmm yyyy"))</f>
        <v/>
      </c>
      <c r="S251" s="124">
        <f>IF(OR('Recurring Transactions'!$A$9="",$Q251=""),0,(IF('Recurring Transactions'!$F$9="Monthly",IF(AND('Recurring Transactions'!$J$9&lt;=EOMONTH($Q251,0),$Q251&lt;='Recurring Transactions'!$L$9),1,0),IF('Recurring Transactions'!$F$9="Semi-monthly",IF(AND('Recurring Transactions'!$J$9&lt;=EOMONTH($Q251,0),$Q251&lt;='Recurring Transactions'!$L$9),2,0),IF('Recurring Transactions'!$F$9="Weekly",IF(AND('Recurring Transactions'!$J$9&lt;=EOMONTH($Q251,0),$Q251&lt;='Recurring Transactions'!$L$9),MAX(0,INT((MIN(EOMONTH($Q251,0),'Recurring Transactions'!$L$9)-'Recurring Transactions'!$J$9)/7)+INT(-(MAX('Recurring Transactions'!$J$9,$Q251)-'Recurring Transactions'!$J$9)/7)+1),0),IF('Recurring Transactions'!$F$9="Bi-weekly",IF(AND('Recurring Transactions'!$J$9&lt;=EOMONTH($Q251,0),$Q251&lt;='Recurring Transactions'!$L$9),MAX(0,INT((MIN(EOMONTH($Q251,0),'Recurring Transactions'!$L$9)-'Recurring Transactions'!$J$9)/14)+INT(-(MAX('Recurring Transactions'!$J$9,$Q251)-'Recurring Transactions'!$J$9)/14)+1),0),IF('Recurring Transactions'!$F$9="Quarterly",IF(AND(AND('Recurring Transactions'!$J$9&lt;=EOMONTH($Q251,0),$Q251&lt;='Recurring Transactions'!$L$9),MOD((YEAR($Q251)-YEAR('Recurring Transactions'!$J$9))*12+MONTH($Q251)-MONTH('Recurring Transactions'!$J$9),3)=0),1,0),IF('Recurring Transactions'!$F$9="Annually",IF(AND(AND('Recurring Transactions'!$J$9&lt;=EOMONTH($Q251,0),$Q251&lt;='Recurring Transactions'!$L$9),MONTH($Q251)=MONTH('Recurring Transactions'!$J$9)),1,0),0)))))))*'Recurring Transactions'!$D$9)</f>
        <v/>
      </c>
    </row>
    <row r="252">
      <c r="N252" s="126">
        <f>'Recurring Transactions'!$A$9</f>
        <v/>
      </c>
      <c r="O252" s="126">
        <f>'Recurring Transactions'!$B$9</f>
        <v/>
      </c>
      <c r="P252" s="126">
        <f>'Recurring Transactions'!$E$9</f>
        <v/>
      </c>
      <c r="Q252" s="72">
        <f>IF('Recurring Transactions'!$J$9="","",EDATE('Recurring Transactions'!$J$9,50))</f>
        <v/>
      </c>
      <c r="R252" s="126">
        <f>IF($Q252="","",TEXT($Q252,"mmm yyyy"))</f>
        <v/>
      </c>
      <c r="S252" s="124">
        <f>IF(OR('Recurring Transactions'!$A$9="",$Q252=""),0,(IF('Recurring Transactions'!$F$9="Monthly",IF(AND('Recurring Transactions'!$J$9&lt;=EOMONTH($Q252,0),$Q252&lt;='Recurring Transactions'!$L$9),1,0),IF('Recurring Transactions'!$F$9="Semi-monthly",IF(AND('Recurring Transactions'!$J$9&lt;=EOMONTH($Q252,0),$Q252&lt;='Recurring Transactions'!$L$9),2,0),IF('Recurring Transactions'!$F$9="Weekly",IF(AND('Recurring Transactions'!$J$9&lt;=EOMONTH($Q252,0),$Q252&lt;='Recurring Transactions'!$L$9),MAX(0,INT((MIN(EOMONTH($Q252,0),'Recurring Transactions'!$L$9)-'Recurring Transactions'!$J$9)/7)+INT(-(MAX('Recurring Transactions'!$J$9,$Q252)-'Recurring Transactions'!$J$9)/7)+1),0),IF('Recurring Transactions'!$F$9="Bi-weekly",IF(AND('Recurring Transactions'!$J$9&lt;=EOMONTH($Q252,0),$Q252&lt;='Recurring Transactions'!$L$9),MAX(0,INT((MIN(EOMONTH($Q252,0),'Recurring Transactions'!$L$9)-'Recurring Transactions'!$J$9)/14)+INT(-(MAX('Recurring Transactions'!$J$9,$Q252)-'Recurring Transactions'!$J$9)/14)+1),0),IF('Recurring Transactions'!$F$9="Quarterly",IF(AND(AND('Recurring Transactions'!$J$9&lt;=EOMONTH($Q252,0),$Q252&lt;='Recurring Transactions'!$L$9),MOD((YEAR($Q252)-YEAR('Recurring Transactions'!$J$9))*12+MONTH($Q252)-MONTH('Recurring Transactions'!$J$9),3)=0),1,0),IF('Recurring Transactions'!$F$9="Annually",IF(AND(AND('Recurring Transactions'!$J$9&lt;=EOMONTH($Q252,0),$Q252&lt;='Recurring Transactions'!$L$9),MONTH($Q252)=MONTH('Recurring Transactions'!$J$9)),1,0),0)))))))*'Recurring Transactions'!$D$9)</f>
        <v/>
      </c>
    </row>
    <row r="253">
      <c r="N253" s="126">
        <f>'Recurring Transactions'!$A$9</f>
        <v/>
      </c>
      <c r="O253" s="126">
        <f>'Recurring Transactions'!$B$9</f>
        <v/>
      </c>
      <c r="P253" s="126">
        <f>'Recurring Transactions'!$E$9</f>
        <v/>
      </c>
      <c r="Q253" s="72">
        <f>IF('Recurring Transactions'!$J$9="","",EDATE('Recurring Transactions'!$J$9,51))</f>
        <v/>
      </c>
      <c r="R253" s="126">
        <f>IF($Q253="","",TEXT($Q253,"mmm yyyy"))</f>
        <v/>
      </c>
      <c r="S253" s="124">
        <f>IF(OR('Recurring Transactions'!$A$9="",$Q253=""),0,(IF('Recurring Transactions'!$F$9="Monthly",IF(AND('Recurring Transactions'!$J$9&lt;=EOMONTH($Q253,0),$Q253&lt;='Recurring Transactions'!$L$9),1,0),IF('Recurring Transactions'!$F$9="Semi-monthly",IF(AND('Recurring Transactions'!$J$9&lt;=EOMONTH($Q253,0),$Q253&lt;='Recurring Transactions'!$L$9),2,0),IF('Recurring Transactions'!$F$9="Weekly",IF(AND('Recurring Transactions'!$J$9&lt;=EOMONTH($Q253,0),$Q253&lt;='Recurring Transactions'!$L$9),MAX(0,INT((MIN(EOMONTH($Q253,0),'Recurring Transactions'!$L$9)-'Recurring Transactions'!$J$9)/7)+INT(-(MAX('Recurring Transactions'!$J$9,$Q253)-'Recurring Transactions'!$J$9)/7)+1),0),IF('Recurring Transactions'!$F$9="Bi-weekly",IF(AND('Recurring Transactions'!$J$9&lt;=EOMONTH($Q253,0),$Q253&lt;='Recurring Transactions'!$L$9),MAX(0,INT((MIN(EOMONTH($Q253,0),'Recurring Transactions'!$L$9)-'Recurring Transactions'!$J$9)/14)+INT(-(MAX('Recurring Transactions'!$J$9,$Q253)-'Recurring Transactions'!$J$9)/14)+1),0),IF('Recurring Transactions'!$F$9="Quarterly",IF(AND(AND('Recurring Transactions'!$J$9&lt;=EOMONTH($Q253,0),$Q253&lt;='Recurring Transactions'!$L$9),MOD((YEAR($Q253)-YEAR('Recurring Transactions'!$J$9))*12+MONTH($Q253)-MONTH('Recurring Transactions'!$J$9),3)=0),1,0),IF('Recurring Transactions'!$F$9="Annually",IF(AND(AND('Recurring Transactions'!$J$9&lt;=EOMONTH($Q253,0),$Q253&lt;='Recurring Transactions'!$L$9),MONTH($Q253)=MONTH('Recurring Transactions'!$J$9)),1,0),0)))))))*'Recurring Transactions'!$D$9)</f>
        <v/>
      </c>
    </row>
    <row r="254">
      <c r="N254" s="126">
        <f>'Recurring Transactions'!$A$9</f>
        <v/>
      </c>
      <c r="O254" s="126">
        <f>'Recurring Transactions'!$B$9</f>
        <v/>
      </c>
      <c r="P254" s="126">
        <f>'Recurring Transactions'!$E$9</f>
        <v/>
      </c>
      <c r="Q254" s="72">
        <f>IF('Recurring Transactions'!$J$9="","",EDATE('Recurring Transactions'!$J$9,52))</f>
        <v/>
      </c>
      <c r="R254" s="126">
        <f>IF($Q254="","",TEXT($Q254,"mmm yyyy"))</f>
        <v/>
      </c>
      <c r="S254" s="124">
        <f>IF(OR('Recurring Transactions'!$A$9="",$Q254=""),0,(IF('Recurring Transactions'!$F$9="Monthly",IF(AND('Recurring Transactions'!$J$9&lt;=EOMONTH($Q254,0),$Q254&lt;='Recurring Transactions'!$L$9),1,0),IF('Recurring Transactions'!$F$9="Semi-monthly",IF(AND('Recurring Transactions'!$J$9&lt;=EOMONTH($Q254,0),$Q254&lt;='Recurring Transactions'!$L$9),2,0),IF('Recurring Transactions'!$F$9="Weekly",IF(AND('Recurring Transactions'!$J$9&lt;=EOMONTH($Q254,0),$Q254&lt;='Recurring Transactions'!$L$9),MAX(0,INT((MIN(EOMONTH($Q254,0),'Recurring Transactions'!$L$9)-'Recurring Transactions'!$J$9)/7)+INT(-(MAX('Recurring Transactions'!$J$9,$Q254)-'Recurring Transactions'!$J$9)/7)+1),0),IF('Recurring Transactions'!$F$9="Bi-weekly",IF(AND('Recurring Transactions'!$J$9&lt;=EOMONTH($Q254,0),$Q254&lt;='Recurring Transactions'!$L$9),MAX(0,INT((MIN(EOMONTH($Q254,0),'Recurring Transactions'!$L$9)-'Recurring Transactions'!$J$9)/14)+INT(-(MAX('Recurring Transactions'!$J$9,$Q254)-'Recurring Transactions'!$J$9)/14)+1),0),IF('Recurring Transactions'!$F$9="Quarterly",IF(AND(AND('Recurring Transactions'!$J$9&lt;=EOMONTH($Q254,0),$Q254&lt;='Recurring Transactions'!$L$9),MOD((YEAR($Q254)-YEAR('Recurring Transactions'!$J$9))*12+MONTH($Q254)-MONTH('Recurring Transactions'!$J$9),3)=0),1,0),IF('Recurring Transactions'!$F$9="Annually",IF(AND(AND('Recurring Transactions'!$J$9&lt;=EOMONTH($Q254,0),$Q254&lt;='Recurring Transactions'!$L$9),MONTH($Q254)=MONTH('Recurring Transactions'!$J$9)),1,0),0)))))))*'Recurring Transactions'!$D$9)</f>
        <v/>
      </c>
    </row>
    <row r="255">
      <c r="N255" s="126">
        <f>'Recurring Transactions'!$A$9</f>
        <v/>
      </c>
      <c r="O255" s="126">
        <f>'Recurring Transactions'!$B$9</f>
        <v/>
      </c>
      <c r="P255" s="126">
        <f>'Recurring Transactions'!$E$9</f>
        <v/>
      </c>
      <c r="Q255" s="72">
        <f>IF('Recurring Transactions'!$J$9="","",EDATE('Recurring Transactions'!$J$9,53))</f>
        <v/>
      </c>
      <c r="R255" s="126">
        <f>IF($Q255="","",TEXT($Q255,"mmm yyyy"))</f>
        <v/>
      </c>
      <c r="S255" s="124">
        <f>IF(OR('Recurring Transactions'!$A$9="",$Q255=""),0,(IF('Recurring Transactions'!$F$9="Monthly",IF(AND('Recurring Transactions'!$J$9&lt;=EOMONTH($Q255,0),$Q255&lt;='Recurring Transactions'!$L$9),1,0),IF('Recurring Transactions'!$F$9="Semi-monthly",IF(AND('Recurring Transactions'!$J$9&lt;=EOMONTH($Q255,0),$Q255&lt;='Recurring Transactions'!$L$9),2,0),IF('Recurring Transactions'!$F$9="Weekly",IF(AND('Recurring Transactions'!$J$9&lt;=EOMONTH($Q255,0),$Q255&lt;='Recurring Transactions'!$L$9),MAX(0,INT((MIN(EOMONTH($Q255,0),'Recurring Transactions'!$L$9)-'Recurring Transactions'!$J$9)/7)+INT(-(MAX('Recurring Transactions'!$J$9,$Q255)-'Recurring Transactions'!$J$9)/7)+1),0),IF('Recurring Transactions'!$F$9="Bi-weekly",IF(AND('Recurring Transactions'!$J$9&lt;=EOMONTH($Q255,0),$Q255&lt;='Recurring Transactions'!$L$9),MAX(0,INT((MIN(EOMONTH($Q255,0),'Recurring Transactions'!$L$9)-'Recurring Transactions'!$J$9)/14)+INT(-(MAX('Recurring Transactions'!$J$9,$Q255)-'Recurring Transactions'!$J$9)/14)+1),0),IF('Recurring Transactions'!$F$9="Quarterly",IF(AND(AND('Recurring Transactions'!$J$9&lt;=EOMONTH($Q255,0),$Q255&lt;='Recurring Transactions'!$L$9),MOD((YEAR($Q255)-YEAR('Recurring Transactions'!$J$9))*12+MONTH($Q255)-MONTH('Recurring Transactions'!$J$9),3)=0),1,0),IF('Recurring Transactions'!$F$9="Annually",IF(AND(AND('Recurring Transactions'!$J$9&lt;=EOMONTH($Q255,0),$Q255&lt;='Recurring Transactions'!$L$9),MONTH($Q255)=MONTH('Recurring Transactions'!$J$9)),1,0),0)))))))*'Recurring Transactions'!$D$9)</f>
        <v/>
      </c>
    </row>
    <row r="256">
      <c r="N256" s="126">
        <f>'Recurring Transactions'!$A$9</f>
        <v/>
      </c>
      <c r="O256" s="126">
        <f>'Recurring Transactions'!$B$9</f>
        <v/>
      </c>
      <c r="P256" s="126">
        <f>'Recurring Transactions'!$E$9</f>
        <v/>
      </c>
      <c r="Q256" s="72">
        <f>IF('Recurring Transactions'!$J$9="","",EDATE('Recurring Transactions'!$J$9,54))</f>
        <v/>
      </c>
      <c r="R256" s="126">
        <f>IF($Q256="","",TEXT($Q256,"mmm yyyy"))</f>
        <v/>
      </c>
      <c r="S256" s="124">
        <f>IF(OR('Recurring Transactions'!$A$9="",$Q256=""),0,(IF('Recurring Transactions'!$F$9="Monthly",IF(AND('Recurring Transactions'!$J$9&lt;=EOMONTH($Q256,0),$Q256&lt;='Recurring Transactions'!$L$9),1,0),IF('Recurring Transactions'!$F$9="Semi-monthly",IF(AND('Recurring Transactions'!$J$9&lt;=EOMONTH($Q256,0),$Q256&lt;='Recurring Transactions'!$L$9),2,0),IF('Recurring Transactions'!$F$9="Weekly",IF(AND('Recurring Transactions'!$J$9&lt;=EOMONTH($Q256,0),$Q256&lt;='Recurring Transactions'!$L$9),MAX(0,INT((MIN(EOMONTH($Q256,0),'Recurring Transactions'!$L$9)-'Recurring Transactions'!$J$9)/7)+INT(-(MAX('Recurring Transactions'!$J$9,$Q256)-'Recurring Transactions'!$J$9)/7)+1),0),IF('Recurring Transactions'!$F$9="Bi-weekly",IF(AND('Recurring Transactions'!$J$9&lt;=EOMONTH($Q256,0),$Q256&lt;='Recurring Transactions'!$L$9),MAX(0,INT((MIN(EOMONTH($Q256,0),'Recurring Transactions'!$L$9)-'Recurring Transactions'!$J$9)/14)+INT(-(MAX('Recurring Transactions'!$J$9,$Q256)-'Recurring Transactions'!$J$9)/14)+1),0),IF('Recurring Transactions'!$F$9="Quarterly",IF(AND(AND('Recurring Transactions'!$J$9&lt;=EOMONTH($Q256,0),$Q256&lt;='Recurring Transactions'!$L$9),MOD((YEAR($Q256)-YEAR('Recurring Transactions'!$J$9))*12+MONTH($Q256)-MONTH('Recurring Transactions'!$J$9),3)=0),1,0),IF('Recurring Transactions'!$F$9="Annually",IF(AND(AND('Recurring Transactions'!$J$9&lt;=EOMONTH($Q256,0),$Q256&lt;='Recurring Transactions'!$L$9),MONTH($Q256)=MONTH('Recurring Transactions'!$J$9)),1,0),0)))))))*'Recurring Transactions'!$D$9)</f>
        <v/>
      </c>
    </row>
    <row r="257">
      <c r="N257" s="126">
        <f>'Recurring Transactions'!$A$9</f>
        <v/>
      </c>
      <c r="O257" s="126">
        <f>'Recurring Transactions'!$B$9</f>
        <v/>
      </c>
      <c r="P257" s="126">
        <f>'Recurring Transactions'!$E$9</f>
        <v/>
      </c>
      <c r="Q257" s="72">
        <f>IF('Recurring Transactions'!$J$9="","",EDATE('Recurring Transactions'!$J$9,55))</f>
        <v/>
      </c>
      <c r="R257" s="126">
        <f>IF($Q257="","",TEXT($Q257,"mmm yyyy"))</f>
        <v/>
      </c>
      <c r="S257" s="124">
        <f>IF(OR('Recurring Transactions'!$A$9="",$Q257=""),0,(IF('Recurring Transactions'!$F$9="Monthly",IF(AND('Recurring Transactions'!$J$9&lt;=EOMONTH($Q257,0),$Q257&lt;='Recurring Transactions'!$L$9),1,0),IF('Recurring Transactions'!$F$9="Semi-monthly",IF(AND('Recurring Transactions'!$J$9&lt;=EOMONTH($Q257,0),$Q257&lt;='Recurring Transactions'!$L$9),2,0),IF('Recurring Transactions'!$F$9="Weekly",IF(AND('Recurring Transactions'!$J$9&lt;=EOMONTH($Q257,0),$Q257&lt;='Recurring Transactions'!$L$9),MAX(0,INT((MIN(EOMONTH($Q257,0),'Recurring Transactions'!$L$9)-'Recurring Transactions'!$J$9)/7)+INT(-(MAX('Recurring Transactions'!$J$9,$Q257)-'Recurring Transactions'!$J$9)/7)+1),0),IF('Recurring Transactions'!$F$9="Bi-weekly",IF(AND('Recurring Transactions'!$J$9&lt;=EOMONTH($Q257,0),$Q257&lt;='Recurring Transactions'!$L$9),MAX(0,INT((MIN(EOMONTH($Q257,0),'Recurring Transactions'!$L$9)-'Recurring Transactions'!$J$9)/14)+INT(-(MAX('Recurring Transactions'!$J$9,$Q257)-'Recurring Transactions'!$J$9)/14)+1),0),IF('Recurring Transactions'!$F$9="Quarterly",IF(AND(AND('Recurring Transactions'!$J$9&lt;=EOMONTH($Q257,0),$Q257&lt;='Recurring Transactions'!$L$9),MOD((YEAR($Q257)-YEAR('Recurring Transactions'!$J$9))*12+MONTH($Q257)-MONTH('Recurring Transactions'!$J$9),3)=0),1,0),IF('Recurring Transactions'!$F$9="Annually",IF(AND(AND('Recurring Transactions'!$J$9&lt;=EOMONTH($Q257,0),$Q257&lt;='Recurring Transactions'!$L$9),MONTH($Q257)=MONTH('Recurring Transactions'!$J$9)),1,0),0)))))))*'Recurring Transactions'!$D$9)</f>
        <v/>
      </c>
    </row>
    <row r="258">
      <c r="N258" s="126">
        <f>'Recurring Transactions'!$A$9</f>
        <v/>
      </c>
      <c r="O258" s="126">
        <f>'Recurring Transactions'!$B$9</f>
        <v/>
      </c>
      <c r="P258" s="126">
        <f>'Recurring Transactions'!$E$9</f>
        <v/>
      </c>
      <c r="Q258" s="72">
        <f>IF('Recurring Transactions'!$J$9="","",EDATE('Recurring Transactions'!$J$9,56))</f>
        <v/>
      </c>
      <c r="R258" s="126">
        <f>IF($Q258="","",TEXT($Q258,"mmm yyyy"))</f>
        <v/>
      </c>
      <c r="S258" s="124">
        <f>IF(OR('Recurring Transactions'!$A$9="",$Q258=""),0,(IF('Recurring Transactions'!$F$9="Monthly",IF(AND('Recurring Transactions'!$J$9&lt;=EOMONTH($Q258,0),$Q258&lt;='Recurring Transactions'!$L$9),1,0),IF('Recurring Transactions'!$F$9="Semi-monthly",IF(AND('Recurring Transactions'!$J$9&lt;=EOMONTH($Q258,0),$Q258&lt;='Recurring Transactions'!$L$9),2,0),IF('Recurring Transactions'!$F$9="Weekly",IF(AND('Recurring Transactions'!$J$9&lt;=EOMONTH($Q258,0),$Q258&lt;='Recurring Transactions'!$L$9),MAX(0,INT((MIN(EOMONTH($Q258,0),'Recurring Transactions'!$L$9)-'Recurring Transactions'!$J$9)/7)+INT(-(MAX('Recurring Transactions'!$J$9,$Q258)-'Recurring Transactions'!$J$9)/7)+1),0),IF('Recurring Transactions'!$F$9="Bi-weekly",IF(AND('Recurring Transactions'!$J$9&lt;=EOMONTH($Q258,0),$Q258&lt;='Recurring Transactions'!$L$9),MAX(0,INT((MIN(EOMONTH($Q258,0),'Recurring Transactions'!$L$9)-'Recurring Transactions'!$J$9)/14)+INT(-(MAX('Recurring Transactions'!$J$9,$Q258)-'Recurring Transactions'!$J$9)/14)+1),0),IF('Recurring Transactions'!$F$9="Quarterly",IF(AND(AND('Recurring Transactions'!$J$9&lt;=EOMONTH($Q258,0),$Q258&lt;='Recurring Transactions'!$L$9),MOD((YEAR($Q258)-YEAR('Recurring Transactions'!$J$9))*12+MONTH($Q258)-MONTH('Recurring Transactions'!$J$9),3)=0),1,0),IF('Recurring Transactions'!$F$9="Annually",IF(AND(AND('Recurring Transactions'!$J$9&lt;=EOMONTH($Q258,0),$Q258&lt;='Recurring Transactions'!$L$9),MONTH($Q258)=MONTH('Recurring Transactions'!$J$9)),1,0),0)))))))*'Recurring Transactions'!$D$9)</f>
        <v/>
      </c>
    </row>
    <row r="259">
      <c r="N259" s="126">
        <f>'Recurring Transactions'!$A$9</f>
        <v/>
      </c>
      <c r="O259" s="126">
        <f>'Recurring Transactions'!$B$9</f>
        <v/>
      </c>
      <c r="P259" s="126">
        <f>'Recurring Transactions'!$E$9</f>
        <v/>
      </c>
      <c r="Q259" s="72">
        <f>IF('Recurring Transactions'!$J$9="","",EDATE('Recurring Transactions'!$J$9,57))</f>
        <v/>
      </c>
      <c r="R259" s="126">
        <f>IF($Q259="","",TEXT($Q259,"mmm yyyy"))</f>
        <v/>
      </c>
      <c r="S259" s="124">
        <f>IF(OR('Recurring Transactions'!$A$9="",$Q259=""),0,(IF('Recurring Transactions'!$F$9="Monthly",IF(AND('Recurring Transactions'!$J$9&lt;=EOMONTH($Q259,0),$Q259&lt;='Recurring Transactions'!$L$9),1,0),IF('Recurring Transactions'!$F$9="Semi-monthly",IF(AND('Recurring Transactions'!$J$9&lt;=EOMONTH($Q259,0),$Q259&lt;='Recurring Transactions'!$L$9),2,0),IF('Recurring Transactions'!$F$9="Weekly",IF(AND('Recurring Transactions'!$J$9&lt;=EOMONTH($Q259,0),$Q259&lt;='Recurring Transactions'!$L$9),MAX(0,INT((MIN(EOMONTH($Q259,0),'Recurring Transactions'!$L$9)-'Recurring Transactions'!$J$9)/7)+INT(-(MAX('Recurring Transactions'!$J$9,$Q259)-'Recurring Transactions'!$J$9)/7)+1),0),IF('Recurring Transactions'!$F$9="Bi-weekly",IF(AND('Recurring Transactions'!$J$9&lt;=EOMONTH($Q259,0),$Q259&lt;='Recurring Transactions'!$L$9),MAX(0,INT((MIN(EOMONTH($Q259,0),'Recurring Transactions'!$L$9)-'Recurring Transactions'!$J$9)/14)+INT(-(MAX('Recurring Transactions'!$J$9,$Q259)-'Recurring Transactions'!$J$9)/14)+1),0),IF('Recurring Transactions'!$F$9="Quarterly",IF(AND(AND('Recurring Transactions'!$J$9&lt;=EOMONTH($Q259,0),$Q259&lt;='Recurring Transactions'!$L$9),MOD((YEAR($Q259)-YEAR('Recurring Transactions'!$J$9))*12+MONTH($Q259)-MONTH('Recurring Transactions'!$J$9),3)=0),1,0),IF('Recurring Transactions'!$F$9="Annually",IF(AND(AND('Recurring Transactions'!$J$9&lt;=EOMONTH($Q259,0),$Q259&lt;='Recurring Transactions'!$L$9),MONTH($Q259)=MONTH('Recurring Transactions'!$J$9)),1,0),0)))))))*'Recurring Transactions'!$D$9)</f>
        <v/>
      </c>
    </row>
    <row r="260">
      <c r="N260" s="126">
        <f>'Recurring Transactions'!$A$9</f>
        <v/>
      </c>
      <c r="O260" s="126">
        <f>'Recurring Transactions'!$B$9</f>
        <v/>
      </c>
      <c r="P260" s="126">
        <f>'Recurring Transactions'!$E$9</f>
        <v/>
      </c>
      <c r="Q260" s="72">
        <f>IF('Recurring Transactions'!$J$9="","",EDATE('Recurring Transactions'!$J$9,58))</f>
        <v/>
      </c>
      <c r="R260" s="126">
        <f>IF($Q260="","",TEXT($Q260,"mmm yyyy"))</f>
        <v/>
      </c>
      <c r="S260" s="124">
        <f>IF(OR('Recurring Transactions'!$A$9="",$Q260=""),0,(IF('Recurring Transactions'!$F$9="Monthly",IF(AND('Recurring Transactions'!$J$9&lt;=EOMONTH($Q260,0),$Q260&lt;='Recurring Transactions'!$L$9),1,0),IF('Recurring Transactions'!$F$9="Semi-monthly",IF(AND('Recurring Transactions'!$J$9&lt;=EOMONTH($Q260,0),$Q260&lt;='Recurring Transactions'!$L$9),2,0),IF('Recurring Transactions'!$F$9="Weekly",IF(AND('Recurring Transactions'!$J$9&lt;=EOMONTH($Q260,0),$Q260&lt;='Recurring Transactions'!$L$9),MAX(0,INT((MIN(EOMONTH($Q260,0),'Recurring Transactions'!$L$9)-'Recurring Transactions'!$J$9)/7)+INT(-(MAX('Recurring Transactions'!$J$9,$Q260)-'Recurring Transactions'!$J$9)/7)+1),0),IF('Recurring Transactions'!$F$9="Bi-weekly",IF(AND('Recurring Transactions'!$J$9&lt;=EOMONTH($Q260,0),$Q260&lt;='Recurring Transactions'!$L$9),MAX(0,INT((MIN(EOMONTH($Q260,0),'Recurring Transactions'!$L$9)-'Recurring Transactions'!$J$9)/14)+INT(-(MAX('Recurring Transactions'!$J$9,$Q260)-'Recurring Transactions'!$J$9)/14)+1),0),IF('Recurring Transactions'!$F$9="Quarterly",IF(AND(AND('Recurring Transactions'!$J$9&lt;=EOMONTH($Q260,0),$Q260&lt;='Recurring Transactions'!$L$9),MOD((YEAR($Q260)-YEAR('Recurring Transactions'!$J$9))*12+MONTH($Q260)-MONTH('Recurring Transactions'!$J$9),3)=0),1,0),IF('Recurring Transactions'!$F$9="Annually",IF(AND(AND('Recurring Transactions'!$J$9&lt;=EOMONTH($Q260,0),$Q260&lt;='Recurring Transactions'!$L$9),MONTH($Q260)=MONTH('Recurring Transactions'!$J$9)),1,0),0)))))))*'Recurring Transactions'!$D$9)</f>
        <v/>
      </c>
    </row>
    <row r="261">
      <c r="N261" s="126">
        <f>'Recurring Transactions'!$A$9</f>
        <v/>
      </c>
      <c r="O261" s="126">
        <f>'Recurring Transactions'!$B$9</f>
        <v/>
      </c>
      <c r="P261" s="126">
        <f>'Recurring Transactions'!$E$9</f>
        <v/>
      </c>
      <c r="Q261" s="72">
        <f>IF('Recurring Transactions'!$J$9="","",EDATE('Recurring Transactions'!$J$9,59))</f>
        <v/>
      </c>
      <c r="R261" s="126">
        <f>IF($Q261="","",TEXT($Q261,"mmm yyyy"))</f>
        <v/>
      </c>
      <c r="S261" s="124">
        <f>IF(OR('Recurring Transactions'!$A$9="",$Q261=""),0,(IF('Recurring Transactions'!$F$9="Monthly",IF(AND('Recurring Transactions'!$J$9&lt;=EOMONTH($Q261,0),$Q261&lt;='Recurring Transactions'!$L$9),1,0),IF('Recurring Transactions'!$F$9="Semi-monthly",IF(AND('Recurring Transactions'!$J$9&lt;=EOMONTH($Q261,0),$Q261&lt;='Recurring Transactions'!$L$9),2,0),IF('Recurring Transactions'!$F$9="Weekly",IF(AND('Recurring Transactions'!$J$9&lt;=EOMONTH($Q261,0),$Q261&lt;='Recurring Transactions'!$L$9),MAX(0,INT((MIN(EOMONTH($Q261,0),'Recurring Transactions'!$L$9)-'Recurring Transactions'!$J$9)/7)+INT(-(MAX('Recurring Transactions'!$J$9,$Q261)-'Recurring Transactions'!$J$9)/7)+1),0),IF('Recurring Transactions'!$F$9="Bi-weekly",IF(AND('Recurring Transactions'!$J$9&lt;=EOMONTH($Q261,0),$Q261&lt;='Recurring Transactions'!$L$9),MAX(0,INT((MIN(EOMONTH($Q261,0),'Recurring Transactions'!$L$9)-'Recurring Transactions'!$J$9)/14)+INT(-(MAX('Recurring Transactions'!$J$9,$Q261)-'Recurring Transactions'!$J$9)/14)+1),0),IF('Recurring Transactions'!$F$9="Quarterly",IF(AND(AND('Recurring Transactions'!$J$9&lt;=EOMONTH($Q261,0),$Q261&lt;='Recurring Transactions'!$L$9),MOD((YEAR($Q261)-YEAR('Recurring Transactions'!$J$9))*12+MONTH($Q261)-MONTH('Recurring Transactions'!$J$9),3)=0),1,0),IF('Recurring Transactions'!$F$9="Annually",IF(AND(AND('Recurring Transactions'!$J$9&lt;=EOMONTH($Q261,0),$Q261&lt;='Recurring Transactions'!$L$9),MONTH($Q261)=MONTH('Recurring Transactions'!$J$9)),1,0),0)))))))*'Recurring Transactions'!$D$9)</f>
        <v/>
      </c>
    </row>
    <row r="262">
      <c r="N262" s="126">
        <f>'Recurring Transactions'!$A$10</f>
        <v/>
      </c>
      <c r="O262" s="126">
        <f>'Recurring Transactions'!$B$10</f>
        <v/>
      </c>
      <c r="P262" s="126">
        <f>'Recurring Transactions'!$E$10</f>
        <v/>
      </c>
      <c r="Q262" s="72">
        <f>IF('Recurring Transactions'!$J$10="","",EDATE('Recurring Transactions'!$J$10,0))</f>
        <v/>
      </c>
      <c r="R262" s="126">
        <f>IF($Q262="","",TEXT($Q262,"mmm yyyy"))</f>
        <v/>
      </c>
      <c r="S262" s="124">
        <f>IF(OR('Recurring Transactions'!$A$10="",$Q262=""),0,(IF('Recurring Transactions'!$F$10="Monthly",IF(AND('Recurring Transactions'!$J$10&lt;=EOMONTH($Q262,0),$Q262&lt;='Recurring Transactions'!$L$10),1,0),IF('Recurring Transactions'!$F$10="Semi-monthly",IF(AND('Recurring Transactions'!$J$10&lt;=EOMONTH($Q262,0),$Q262&lt;='Recurring Transactions'!$L$10),2,0),IF('Recurring Transactions'!$F$10="Weekly",IF(AND('Recurring Transactions'!$J$10&lt;=EOMONTH($Q262,0),$Q262&lt;='Recurring Transactions'!$L$10),MAX(0,INT((MIN(EOMONTH($Q262,0),'Recurring Transactions'!$L$10)-'Recurring Transactions'!$J$10)/7)+INT(-(MAX('Recurring Transactions'!$J$10,$Q262)-'Recurring Transactions'!$J$10)/7)+1),0),IF('Recurring Transactions'!$F$10="Bi-weekly",IF(AND('Recurring Transactions'!$J$10&lt;=EOMONTH($Q262,0),$Q262&lt;='Recurring Transactions'!$L$10),MAX(0,INT((MIN(EOMONTH($Q262,0),'Recurring Transactions'!$L$10)-'Recurring Transactions'!$J$10)/14)+INT(-(MAX('Recurring Transactions'!$J$10,$Q262)-'Recurring Transactions'!$J$10)/14)+1),0),IF('Recurring Transactions'!$F$10="Quarterly",IF(AND(AND('Recurring Transactions'!$J$10&lt;=EOMONTH($Q262,0),$Q262&lt;='Recurring Transactions'!$L$10),MOD((YEAR($Q262)-YEAR('Recurring Transactions'!$J$10))*12+MONTH($Q262)-MONTH('Recurring Transactions'!$J$10),3)=0),1,0),IF('Recurring Transactions'!$F$10="Annually",IF(AND(AND('Recurring Transactions'!$J$10&lt;=EOMONTH($Q262,0),$Q262&lt;='Recurring Transactions'!$L$10),MONTH($Q262)=MONTH('Recurring Transactions'!$J$10)),1,0),0)))))))*'Recurring Transactions'!$D$10)</f>
        <v/>
      </c>
    </row>
    <row r="263">
      <c r="N263" s="126">
        <f>'Recurring Transactions'!$A$10</f>
        <v/>
      </c>
      <c r="O263" s="126">
        <f>'Recurring Transactions'!$B$10</f>
        <v/>
      </c>
      <c r="P263" s="126">
        <f>'Recurring Transactions'!$E$10</f>
        <v/>
      </c>
      <c r="Q263" s="72">
        <f>IF('Recurring Transactions'!$J$10="","",EDATE('Recurring Transactions'!$J$10,1))</f>
        <v/>
      </c>
      <c r="R263" s="126">
        <f>IF($Q263="","",TEXT($Q263,"mmm yyyy"))</f>
        <v/>
      </c>
      <c r="S263" s="124">
        <f>IF(OR('Recurring Transactions'!$A$10="",$Q263=""),0,(IF('Recurring Transactions'!$F$10="Monthly",IF(AND('Recurring Transactions'!$J$10&lt;=EOMONTH($Q263,0),$Q263&lt;='Recurring Transactions'!$L$10),1,0),IF('Recurring Transactions'!$F$10="Semi-monthly",IF(AND('Recurring Transactions'!$J$10&lt;=EOMONTH($Q263,0),$Q263&lt;='Recurring Transactions'!$L$10),2,0),IF('Recurring Transactions'!$F$10="Weekly",IF(AND('Recurring Transactions'!$J$10&lt;=EOMONTH($Q263,0),$Q263&lt;='Recurring Transactions'!$L$10),MAX(0,INT((MIN(EOMONTH($Q263,0),'Recurring Transactions'!$L$10)-'Recurring Transactions'!$J$10)/7)+INT(-(MAX('Recurring Transactions'!$J$10,$Q263)-'Recurring Transactions'!$J$10)/7)+1),0),IF('Recurring Transactions'!$F$10="Bi-weekly",IF(AND('Recurring Transactions'!$J$10&lt;=EOMONTH($Q263,0),$Q263&lt;='Recurring Transactions'!$L$10),MAX(0,INT((MIN(EOMONTH($Q263,0),'Recurring Transactions'!$L$10)-'Recurring Transactions'!$J$10)/14)+INT(-(MAX('Recurring Transactions'!$J$10,$Q263)-'Recurring Transactions'!$J$10)/14)+1),0),IF('Recurring Transactions'!$F$10="Quarterly",IF(AND(AND('Recurring Transactions'!$J$10&lt;=EOMONTH($Q263,0),$Q263&lt;='Recurring Transactions'!$L$10),MOD((YEAR($Q263)-YEAR('Recurring Transactions'!$J$10))*12+MONTH($Q263)-MONTH('Recurring Transactions'!$J$10),3)=0),1,0),IF('Recurring Transactions'!$F$10="Annually",IF(AND(AND('Recurring Transactions'!$J$10&lt;=EOMONTH($Q263,0),$Q263&lt;='Recurring Transactions'!$L$10),MONTH($Q263)=MONTH('Recurring Transactions'!$J$10)),1,0),0)))))))*'Recurring Transactions'!$D$10)</f>
        <v/>
      </c>
    </row>
    <row r="264">
      <c r="N264" s="126">
        <f>'Recurring Transactions'!$A$10</f>
        <v/>
      </c>
      <c r="O264" s="126">
        <f>'Recurring Transactions'!$B$10</f>
        <v/>
      </c>
      <c r="P264" s="126">
        <f>'Recurring Transactions'!$E$10</f>
        <v/>
      </c>
      <c r="Q264" s="72">
        <f>IF('Recurring Transactions'!$J$10="","",EDATE('Recurring Transactions'!$J$10,2))</f>
        <v/>
      </c>
      <c r="R264" s="126">
        <f>IF($Q264="","",TEXT($Q264,"mmm yyyy"))</f>
        <v/>
      </c>
      <c r="S264" s="124">
        <f>IF(OR('Recurring Transactions'!$A$10="",$Q264=""),0,(IF('Recurring Transactions'!$F$10="Monthly",IF(AND('Recurring Transactions'!$J$10&lt;=EOMONTH($Q264,0),$Q264&lt;='Recurring Transactions'!$L$10),1,0),IF('Recurring Transactions'!$F$10="Semi-monthly",IF(AND('Recurring Transactions'!$J$10&lt;=EOMONTH($Q264,0),$Q264&lt;='Recurring Transactions'!$L$10),2,0),IF('Recurring Transactions'!$F$10="Weekly",IF(AND('Recurring Transactions'!$J$10&lt;=EOMONTH($Q264,0),$Q264&lt;='Recurring Transactions'!$L$10),MAX(0,INT((MIN(EOMONTH($Q264,0),'Recurring Transactions'!$L$10)-'Recurring Transactions'!$J$10)/7)+INT(-(MAX('Recurring Transactions'!$J$10,$Q264)-'Recurring Transactions'!$J$10)/7)+1),0),IF('Recurring Transactions'!$F$10="Bi-weekly",IF(AND('Recurring Transactions'!$J$10&lt;=EOMONTH($Q264,0),$Q264&lt;='Recurring Transactions'!$L$10),MAX(0,INT((MIN(EOMONTH($Q264,0),'Recurring Transactions'!$L$10)-'Recurring Transactions'!$J$10)/14)+INT(-(MAX('Recurring Transactions'!$J$10,$Q264)-'Recurring Transactions'!$J$10)/14)+1),0),IF('Recurring Transactions'!$F$10="Quarterly",IF(AND(AND('Recurring Transactions'!$J$10&lt;=EOMONTH($Q264,0),$Q264&lt;='Recurring Transactions'!$L$10),MOD((YEAR($Q264)-YEAR('Recurring Transactions'!$J$10))*12+MONTH($Q264)-MONTH('Recurring Transactions'!$J$10),3)=0),1,0),IF('Recurring Transactions'!$F$10="Annually",IF(AND(AND('Recurring Transactions'!$J$10&lt;=EOMONTH($Q264,0),$Q264&lt;='Recurring Transactions'!$L$10),MONTH($Q264)=MONTH('Recurring Transactions'!$J$10)),1,0),0)))))))*'Recurring Transactions'!$D$10)</f>
        <v/>
      </c>
    </row>
    <row r="265">
      <c r="N265" s="126">
        <f>'Recurring Transactions'!$A$10</f>
        <v/>
      </c>
      <c r="O265" s="126">
        <f>'Recurring Transactions'!$B$10</f>
        <v/>
      </c>
      <c r="P265" s="126">
        <f>'Recurring Transactions'!$E$10</f>
        <v/>
      </c>
      <c r="Q265" s="72">
        <f>IF('Recurring Transactions'!$J$10="","",EDATE('Recurring Transactions'!$J$10,3))</f>
        <v/>
      </c>
      <c r="R265" s="126">
        <f>IF($Q265="","",TEXT($Q265,"mmm yyyy"))</f>
        <v/>
      </c>
      <c r="S265" s="124">
        <f>IF(OR('Recurring Transactions'!$A$10="",$Q265=""),0,(IF('Recurring Transactions'!$F$10="Monthly",IF(AND('Recurring Transactions'!$J$10&lt;=EOMONTH($Q265,0),$Q265&lt;='Recurring Transactions'!$L$10),1,0),IF('Recurring Transactions'!$F$10="Semi-monthly",IF(AND('Recurring Transactions'!$J$10&lt;=EOMONTH($Q265,0),$Q265&lt;='Recurring Transactions'!$L$10),2,0),IF('Recurring Transactions'!$F$10="Weekly",IF(AND('Recurring Transactions'!$J$10&lt;=EOMONTH($Q265,0),$Q265&lt;='Recurring Transactions'!$L$10),MAX(0,INT((MIN(EOMONTH($Q265,0),'Recurring Transactions'!$L$10)-'Recurring Transactions'!$J$10)/7)+INT(-(MAX('Recurring Transactions'!$J$10,$Q265)-'Recurring Transactions'!$J$10)/7)+1),0),IF('Recurring Transactions'!$F$10="Bi-weekly",IF(AND('Recurring Transactions'!$J$10&lt;=EOMONTH($Q265,0),$Q265&lt;='Recurring Transactions'!$L$10),MAX(0,INT((MIN(EOMONTH($Q265,0),'Recurring Transactions'!$L$10)-'Recurring Transactions'!$J$10)/14)+INT(-(MAX('Recurring Transactions'!$J$10,$Q265)-'Recurring Transactions'!$J$10)/14)+1),0),IF('Recurring Transactions'!$F$10="Quarterly",IF(AND(AND('Recurring Transactions'!$J$10&lt;=EOMONTH($Q265,0),$Q265&lt;='Recurring Transactions'!$L$10),MOD((YEAR($Q265)-YEAR('Recurring Transactions'!$J$10))*12+MONTH($Q265)-MONTH('Recurring Transactions'!$J$10),3)=0),1,0),IF('Recurring Transactions'!$F$10="Annually",IF(AND(AND('Recurring Transactions'!$J$10&lt;=EOMONTH($Q265,0),$Q265&lt;='Recurring Transactions'!$L$10),MONTH($Q265)=MONTH('Recurring Transactions'!$J$10)),1,0),0)))))))*'Recurring Transactions'!$D$10)</f>
        <v/>
      </c>
    </row>
    <row r="266">
      <c r="N266" s="126">
        <f>'Recurring Transactions'!$A$10</f>
        <v/>
      </c>
      <c r="O266" s="126">
        <f>'Recurring Transactions'!$B$10</f>
        <v/>
      </c>
      <c r="P266" s="126">
        <f>'Recurring Transactions'!$E$10</f>
        <v/>
      </c>
      <c r="Q266" s="72">
        <f>IF('Recurring Transactions'!$J$10="","",EDATE('Recurring Transactions'!$J$10,4))</f>
        <v/>
      </c>
      <c r="R266" s="126">
        <f>IF($Q266="","",TEXT($Q266,"mmm yyyy"))</f>
        <v/>
      </c>
      <c r="S266" s="124">
        <f>IF(OR('Recurring Transactions'!$A$10="",$Q266=""),0,(IF('Recurring Transactions'!$F$10="Monthly",IF(AND('Recurring Transactions'!$J$10&lt;=EOMONTH($Q266,0),$Q266&lt;='Recurring Transactions'!$L$10),1,0),IF('Recurring Transactions'!$F$10="Semi-monthly",IF(AND('Recurring Transactions'!$J$10&lt;=EOMONTH($Q266,0),$Q266&lt;='Recurring Transactions'!$L$10),2,0),IF('Recurring Transactions'!$F$10="Weekly",IF(AND('Recurring Transactions'!$J$10&lt;=EOMONTH($Q266,0),$Q266&lt;='Recurring Transactions'!$L$10),MAX(0,INT((MIN(EOMONTH($Q266,0),'Recurring Transactions'!$L$10)-'Recurring Transactions'!$J$10)/7)+INT(-(MAX('Recurring Transactions'!$J$10,$Q266)-'Recurring Transactions'!$J$10)/7)+1),0),IF('Recurring Transactions'!$F$10="Bi-weekly",IF(AND('Recurring Transactions'!$J$10&lt;=EOMONTH($Q266,0),$Q266&lt;='Recurring Transactions'!$L$10),MAX(0,INT((MIN(EOMONTH($Q266,0),'Recurring Transactions'!$L$10)-'Recurring Transactions'!$J$10)/14)+INT(-(MAX('Recurring Transactions'!$J$10,$Q266)-'Recurring Transactions'!$J$10)/14)+1),0),IF('Recurring Transactions'!$F$10="Quarterly",IF(AND(AND('Recurring Transactions'!$J$10&lt;=EOMONTH($Q266,0),$Q266&lt;='Recurring Transactions'!$L$10),MOD((YEAR($Q266)-YEAR('Recurring Transactions'!$J$10))*12+MONTH($Q266)-MONTH('Recurring Transactions'!$J$10),3)=0),1,0),IF('Recurring Transactions'!$F$10="Annually",IF(AND(AND('Recurring Transactions'!$J$10&lt;=EOMONTH($Q266,0),$Q266&lt;='Recurring Transactions'!$L$10),MONTH($Q266)=MONTH('Recurring Transactions'!$J$10)),1,0),0)))))))*'Recurring Transactions'!$D$10)</f>
        <v/>
      </c>
    </row>
    <row r="267">
      <c r="N267" s="126">
        <f>'Recurring Transactions'!$A$10</f>
        <v/>
      </c>
      <c r="O267" s="126">
        <f>'Recurring Transactions'!$B$10</f>
        <v/>
      </c>
      <c r="P267" s="126">
        <f>'Recurring Transactions'!$E$10</f>
        <v/>
      </c>
      <c r="Q267" s="72">
        <f>IF('Recurring Transactions'!$J$10="","",EDATE('Recurring Transactions'!$J$10,5))</f>
        <v/>
      </c>
      <c r="R267" s="126">
        <f>IF($Q267="","",TEXT($Q267,"mmm yyyy"))</f>
        <v/>
      </c>
      <c r="S267" s="124">
        <f>IF(OR('Recurring Transactions'!$A$10="",$Q267=""),0,(IF('Recurring Transactions'!$F$10="Monthly",IF(AND('Recurring Transactions'!$J$10&lt;=EOMONTH($Q267,0),$Q267&lt;='Recurring Transactions'!$L$10),1,0),IF('Recurring Transactions'!$F$10="Semi-monthly",IF(AND('Recurring Transactions'!$J$10&lt;=EOMONTH($Q267,0),$Q267&lt;='Recurring Transactions'!$L$10),2,0),IF('Recurring Transactions'!$F$10="Weekly",IF(AND('Recurring Transactions'!$J$10&lt;=EOMONTH($Q267,0),$Q267&lt;='Recurring Transactions'!$L$10),MAX(0,INT((MIN(EOMONTH($Q267,0),'Recurring Transactions'!$L$10)-'Recurring Transactions'!$J$10)/7)+INT(-(MAX('Recurring Transactions'!$J$10,$Q267)-'Recurring Transactions'!$J$10)/7)+1),0),IF('Recurring Transactions'!$F$10="Bi-weekly",IF(AND('Recurring Transactions'!$J$10&lt;=EOMONTH($Q267,0),$Q267&lt;='Recurring Transactions'!$L$10),MAX(0,INT((MIN(EOMONTH($Q267,0),'Recurring Transactions'!$L$10)-'Recurring Transactions'!$J$10)/14)+INT(-(MAX('Recurring Transactions'!$J$10,$Q267)-'Recurring Transactions'!$J$10)/14)+1),0),IF('Recurring Transactions'!$F$10="Quarterly",IF(AND(AND('Recurring Transactions'!$J$10&lt;=EOMONTH($Q267,0),$Q267&lt;='Recurring Transactions'!$L$10),MOD((YEAR($Q267)-YEAR('Recurring Transactions'!$J$10))*12+MONTH($Q267)-MONTH('Recurring Transactions'!$J$10),3)=0),1,0),IF('Recurring Transactions'!$F$10="Annually",IF(AND(AND('Recurring Transactions'!$J$10&lt;=EOMONTH($Q267,0),$Q267&lt;='Recurring Transactions'!$L$10),MONTH($Q267)=MONTH('Recurring Transactions'!$J$10)),1,0),0)))))))*'Recurring Transactions'!$D$10)</f>
        <v/>
      </c>
    </row>
    <row r="268">
      <c r="N268" s="126">
        <f>'Recurring Transactions'!$A$10</f>
        <v/>
      </c>
      <c r="O268" s="126">
        <f>'Recurring Transactions'!$B$10</f>
        <v/>
      </c>
      <c r="P268" s="126">
        <f>'Recurring Transactions'!$E$10</f>
        <v/>
      </c>
      <c r="Q268" s="72">
        <f>IF('Recurring Transactions'!$J$10="","",EDATE('Recurring Transactions'!$J$10,6))</f>
        <v/>
      </c>
      <c r="R268" s="126">
        <f>IF($Q268="","",TEXT($Q268,"mmm yyyy"))</f>
        <v/>
      </c>
      <c r="S268" s="124">
        <f>IF(OR('Recurring Transactions'!$A$10="",$Q268=""),0,(IF('Recurring Transactions'!$F$10="Monthly",IF(AND('Recurring Transactions'!$J$10&lt;=EOMONTH($Q268,0),$Q268&lt;='Recurring Transactions'!$L$10),1,0),IF('Recurring Transactions'!$F$10="Semi-monthly",IF(AND('Recurring Transactions'!$J$10&lt;=EOMONTH($Q268,0),$Q268&lt;='Recurring Transactions'!$L$10),2,0),IF('Recurring Transactions'!$F$10="Weekly",IF(AND('Recurring Transactions'!$J$10&lt;=EOMONTH($Q268,0),$Q268&lt;='Recurring Transactions'!$L$10),MAX(0,INT((MIN(EOMONTH($Q268,0),'Recurring Transactions'!$L$10)-'Recurring Transactions'!$J$10)/7)+INT(-(MAX('Recurring Transactions'!$J$10,$Q268)-'Recurring Transactions'!$J$10)/7)+1),0),IF('Recurring Transactions'!$F$10="Bi-weekly",IF(AND('Recurring Transactions'!$J$10&lt;=EOMONTH($Q268,0),$Q268&lt;='Recurring Transactions'!$L$10),MAX(0,INT((MIN(EOMONTH($Q268,0),'Recurring Transactions'!$L$10)-'Recurring Transactions'!$J$10)/14)+INT(-(MAX('Recurring Transactions'!$J$10,$Q268)-'Recurring Transactions'!$J$10)/14)+1),0),IF('Recurring Transactions'!$F$10="Quarterly",IF(AND(AND('Recurring Transactions'!$J$10&lt;=EOMONTH($Q268,0),$Q268&lt;='Recurring Transactions'!$L$10),MOD((YEAR($Q268)-YEAR('Recurring Transactions'!$J$10))*12+MONTH($Q268)-MONTH('Recurring Transactions'!$J$10),3)=0),1,0),IF('Recurring Transactions'!$F$10="Annually",IF(AND(AND('Recurring Transactions'!$J$10&lt;=EOMONTH($Q268,0),$Q268&lt;='Recurring Transactions'!$L$10),MONTH($Q268)=MONTH('Recurring Transactions'!$J$10)),1,0),0)))))))*'Recurring Transactions'!$D$10)</f>
        <v/>
      </c>
    </row>
    <row r="269">
      <c r="N269" s="126">
        <f>'Recurring Transactions'!$A$10</f>
        <v/>
      </c>
      <c r="O269" s="126">
        <f>'Recurring Transactions'!$B$10</f>
        <v/>
      </c>
      <c r="P269" s="126">
        <f>'Recurring Transactions'!$E$10</f>
        <v/>
      </c>
      <c r="Q269" s="72">
        <f>IF('Recurring Transactions'!$J$10="","",EDATE('Recurring Transactions'!$J$10,7))</f>
        <v/>
      </c>
      <c r="R269" s="126">
        <f>IF($Q269="","",TEXT($Q269,"mmm yyyy"))</f>
        <v/>
      </c>
      <c r="S269" s="124">
        <f>IF(OR('Recurring Transactions'!$A$10="",$Q269=""),0,(IF('Recurring Transactions'!$F$10="Monthly",IF(AND('Recurring Transactions'!$J$10&lt;=EOMONTH($Q269,0),$Q269&lt;='Recurring Transactions'!$L$10),1,0),IF('Recurring Transactions'!$F$10="Semi-monthly",IF(AND('Recurring Transactions'!$J$10&lt;=EOMONTH($Q269,0),$Q269&lt;='Recurring Transactions'!$L$10),2,0),IF('Recurring Transactions'!$F$10="Weekly",IF(AND('Recurring Transactions'!$J$10&lt;=EOMONTH($Q269,0),$Q269&lt;='Recurring Transactions'!$L$10),MAX(0,INT((MIN(EOMONTH($Q269,0),'Recurring Transactions'!$L$10)-'Recurring Transactions'!$J$10)/7)+INT(-(MAX('Recurring Transactions'!$J$10,$Q269)-'Recurring Transactions'!$J$10)/7)+1),0),IF('Recurring Transactions'!$F$10="Bi-weekly",IF(AND('Recurring Transactions'!$J$10&lt;=EOMONTH($Q269,0),$Q269&lt;='Recurring Transactions'!$L$10),MAX(0,INT((MIN(EOMONTH($Q269,0),'Recurring Transactions'!$L$10)-'Recurring Transactions'!$J$10)/14)+INT(-(MAX('Recurring Transactions'!$J$10,$Q269)-'Recurring Transactions'!$J$10)/14)+1),0),IF('Recurring Transactions'!$F$10="Quarterly",IF(AND(AND('Recurring Transactions'!$J$10&lt;=EOMONTH($Q269,0),$Q269&lt;='Recurring Transactions'!$L$10),MOD((YEAR($Q269)-YEAR('Recurring Transactions'!$J$10))*12+MONTH($Q269)-MONTH('Recurring Transactions'!$J$10),3)=0),1,0),IF('Recurring Transactions'!$F$10="Annually",IF(AND(AND('Recurring Transactions'!$J$10&lt;=EOMONTH($Q269,0),$Q269&lt;='Recurring Transactions'!$L$10),MONTH($Q269)=MONTH('Recurring Transactions'!$J$10)),1,0),0)))))))*'Recurring Transactions'!$D$10)</f>
        <v/>
      </c>
    </row>
    <row r="270">
      <c r="N270" s="126">
        <f>'Recurring Transactions'!$A$10</f>
        <v/>
      </c>
      <c r="O270" s="126">
        <f>'Recurring Transactions'!$B$10</f>
        <v/>
      </c>
      <c r="P270" s="126">
        <f>'Recurring Transactions'!$E$10</f>
        <v/>
      </c>
      <c r="Q270" s="72">
        <f>IF('Recurring Transactions'!$J$10="","",EDATE('Recurring Transactions'!$J$10,8))</f>
        <v/>
      </c>
      <c r="R270" s="126">
        <f>IF($Q270="","",TEXT($Q270,"mmm yyyy"))</f>
        <v/>
      </c>
      <c r="S270" s="124">
        <f>IF(OR('Recurring Transactions'!$A$10="",$Q270=""),0,(IF('Recurring Transactions'!$F$10="Monthly",IF(AND('Recurring Transactions'!$J$10&lt;=EOMONTH($Q270,0),$Q270&lt;='Recurring Transactions'!$L$10),1,0),IF('Recurring Transactions'!$F$10="Semi-monthly",IF(AND('Recurring Transactions'!$J$10&lt;=EOMONTH($Q270,0),$Q270&lt;='Recurring Transactions'!$L$10),2,0),IF('Recurring Transactions'!$F$10="Weekly",IF(AND('Recurring Transactions'!$J$10&lt;=EOMONTH($Q270,0),$Q270&lt;='Recurring Transactions'!$L$10),MAX(0,INT((MIN(EOMONTH($Q270,0),'Recurring Transactions'!$L$10)-'Recurring Transactions'!$J$10)/7)+INT(-(MAX('Recurring Transactions'!$J$10,$Q270)-'Recurring Transactions'!$J$10)/7)+1),0),IF('Recurring Transactions'!$F$10="Bi-weekly",IF(AND('Recurring Transactions'!$J$10&lt;=EOMONTH($Q270,0),$Q270&lt;='Recurring Transactions'!$L$10),MAX(0,INT((MIN(EOMONTH($Q270,0),'Recurring Transactions'!$L$10)-'Recurring Transactions'!$J$10)/14)+INT(-(MAX('Recurring Transactions'!$J$10,$Q270)-'Recurring Transactions'!$J$10)/14)+1),0),IF('Recurring Transactions'!$F$10="Quarterly",IF(AND(AND('Recurring Transactions'!$J$10&lt;=EOMONTH($Q270,0),$Q270&lt;='Recurring Transactions'!$L$10),MOD((YEAR($Q270)-YEAR('Recurring Transactions'!$J$10))*12+MONTH($Q270)-MONTH('Recurring Transactions'!$J$10),3)=0),1,0),IF('Recurring Transactions'!$F$10="Annually",IF(AND(AND('Recurring Transactions'!$J$10&lt;=EOMONTH($Q270,0),$Q270&lt;='Recurring Transactions'!$L$10),MONTH($Q270)=MONTH('Recurring Transactions'!$J$10)),1,0),0)))))))*'Recurring Transactions'!$D$10)</f>
        <v/>
      </c>
    </row>
    <row r="271">
      <c r="N271" s="126">
        <f>'Recurring Transactions'!$A$10</f>
        <v/>
      </c>
      <c r="O271" s="126">
        <f>'Recurring Transactions'!$B$10</f>
        <v/>
      </c>
      <c r="P271" s="126">
        <f>'Recurring Transactions'!$E$10</f>
        <v/>
      </c>
      <c r="Q271" s="72">
        <f>IF('Recurring Transactions'!$J$10="","",EDATE('Recurring Transactions'!$J$10,9))</f>
        <v/>
      </c>
      <c r="R271" s="126">
        <f>IF($Q271="","",TEXT($Q271,"mmm yyyy"))</f>
        <v/>
      </c>
      <c r="S271" s="124">
        <f>IF(OR('Recurring Transactions'!$A$10="",$Q271=""),0,(IF('Recurring Transactions'!$F$10="Monthly",IF(AND('Recurring Transactions'!$J$10&lt;=EOMONTH($Q271,0),$Q271&lt;='Recurring Transactions'!$L$10),1,0),IF('Recurring Transactions'!$F$10="Semi-monthly",IF(AND('Recurring Transactions'!$J$10&lt;=EOMONTH($Q271,0),$Q271&lt;='Recurring Transactions'!$L$10),2,0),IF('Recurring Transactions'!$F$10="Weekly",IF(AND('Recurring Transactions'!$J$10&lt;=EOMONTH($Q271,0),$Q271&lt;='Recurring Transactions'!$L$10),MAX(0,INT((MIN(EOMONTH($Q271,0),'Recurring Transactions'!$L$10)-'Recurring Transactions'!$J$10)/7)+INT(-(MAX('Recurring Transactions'!$J$10,$Q271)-'Recurring Transactions'!$J$10)/7)+1),0),IF('Recurring Transactions'!$F$10="Bi-weekly",IF(AND('Recurring Transactions'!$J$10&lt;=EOMONTH($Q271,0),$Q271&lt;='Recurring Transactions'!$L$10),MAX(0,INT((MIN(EOMONTH($Q271,0),'Recurring Transactions'!$L$10)-'Recurring Transactions'!$J$10)/14)+INT(-(MAX('Recurring Transactions'!$J$10,$Q271)-'Recurring Transactions'!$J$10)/14)+1),0),IF('Recurring Transactions'!$F$10="Quarterly",IF(AND(AND('Recurring Transactions'!$J$10&lt;=EOMONTH($Q271,0),$Q271&lt;='Recurring Transactions'!$L$10),MOD((YEAR($Q271)-YEAR('Recurring Transactions'!$J$10))*12+MONTH($Q271)-MONTH('Recurring Transactions'!$J$10),3)=0),1,0),IF('Recurring Transactions'!$F$10="Annually",IF(AND(AND('Recurring Transactions'!$J$10&lt;=EOMONTH($Q271,0),$Q271&lt;='Recurring Transactions'!$L$10),MONTH($Q271)=MONTH('Recurring Transactions'!$J$10)),1,0),0)))))))*'Recurring Transactions'!$D$10)</f>
        <v/>
      </c>
    </row>
    <row r="272">
      <c r="N272" s="126">
        <f>'Recurring Transactions'!$A$10</f>
        <v/>
      </c>
      <c r="O272" s="126">
        <f>'Recurring Transactions'!$B$10</f>
        <v/>
      </c>
      <c r="P272" s="126">
        <f>'Recurring Transactions'!$E$10</f>
        <v/>
      </c>
      <c r="Q272" s="72">
        <f>IF('Recurring Transactions'!$J$10="","",EDATE('Recurring Transactions'!$J$10,10))</f>
        <v/>
      </c>
      <c r="R272" s="126">
        <f>IF($Q272="","",TEXT($Q272,"mmm yyyy"))</f>
        <v/>
      </c>
      <c r="S272" s="124">
        <f>IF(OR('Recurring Transactions'!$A$10="",$Q272=""),0,(IF('Recurring Transactions'!$F$10="Monthly",IF(AND('Recurring Transactions'!$J$10&lt;=EOMONTH($Q272,0),$Q272&lt;='Recurring Transactions'!$L$10),1,0),IF('Recurring Transactions'!$F$10="Semi-monthly",IF(AND('Recurring Transactions'!$J$10&lt;=EOMONTH($Q272,0),$Q272&lt;='Recurring Transactions'!$L$10),2,0),IF('Recurring Transactions'!$F$10="Weekly",IF(AND('Recurring Transactions'!$J$10&lt;=EOMONTH($Q272,0),$Q272&lt;='Recurring Transactions'!$L$10),MAX(0,INT((MIN(EOMONTH($Q272,0),'Recurring Transactions'!$L$10)-'Recurring Transactions'!$J$10)/7)+INT(-(MAX('Recurring Transactions'!$J$10,$Q272)-'Recurring Transactions'!$J$10)/7)+1),0),IF('Recurring Transactions'!$F$10="Bi-weekly",IF(AND('Recurring Transactions'!$J$10&lt;=EOMONTH($Q272,0),$Q272&lt;='Recurring Transactions'!$L$10),MAX(0,INT((MIN(EOMONTH($Q272,0),'Recurring Transactions'!$L$10)-'Recurring Transactions'!$J$10)/14)+INT(-(MAX('Recurring Transactions'!$J$10,$Q272)-'Recurring Transactions'!$J$10)/14)+1),0),IF('Recurring Transactions'!$F$10="Quarterly",IF(AND(AND('Recurring Transactions'!$J$10&lt;=EOMONTH($Q272,0),$Q272&lt;='Recurring Transactions'!$L$10),MOD((YEAR($Q272)-YEAR('Recurring Transactions'!$J$10))*12+MONTH($Q272)-MONTH('Recurring Transactions'!$J$10),3)=0),1,0),IF('Recurring Transactions'!$F$10="Annually",IF(AND(AND('Recurring Transactions'!$J$10&lt;=EOMONTH($Q272,0),$Q272&lt;='Recurring Transactions'!$L$10),MONTH($Q272)=MONTH('Recurring Transactions'!$J$10)),1,0),0)))))))*'Recurring Transactions'!$D$10)</f>
        <v/>
      </c>
    </row>
    <row r="273">
      <c r="N273" s="126">
        <f>'Recurring Transactions'!$A$10</f>
        <v/>
      </c>
      <c r="O273" s="126">
        <f>'Recurring Transactions'!$B$10</f>
        <v/>
      </c>
      <c r="P273" s="126">
        <f>'Recurring Transactions'!$E$10</f>
        <v/>
      </c>
      <c r="Q273" s="72">
        <f>IF('Recurring Transactions'!$J$10="","",EDATE('Recurring Transactions'!$J$10,11))</f>
        <v/>
      </c>
      <c r="R273" s="126">
        <f>IF($Q273="","",TEXT($Q273,"mmm yyyy"))</f>
        <v/>
      </c>
      <c r="S273" s="124">
        <f>IF(OR('Recurring Transactions'!$A$10="",$Q273=""),0,(IF('Recurring Transactions'!$F$10="Monthly",IF(AND('Recurring Transactions'!$J$10&lt;=EOMONTH($Q273,0),$Q273&lt;='Recurring Transactions'!$L$10),1,0),IF('Recurring Transactions'!$F$10="Semi-monthly",IF(AND('Recurring Transactions'!$J$10&lt;=EOMONTH($Q273,0),$Q273&lt;='Recurring Transactions'!$L$10),2,0),IF('Recurring Transactions'!$F$10="Weekly",IF(AND('Recurring Transactions'!$J$10&lt;=EOMONTH($Q273,0),$Q273&lt;='Recurring Transactions'!$L$10),MAX(0,INT((MIN(EOMONTH($Q273,0),'Recurring Transactions'!$L$10)-'Recurring Transactions'!$J$10)/7)+INT(-(MAX('Recurring Transactions'!$J$10,$Q273)-'Recurring Transactions'!$J$10)/7)+1),0),IF('Recurring Transactions'!$F$10="Bi-weekly",IF(AND('Recurring Transactions'!$J$10&lt;=EOMONTH($Q273,0),$Q273&lt;='Recurring Transactions'!$L$10),MAX(0,INT((MIN(EOMONTH($Q273,0),'Recurring Transactions'!$L$10)-'Recurring Transactions'!$J$10)/14)+INT(-(MAX('Recurring Transactions'!$J$10,$Q273)-'Recurring Transactions'!$J$10)/14)+1),0),IF('Recurring Transactions'!$F$10="Quarterly",IF(AND(AND('Recurring Transactions'!$J$10&lt;=EOMONTH($Q273,0),$Q273&lt;='Recurring Transactions'!$L$10),MOD((YEAR($Q273)-YEAR('Recurring Transactions'!$J$10))*12+MONTH($Q273)-MONTH('Recurring Transactions'!$J$10),3)=0),1,0),IF('Recurring Transactions'!$F$10="Annually",IF(AND(AND('Recurring Transactions'!$J$10&lt;=EOMONTH($Q273,0),$Q273&lt;='Recurring Transactions'!$L$10),MONTH($Q273)=MONTH('Recurring Transactions'!$J$10)),1,0),0)))))))*'Recurring Transactions'!$D$10)</f>
        <v/>
      </c>
    </row>
    <row r="274">
      <c r="N274" s="126">
        <f>'Recurring Transactions'!$A$10</f>
        <v/>
      </c>
      <c r="O274" s="126">
        <f>'Recurring Transactions'!$B$10</f>
        <v/>
      </c>
      <c r="P274" s="126">
        <f>'Recurring Transactions'!$E$10</f>
        <v/>
      </c>
      <c r="Q274" s="72">
        <f>IF('Recurring Transactions'!$J$10="","",EDATE('Recurring Transactions'!$J$10,12))</f>
        <v/>
      </c>
      <c r="R274" s="126">
        <f>IF($Q274="","",TEXT($Q274,"mmm yyyy"))</f>
        <v/>
      </c>
      <c r="S274" s="124">
        <f>IF(OR('Recurring Transactions'!$A$10="",$Q274=""),0,(IF('Recurring Transactions'!$F$10="Monthly",IF(AND('Recurring Transactions'!$J$10&lt;=EOMONTH($Q274,0),$Q274&lt;='Recurring Transactions'!$L$10),1,0),IF('Recurring Transactions'!$F$10="Semi-monthly",IF(AND('Recurring Transactions'!$J$10&lt;=EOMONTH($Q274,0),$Q274&lt;='Recurring Transactions'!$L$10),2,0),IF('Recurring Transactions'!$F$10="Weekly",IF(AND('Recurring Transactions'!$J$10&lt;=EOMONTH($Q274,0),$Q274&lt;='Recurring Transactions'!$L$10),MAX(0,INT((MIN(EOMONTH($Q274,0),'Recurring Transactions'!$L$10)-'Recurring Transactions'!$J$10)/7)+INT(-(MAX('Recurring Transactions'!$J$10,$Q274)-'Recurring Transactions'!$J$10)/7)+1),0),IF('Recurring Transactions'!$F$10="Bi-weekly",IF(AND('Recurring Transactions'!$J$10&lt;=EOMONTH($Q274,0),$Q274&lt;='Recurring Transactions'!$L$10),MAX(0,INT((MIN(EOMONTH($Q274,0),'Recurring Transactions'!$L$10)-'Recurring Transactions'!$J$10)/14)+INT(-(MAX('Recurring Transactions'!$J$10,$Q274)-'Recurring Transactions'!$J$10)/14)+1),0),IF('Recurring Transactions'!$F$10="Quarterly",IF(AND(AND('Recurring Transactions'!$J$10&lt;=EOMONTH($Q274,0),$Q274&lt;='Recurring Transactions'!$L$10),MOD((YEAR($Q274)-YEAR('Recurring Transactions'!$J$10))*12+MONTH($Q274)-MONTH('Recurring Transactions'!$J$10),3)=0),1,0),IF('Recurring Transactions'!$F$10="Annually",IF(AND(AND('Recurring Transactions'!$J$10&lt;=EOMONTH($Q274,0),$Q274&lt;='Recurring Transactions'!$L$10),MONTH($Q274)=MONTH('Recurring Transactions'!$J$10)),1,0),0)))))))*'Recurring Transactions'!$D$10)</f>
        <v/>
      </c>
    </row>
    <row r="275">
      <c r="N275" s="126">
        <f>'Recurring Transactions'!$A$10</f>
        <v/>
      </c>
      <c r="O275" s="126">
        <f>'Recurring Transactions'!$B$10</f>
        <v/>
      </c>
      <c r="P275" s="126">
        <f>'Recurring Transactions'!$E$10</f>
        <v/>
      </c>
      <c r="Q275" s="72">
        <f>IF('Recurring Transactions'!$J$10="","",EDATE('Recurring Transactions'!$J$10,13))</f>
        <v/>
      </c>
      <c r="R275" s="126">
        <f>IF($Q275="","",TEXT($Q275,"mmm yyyy"))</f>
        <v/>
      </c>
      <c r="S275" s="124">
        <f>IF(OR('Recurring Transactions'!$A$10="",$Q275=""),0,(IF('Recurring Transactions'!$F$10="Monthly",IF(AND('Recurring Transactions'!$J$10&lt;=EOMONTH($Q275,0),$Q275&lt;='Recurring Transactions'!$L$10),1,0),IF('Recurring Transactions'!$F$10="Semi-monthly",IF(AND('Recurring Transactions'!$J$10&lt;=EOMONTH($Q275,0),$Q275&lt;='Recurring Transactions'!$L$10),2,0),IF('Recurring Transactions'!$F$10="Weekly",IF(AND('Recurring Transactions'!$J$10&lt;=EOMONTH($Q275,0),$Q275&lt;='Recurring Transactions'!$L$10),MAX(0,INT((MIN(EOMONTH($Q275,0),'Recurring Transactions'!$L$10)-'Recurring Transactions'!$J$10)/7)+INT(-(MAX('Recurring Transactions'!$J$10,$Q275)-'Recurring Transactions'!$J$10)/7)+1),0),IF('Recurring Transactions'!$F$10="Bi-weekly",IF(AND('Recurring Transactions'!$J$10&lt;=EOMONTH($Q275,0),$Q275&lt;='Recurring Transactions'!$L$10),MAX(0,INT((MIN(EOMONTH($Q275,0),'Recurring Transactions'!$L$10)-'Recurring Transactions'!$J$10)/14)+INT(-(MAX('Recurring Transactions'!$J$10,$Q275)-'Recurring Transactions'!$J$10)/14)+1),0),IF('Recurring Transactions'!$F$10="Quarterly",IF(AND(AND('Recurring Transactions'!$J$10&lt;=EOMONTH($Q275,0),$Q275&lt;='Recurring Transactions'!$L$10),MOD((YEAR($Q275)-YEAR('Recurring Transactions'!$J$10))*12+MONTH($Q275)-MONTH('Recurring Transactions'!$J$10),3)=0),1,0),IF('Recurring Transactions'!$F$10="Annually",IF(AND(AND('Recurring Transactions'!$J$10&lt;=EOMONTH($Q275,0),$Q275&lt;='Recurring Transactions'!$L$10),MONTH($Q275)=MONTH('Recurring Transactions'!$J$10)),1,0),0)))))))*'Recurring Transactions'!$D$10)</f>
        <v/>
      </c>
    </row>
    <row r="276">
      <c r="N276" s="126">
        <f>'Recurring Transactions'!$A$10</f>
        <v/>
      </c>
      <c r="O276" s="126">
        <f>'Recurring Transactions'!$B$10</f>
        <v/>
      </c>
      <c r="P276" s="126">
        <f>'Recurring Transactions'!$E$10</f>
        <v/>
      </c>
      <c r="Q276" s="72">
        <f>IF('Recurring Transactions'!$J$10="","",EDATE('Recurring Transactions'!$J$10,14))</f>
        <v/>
      </c>
      <c r="R276" s="126">
        <f>IF($Q276="","",TEXT($Q276,"mmm yyyy"))</f>
        <v/>
      </c>
      <c r="S276" s="124">
        <f>IF(OR('Recurring Transactions'!$A$10="",$Q276=""),0,(IF('Recurring Transactions'!$F$10="Monthly",IF(AND('Recurring Transactions'!$J$10&lt;=EOMONTH($Q276,0),$Q276&lt;='Recurring Transactions'!$L$10),1,0),IF('Recurring Transactions'!$F$10="Semi-monthly",IF(AND('Recurring Transactions'!$J$10&lt;=EOMONTH($Q276,0),$Q276&lt;='Recurring Transactions'!$L$10),2,0),IF('Recurring Transactions'!$F$10="Weekly",IF(AND('Recurring Transactions'!$J$10&lt;=EOMONTH($Q276,0),$Q276&lt;='Recurring Transactions'!$L$10),MAX(0,INT((MIN(EOMONTH($Q276,0),'Recurring Transactions'!$L$10)-'Recurring Transactions'!$J$10)/7)+INT(-(MAX('Recurring Transactions'!$J$10,$Q276)-'Recurring Transactions'!$J$10)/7)+1),0),IF('Recurring Transactions'!$F$10="Bi-weekly",IF(AND('Recurring Transactions'!$J$10&lt;=EOMONTH($Q276,0),$Q276&lt;='Recurring Transactions'!$L$10),MAX(0,INT((MIN(EOMONTH($Q276,0),'Recurring Transactions'!$L$10)-'Recurring Transactions'!$J$10)/14)+INT(-(MAX('Recurring Transactions'!$J$10,$Q276)-'Recurring Transactions'!$J$10)/14)+1),0),IF('Recurring Transactions'!$F$10="Quarterly",IF(AND(AND('Recurring Transactions'!$J$10&lt;=EOMONTH($Q276,0),$Q276&lt;='Recurring Transactions'!$L$10),MOD((YEAR($Q276)-YEAR('Recurring Transactions'!$J$10))*12+MONTH($Q276)-MONTH('Recurring Transactions'!$J$10),3)=0),1,0),IF('Recurring Transactions'!$F$10="Annually",IF(AND(AND('Recurring Transactions'!$J$10&lt;=EOMONTH($Q276,0),$Q276&lt;='Recurring Transactions'!$L$10),MONTH($Q276)=MONTH('Recurring Transactions'!$J$10)),1,0),0)))))))*'Recurring Transactions'!$D$10)</f>
        <v/>
      </c>
    </row>
    <row r="277">
      <c r="N277" s="126">
        <f>'Recurring Transactions'!$A$10</f>
        <v/>
      </c>
      <c r="O277" s="126">
        <f>'Recurring Transactions'!$B$10</f>
        <v/>
      </c>
      <c r="P277" s="126">
        <f>'Recurring Transactions'!$E$10</f>
        <v/>
      </c>
      <c r="Q277" s="72">
        <f>IF('Recurring Transactions'!$J$10="","",EDATE('Recurring Transactions'!$J$10,15))</f>
        <v/>
      </c>
      <c r="R277" s="126">
        <f>IF($Q277="","",TEXT($Q277,"mmm yyyy"))</f>
        <v/>
      </c>
      <c r="S277" s="124">
        <f>IF(OR('Recurring Transactions'!$A$10="",$Q277=""),0,(IF('Recurring Transactions'!$F$10="Monthly",IF(AND('Recurring Transactions'!$J$10&lt;=EOMONTH($Q277,0),$Q277&lt;='Recurring Transactions'!$L$10),1,0),IF('Recurring Transactions'!$F$10="Semi-monthly",IF(AND('Recurring Transactions'!$J$10&lt;=EOMONTH($Q277,0),$Q277&lt;='Recurring Transactions'!$L$10),2,0),IF('Recurring Transactions'!$F$10="Weekly",IF(AND('Recurring Transactions'!$J$10&lt;=EOMONTH($Q277,0),$Q277&lt;='Recurring Transactions'!$L$10),MAX(0,INT((MIN(EOMONTH($Q277,0),'Recurring Transactions'!$L$10)-'Recurring Transactions'!$J$10)/7)+INT(-(MAX('Recurring Transactions'!$J$10,$Q277)-'Recurring Transactions'!$J$10)/7)+1),0),IF('Recurring Transactions'!$F$10="Bi-weekly",IF(AND('Recurring Transactions'!$J$10&lt;=EOMONTH($Q277,0),$Q277&lt;='Recurring Transactions'!$L$10),MAX(0,INT((MIN(EOMONTH($Q277,0),'Recurring Transactions'!$L$10)-'Recurring Transactions'!$J$10)/14)+INT(-(MAX('Recurring Transactions'!$J$10,$Q277)-'Recurring Transactions'!$J$10)/14)+1),0),IF('Recurring Transactions'!$F$10="Quarterly",IF(AND(AND('Recurring Transactions'!$J$10&lt;=EOMONTH($Q277,0),$Q277&lt;='Recurring Transactions'!$L$10),MOD((YEAR($Q277)-YEAR('Recurring Transactions'!$J$10))*12+MONTH($Q277)-MONTH('Recurring Transactions'!$J$10),3)=0),1,0),IF('Recurring Transactions'!$F$10="Annually",IF(AND(AND('Recurring Transactions'!$J$10&lt;=EOMONTH($Q277,0),$Q277&lt;='Recurring Transactions'!$L$10),MONTH($Q277)=MONTH('Recurring Transactions'!$J$10)),1,0),0)))))))*'Recurring Transactions'!$D$10)</f>
        <v/>
      </c>
    </row>
    <row r="278">
      <c r="N278" s="126">
        <f>'Recurring Transactions'!$A$10</f>
        <v/>
      </c>
      <c r="O278" s="126">
        <f>'Recurring Transactions'!$B$10</f>
        <v/>
      </c>
      <c r="P278" s="126">
        <f>'Recurring Transactions'!$E$10</f>
        <v/>
      </c>
      <c r="Q278" s="72">
        <f>IF('Recurring Transactions'!$J$10="","",EDATE('Recurring Transactions'!$J$10,16))</f>
        <v/>
      </c>
      <c r="R278" s="126">
        <f>IF($Q278="","",TEXT($Q278,"mmm yyyy"))</f>
        <v/>
      </c>
      <c r="S278" s="124">
        <f>IF(OR('Recurring Transactions'!$A$10="",$Q278=""),0,(IF('Recurring Transactions'!$F$10="Monthly",IF(AND('Recurring Transactions'!$J$10&lt;=EOMONTH($Q278,0),$Q278&lt;='Recurring Transactions'!$L$10),1,0),IF('Recurring Transactions'!$F$10="Semi-monthly",IF(AND('Recurring Transactions'!$J$10&lt;=EOMONTH($Q278,0),$Q278&lt;='Recurring Transactions'!$L$10),2,0),IF('Recurring Transactions'!$F$10="Weekly",IF(AND('Recurring Transactions'!$J$10&lt;=EOMONTH($Q278,0),$Q278&lt;='Recurring Transactions'!$L$10),MAX(0,INT((MIN(EOMONTH($Q278,0),'Recurring Transactions'!$L$10)-'Recurring Transactions'!$J$10)/7)+INT(-(MAX('Recurring Transactions'!$J$10,$Q278)-'Recurring Transactions'!$J$10)/7)+1),0),IF('Recurring Transactions'!$F$10="Bi-weekly",IF(AND('Recurring Transactions'!$J$10&lt;=EOMONTH($Q278,0),$Q278&lt;='Recurring Transactions'!$L$10),MAX(0,INT((MIN(EOMONTH($Q278,0),'Recurring Transactions'!$L$10)-'Recurring Transactions'!$J$10)/14)+INT(-(MAX('Recurring Transactions'!$J$10,$Q278)-'Recurring Transactions'!$J$10)/14)+1),0),IF('Recurring Transactions'!$F$10="Quarterly",IF(AND(AND('Recurring Transactions'!$J$10&lt;=EOMONTH($Q278,0),$Q278&lt;='Recurring Transactions'!$L$10),MOD((YEAR($Q278)-YEAR('Recurring Transactions'!$J$10))*12+MONTH($Q278)-MONTH('Recurring Transactions'!$J$10),3)=0),1,0),IF('Recurring Transactions'!$F$10="Annually",IF(AND(AND('Recurring Transactions'!$J$10&lt;=EOMONTH($Q278,0),$Q278&lt;='Recurring Transactions'!$L$10),MONTH($Q278)=MONTH('Recurring Transactions'!$J$10)),1,0),0)))))))*'Recurring Transactions'!$D$10)</f>
        <v/>
      </c>
    </row>
    <row r="279">
      <c r="N279" s="126">
        <f>'Recurring Transactions'!$A$10</f>
        <v/>
      </c>
      <c r="O279" s="126">
        <f>'Recurring Transactions'!$B$10</f>
        <v/>
      </c>
      <c r="P279" s="126">
        <f>'Recurring Transactions'!$E$10</f>
        <v/>
      </c>
      <c r="Q279" s="72">
        <f>IF('Recurring Transactions'!$J$10="","",EDATE('Recurring Transactions'!$J$10,17))</f>
        <v/>
      </c>
      <c r="R279" s="126">
        <f>IF($Q279="","",TEXT($Q279,"mmm yyyy"))</f>
        <v/>
      </c>
      <c r="S279" s="124">
        <f>IF(OR('Recurring Transactions'!$A$10="",$Q279=""),0,(IF('Recurring Transactions'!$F$10="Monthly",IF(AND('Recurring Transactions'!$J$10&lt;=EOMONTH($Q279,0),$Q279&lt;='Recurring Transactions'!$L$10),1,0),IF('Recurring Transactions'!$F$10="Semi-monthly",IF(AND('Recurring Transactions'!$J$10&lt;=EOMONTH($Q279,0),$Q279&lt;='Recurring Transactions'!$L$10),2,0),IF('Recurring Transactions'!$F$10="Weekly",IF(AND('Recurring Transactions'!$J$10&lt;=EOMONTH($Q279,0),$Q279&lt;='Recurring Transactions'!$L$10),MAX(0,INT((MIN(EOMONTH($Q279,0),'Recurring Transactions'!$L$10)-'Recurring Transactions'!$J$10)/7)+INT(-(MAX('Recurring Transactions'!$J$10,$Q279)-'Recurring Transactions'!$J$10)/7)+1),0),IF('Recurring Transactions'!$F$10="Bi-weekly",IF(AND('Recurring Transactions'!$J$10&lt;=EOMONTH($Q279,0),$Q279&lt;='Recurring Transactions'!$L$10),MAX(0,INT((MIN(EOMONTH($Q279,0),'Recurring Transactions'!$L$10)-'Recurring Transactions'!$J$10)/14)+INT(-(MAX('Recurring Transactions'!$J$10,$Q279)-'Recurring Transactions'!$J$10)/14)+1),0),IF('Recurring Transactions'!$F$10="Quarterly",IF(AND(AND('Recurring Transactions'!$J$10&lt;=EOMONTH($Q279,0),$Q279&lt;='Recurring Transactions'!$L$10),MOD((YEAR($Q279)-YEAR('Recurring Transactions'!$J$10))*12+MONTH($Q279)-MONTH('Recurring Transactions'!$J$10),3)=0),1,0),IF('Recurring Transactions'!$F$10="Annually",IF(AND(AND('Recurring Transactions'!$J$10&lt;=EOMONTH($Q279,0),$Q279&lt;='Recurring Transactions'!$L$10),MONTH($Q279)=MONTH('Recurring Transactions'!$J$10)),1,0),0)))))))*'Recurring Transactions'!$D$10)</f>
        <v/>
      </c>
    </row>
    <row r="280">
      <c r="N280" s="126">
        <f>'Recurring Transactions'!$A$10</f>
        <v/>
      </c>
      <c r="O280" s="126">
        <f>'Recurring Transactions'!$B$10</f>
        <v/>
      </c>
      <c r="P280" s="126">
        <f>'Recurring Transactions'!$E$10</f>
        <v/>
      </c>
      <c r="Q280" s="72">
        <f>IF('Recurring Transactions'!$J$10="","",EDATE('Recurring Transactions'!$J$10,18))</f>
        <v/>
      </c>
      <c r="R280" s="126">
        <f>IF($Q280="","",TEXT($Q280,"mmm yyyy"))</f>
        <v/>
      </c>
      <c r="S280" s="124">
        <f>IF(OR('Recurring Transactions'!$A$10="",$Q280=""),0,(IF('Recurring Transactions'!$F$10="Monthly",IF(AND('Recurring Transactions'!$J$10&lt;=EOMONTH($Q280,0),$Q280&lt;='Recurring Transactions'!$L$10),1,0),IF('Recurring Transactions'!$F$10="Semi-monthly",IF(AND('Recurring Transactions'!$J$10&lt;=EOMONTH($Q280,0),$Q280&lt;='Recurring Transactions'!$L$10),2,0),IF('Recurring Transactions'!$F$10="Weekly",IF(AND('Recurring Transactions'!$J$10&lt;=EOMONTH($Q280,0),$Q280&lt;='Recurring Transactions'!$L$10),MAX(0,INT((MIN(EOMONTH($Q280,0),'Recurring Transactions'!$L$10)-'Recurring Transactions'!$J$10)/7)+INT(-(MAX('Recurring Transactions'!$J$10,$Q280)-'Recurring Transactions'!$J$10)/7)+1),0),IF('Recurring Transactions'!$F$10="Bi-weekly",IF(AND('Recurring Transactions'!$J$10&lt;=EOMONTH($Q280,0),$Q280&lt;='Recurring Transactions'!$L$10),MAX(0,INT((MIN(EOMONTH($Q280,0),'Recurring Transactions'!$L$10)-'Recurring Transactions'!$J$10)/14)+INT(-(MAX('Recurring Transactions'!$J$10,$Q280)-'Recurring Transactions'!$J$10)/14)+1),0),IF('Recurring Transactions'!$F$10="Quarterly",IF(AND(AND('Recurring Transactions'!$J$10&lt;=EOMONTH($Q280,0),$Q280&lt;='Recurring Transactions'!$L$10),MOD((YEAR($Q280)-YEAR('Recurring Transactions'!$J$10))*12+MONTH($Q280)-MONTH('Recurring Transactions'!$J$10),3)=0),1,0),IF('Recurring Transactions'!$F$10="Annually",IF(AND(AND('Recurring Transactions'!$J$10&lt;=EOMONTH($Q280,0),$Q280&lt;='Recurring Transactions'!$L$10),MONTH($Q280)=MONTH('Recurring Transactions'!$J$10)),1,0),0)))))))*'Recurring Transactions'!$D$10)</f>
        <v/>
      </c>
    </row>
    <row r="281">
      <c r="N281" s="126">
        <f>'Recurring Transactions'!$A$10</f>
        <v/>
      </c>
      <c r="O281" s="126">
        <f>'Recurring Transactions'!$B$10</f>
        <v/>
      </c>
      <c r="P281" s="126">
        <f>'Recurring Transactions'!$E$10</f>
        <v/>
      </c>
      <c r="Q281" s="72">
        <f>IF('Recurring Transactions'!$J$10="","",EDATE('Recurring Transactions'!$J$10,19))</f>
        <v/>
      </c>
      <c r="R281" s="126">
        <f>IF($Q281="","",TEXT($Q281,"mmm yyyy"))</f>
        <v/>
      </c>
      <c r="S281" s="124">
        <f>IF(OR('Recurring Transactions'!$A$10="",$Q281=""),0,(IF('Recurring Transactions'!$F$10="Monthly",IF(AND('Recurring Transactions'!$J$10&lt;=EOMONTH($Q281,0),$Q281&lt;='Recurring Transactions'!$L$10),1,0),IF('Recurring Transactions'!$F$10="Semi-monthly",IF(AND('Recurring Transactions'!$J$10&lt;=EOMONTH($Q281,0),$Q281&lt;='Recurring Transactions'!$L$10),2,0),IF('Recurring Transactions'!$F$10="Weekly",IF(AND('Recurring Transactions'!$J$10&lt;=EOMONTH($Q281,0),$Q281&lt;='Recurring Transactions'!$L$10),MAX(0,INT((MIN(EOMONTH($Q281,0),'Recurring Transactions'!$L$10)-'Recurring Transactions'!$J$10)/7)+INT(-(MAX('Recurring Transactions'!$J$10,$Q281)-'Recurring Transactions'!$J$10)/7)+1),0),IF('Recurring Transactions'!$F$10="Bi-weekly",IF(AND('Recurring Transactions'!$J$10&lt;=EOMONTH($Q281,0),$Q281&lt;='Recurring Transactions'!$L$10),MAX(0,INT((MIN(EOMONTH($Q281,0),'Recurring Transactions'!$L$10)-'Recurring Transactions'!$J$10)/14)+INT(-(MAX('Recurring Transactions'!$J$10,$Q281)-'Recurring Transactions'!$J$10)/14)+1),0),IF('Recurring Transactions'!$F$10="Quarterly",IF(AND(AND('Recurring Transactions'!$J$10&lt;=EOMONTH($Q281,0),$Q281&lt;='Recurring Transactions'!$L$10),MOD((YEAR($Q281)-YEAR('Recurring Transactions'!$J$10))*12+MONTH($Q281)-MONTH('Recurring Transactions'!$J$10),3)=0),1,0),IF('Recurring Transactions'!$F$10="Annually",IF(AND(AND('Recurring Transactions'!$J$10&lt;=EOMONTH($Q281,0),$Q281&lt;='Recurring Transactions'!$L$10),MONTH($Q281)=MONTH('Recurring Transactions'!$J$10)),1,0),0)))))))*'Recurring Transactions'!$D$10)</f>
        <v/>
      </c>
    </row>
    <row r="282">
      <c r="N282" s="126">
        <f>'Recurring Transactions'!$A$10</f>
        <v/>
      </c>
      <c r="O282" s="126">
        <f>'Recurring Transactions'!$B$10</f>
        <v/>
      </c>
      <c r="P282" s="126">
        <f>'Recurring Transactions'!$E$10</f>
        <v/>
      </c>
      <c r="Q282" s="72">
        <f>IF('Recurring Transactions'!$J$10="","",EDATE('Recurring Transactions'!$J$10,20))</f>
        <v/>
      </c>
      <c r="R282" s="126">
        <f>IF($Q282="","",TEXT($Q282,"mmm yyyy"))</f>
        <v/>
      </c>
      <c r="S282" s="124">
        <f>IF(OR('Recurring Transactions'!$A$10="",$Q282=""),0,(IF('Recurring Transactions'!$F$10="Monthly",IF(AND('Recurring Transactions'!$J$10&lt;=EOMONTH($Q282,0),$Q282&lt;='Recurring Transactions'!$L$10),1,0),IF('Recurring Transactions'!$F$10="Semi-monthly",IF(AND('Recurring Transactions'!$J$10&lt;=EOMONTH($Q282,0),$Q282&lt;='Recurring Transactions'!$L$10),2,0),IF('Recurring Transactions'!$F$10="Weekly",IF(AND('Recurring Transactions'!$J$10&lt;=EOMONTH($Q282,0),$Q282&lt;='Recurring Transactions'!$L$10),MAX(0,INT((MIN(EOMONTH($Q282,0),'Recurring Transactions'!$L$10)-'Recurring Transactions'!$J$10)/7)+INT(-(MAX('Recurring Transactions'!$J$10,$Q282)-'Recurring Transactions'!$J$10)/7)+1),0),IF('Recurring Transactions'!$F$10="Bi-weekly",IF(AND('Recurring Transactions'!$J$10&lt;=EOMONTH($Q282,0),$Q282&lt;='Recurring Transactions'!$L$10),MAX(0,INT((MIN(EOMONTH($Q282,0),'Recurring Transactions'!$L$10)-'Recurring Transactions'!$J$10)/14)+INT(-(MAX('Recurring Transactions'!$J$10,$Q282)-'Recurring Transactions'!$J$10)/14)+1),0),IF('Recurring Transactions'!$F$10="Quarterly",IF(AND(AND('Recurring Transactions'!$J$10&lt;=EOMONTH($Q282,0),$Q282&lt;='Recurring Transactions'!$L$10),MOD((YEAR($Q282)-YEAR('Recurring Transactions'!$J$10))*12+MONTH($Q282)-MONTH('Recurring Transactions'!$J$10),3)=0),1,0),IF('Recurring Transactions'!$F$10="Annually",IF(AND(AND('Recurring Transactions'!$J$10&lt;=EOMONTH($Q282,0),$Q282&lt;='Recurring Transactions'!$L$10),MONTH($Q282)=MONTH('Recurring Transactions'!$J$10)),1,0),0)))))))*'Recurring Transactions'!$D$10)</f>
        <v/>
      </c>
    </row>
    <row r="283">
      <c r="N283" s="126">
        <f>'Recurring Transactions'!$A$10</f>
        <v/>
      </c>
      <c r="O283" s="126">
        <f>'Recurring Transactions'!$B$10</f>
        <v/>
      </c>
      <c r="P283" s="126">
        <f>'Recurring Transactions'!$E$10</f>
        <v/>
      </c>
      <c r="Q283" s="72">
        <f>IF('Recurring Transactions'!$J$10="","",EDATE('Recurring Transactions'!$J$10,21))</f>
        <v/>
      </c>
      <c r="R283" s="126">
        <f>IF($Q283="","",TEXT($Q283,"mmm yyyy"))</f>
        <v/>
      </c>
      <c r="S283" s="124">
        <f>IF(OR('Recurring Transactions'!$A$10="",$Q283=""),0,(IF('Recurring Transactions'!$F$10="Monthly",IF(AND('Recurring Transactions'!$J$10&lt;=EOMONTH($Q283,0),$Q283&lt;='Recurring Transactions'!$L$10),1,0),IF('Recurring Transactions'!$F$10="Semi-monthly",IF(AND('Recurring Transactions'!$J$10&lt;=EOMONTH($Q283,0),$Q283&lt;='Recurring Transactions'!$L$10),2,0),IF('Recurring Transactions'!$F$10="Weekly",IF(AND('Recurring Transactions'!$J$10&lt;=EOMONTH($Q283,0),$Q283&lt;='Recurring Transactions'!$L$10),MAX(0,INT((MIN(EOMONTH($Q283,0),'Recurring Transactions'!$L$10)-'Recurring Transactions'!$J$10)/7)+INT(-(MAX('Recurring Transactions'!$J$10,$Q283)-'Recurring Transactions'!$J$10)/7)+1),0),IF('Recurring Transactions'!$F$10="Bi-weekly",IF(AND('Recurring Transactions'!$J$10&lt;=EOMONTH($Q283,0),$Q283&lt;='Recurring Transactions'!$L$10),MAX(0,INT((MIN(EOMONTH($Q283,0),'Recurring Transactions'!$L$10)-'Recurring Transactions'!$J$10)/14)+INT(-(MAX('Recurring Transactions'!$J$10,$Q283)-'Recurring Transactions'!$J$10)/14)+1),0),IF('Recurring Transactions'!$F$10="Quarterly",IF(AND(AND('Recurring Transactions'!$J$10&lt;=EOMONTH($Q283,0),$Q283&lt;='Recurring Transactions'!$L$10),MOD((YEAR($Q283)-YEAR('Recurring Transactions'!$J$10))*12+MONTH($Q283)-MONTH('Recurring Transactions'!$J$10),3)=0),1,0),IF('Recurring Transactions'!$F$10="Annually",IF(AND(AND('Recurring Transactions'!$J$10&lt;=EOMONTH($Q283,0),$Q283&lt;='Recurring Transactions'!$L$10),MONTH($Q283)=MONTH('Recurring Transactions'!$J$10)),1,0),0)))))))*'Recurring Transactions'!$D$10)</f>
        <v/>
      </c>
    </row>
    <row r="284">
      <c r="N284" s="126">
        <f>'Recurring Transactions'!$A$10</f>
        <v/>
      </c>
      <c r="O284" s="126">
        <f>'Recurring Transactions'!$B$10</f>
        <v/>
      </c>
      <c r="P284" s="126">
        <f>'Recurring Transactions'!$E$10</f>
        <v/>
      </c>
      <c r="Q284" s="72">
        <f>IF('Recurring Transactions'!$J$10="","",EDATE('Recurring Transactions'!$J$10,22))</f>
        <v/>
      </c>
      <c r="R284" s="126">
        <f>IF($Q284="","",TEXT($Q284,"mmm yyyy"))</f>
        <v/>
      </c>
      <c r="S284" s="124">
        <f>IF(OR('Recurring Transactions'!$A$10="",$Q284=""),0,(IF('Recurring Transactions'!$F$10="Monthly",IF(AND('Recurring Transactions'!$J$10&lt;=EOMONTH($Q284,0),$Q284&lt;='Recurring Transactions'!$L$10),1,0),IF('Recurring Transactions'!$F$10="Semi-monthly",IF(AND('Recurring Transactions'!$J$10&lt;=EOMONTH($Q284,0),$Q284&lt;='Recurring Transactions'!$L$10),2,0),IF('Recurring Transactions'!$F$10="Weekly",IF(AND('Recurring Transactions'!$J$10&lt;=EOMONTH($Q284,0),$Q284&lt;='Recurring Transactions'!$L$10),MAX(0,INT((MIN(EOMONTH($Q284,0),'Recurring Transactions'!$L$10)-'Recurring Transactions'!$J$10)/7)+INT(-(MAX('Recurring Transactions'!$J$10,$Q284)-'Recurring Transactions'!$J$10)/7)+1),0),IF('Recurring Transactions'!$F$10="Bi-weekly",IF(AND('Recurring Transactions'!$J$10&lt;=EOMONTH($Q284,0),$Q284&lt;='Recurring Transactions'!$L$10),MAX(0,INT((MIN(EOMONTH($Q284,0),'Recurring Transactions'!$L$10)-'Recurring Transactions'!$J$10)/14)+INT(-(MAX('Recurring Transactions'!$J$10,$Q284)-'Recurring Transactions'!$J$10)/14)+1),0),IF('Recurring Transactions'!$F$10="Quarterly",IF(AND(AND('Recurring Transactions'!$J$10&lt;=EOMONTH($Q284,0),$Q284&lt;='Recurring Transactions'!$L$10),MOD((YEAR($Q284)-YEAR('Recurring Transactions'!$J$10))*12+MONTH($Q284)-MONTH('Recurring Transactions'!$J$10),3)=0),1,0),IF('Recurring Transactions'!$F$10="Annually",IF(AND(AND('Recurring Transactions'!$J$10&lt;=EOMONTH($Q284,0),$Q284&lt;='Recurring Transactions'!$L$10),MONTH($Q284)=MONTH('Recurring Transactions'!$J$10)),1,0),0)))))))*'Recurring Transactions'!$D$10)</f>
        <v/>
      </c>
    </row>
    <row r="285">
      <c r="N285" s="126">
        <f>'Recurring Transactions'!$A$10</f>
        <v/>
      </c>
      <c r="O285" s="126">
        <f>'Recurring Transactions'!$B$10</f>
        <v/>
      </c>
      <c r="P285" s="126">
        <f>'Recurring Transactions'!$E$10</f>
        <v/>
      </c>
      <c r="Q285" s="72">
        <f>IF('Recurring Transactions'!$J$10="","",EDATE('Recurring Transactions'!$J$10,23))</f>
        <v/>
      </c>
      <c r="R285" s="126">
        <f>IF($Q285="","",TEXT($Q285,"mmm yyyy"))</f>
        <v/>
      </c>
      <c r="S285" s="124">
        <f>IF(OR('Recurring Transactions'!$A$10="",$Q285=""),0,(IF('Recurring Transactions'!$F$10="Monthly",IF(AND('Recurring Transactions'!$J$10&lt;=EOMONTH($Q285,0),$Q285&lt;='Recurring Transactions'!$L$10),1,0),IF('Recurring Transactions'!$F$10="Semi-monthly",IF(AND('Recurring Transactions'!$J$10&lt;=EOMONTH($Q285,0),$Q285&lt;='Recurring Transactions'!$L$10),2,0),IF('Recurring Transactions'!$F$10="Weekly",IF(AND('Recurring Transactions'!$J$10&lt;=EOMONTH($Q285,0),$Q285&lt;='Recurring Transactions'!$L$10),MAX(0,INT((MIN(EOMONTH($Q285,0),'Recurring Transactions'!$L$10)-'Recurring Transactions'!$J$10)/7)+INT(-(MAX('Recurring Transactions'!$J$10,$Q285)-'Recurring Transactions'!$J$10)/7)+1),0),IF('Recurring Transactions'!$F$10="Bi-weekly",IF(AND('Recurring Transactions'!$J$10&lt;=EOMONTH($Q285,0),$Q285&lt;='Recurring Transactions'!$L$10),MAX(0,INT((MIN(EOMONTH($Q285,0),'Recurring Transactions'!$L$10)-'Recurring Transactions'!$J$10)/14)+INT(-(MAX('Recurring Transactions'!$J$10,$Q285)-'Recurring Transactions'!$J$10)/14)+1),0),IF('Recurring Transactions'!$F$10="Quarterly",IF(AND(AND('Recurring Transactions'!$J$10&lt;=EOMONTH($Q285,0),$Q285&lt;='Recurring Transactions'!$L$10),MOD((YEAR($Q285)-YEAR('Recurring Transactions'!$J$10))*12+MONTH($Q285)-MONTH('Recurring Transactions'!$J$10),3)=0),1,0),IF('Recurring Transactions'!$F$10="Annually",IF(AND(AND('Recurring Transactions'!$J$10&lt;=EOMONTH($Q285,0),$Q285&lt;='Recurring Transactions'!$L$10),MONTH($Q285)=MONTH('Recurring Transactions'!$J$10)),1,0),0)))))))*'Recurring Transactions'!$D$10)</f>
        <v/>
      </c>
    </row>
    <row r="286">
      <c r="N286" s="126">
        <f>'Recurring Transactions'!$A$10</f>
        <v/>
      </c>
      <c r="O286" s="126">
        <f>'Recurring Transactions'!$B$10</f>
        <v/>
      </c>
      <c r="P286" s="126">
        <f>'Recurring Transactions'!$E$10</f>
        <v/>
      </c>
      <c r="Q286" s="72">
        <f>IF('Recurring Transactions'!$J$10="","",EDATE('Recurring Transactions'!$J$10,24))</f>
        <v/>
      </c>
      <c r="R286" s="126">
        <f>IF($Q286="","",TEXT($Q286,"mmm yyyy"))</f>
        <v/>
      </c>
      <c r="S286" s="124">
        <f>IF(OR('Recurring Transactions'!$A$10="",$Q286=""),0,(IF('Recurring Transactions'!$F$10="Monthly",IF(AND('Recurring Transactions'!$J$10&lt;=EOMONTH($Q286,0),$Q286&lt;='Recurring Transactions'!$L$10),1,0),IF('Recurring Transactions'!$F$10="Semi-monthly",IF(AND('Recurring Transactions'!$J$10&lt;=EOMONTH($Q286,0),$Q286&lt;='Recurring Transactions'!$L$10),2,0),IF('Recurring Transactions'!$F$10="Weekly",IF(AND('Recurring Transactions'!$J$10&lt;=EOMONTH($Q286,0),$Q286&lt;='Recurring Transactions'!$L$10),MAX(0,INT((MIN(EOMONTH($Q286,0),'Recurring Transactions'!$L$10)-'Recurring Transactions'!$J$10)/7)+INT(-(MAX('Recurring Transactions'!$J$10,$Q286)-'Recurring Transactions'!$J$10)/7)+1),0),IF('Recurring Transactions'!$F$10="Bi-weekly",IF(AND('Recurring Transactions'!$J$10&lt;=EOMONTH($Q286,0),$Q286&lt;='Recurring Transactions'!$L$10),MAX(0,INT((MIN(EOMONTH($Q286,0),'Recurring Transactions'!$L$10)-'Recurring Transactions'!$J$10)/14)+INT(-(MAX('Recurring Transactions'!$J$10,$Q286)-'Recurring Transactions'!$J$10)/14)+1),0),IF('Recurring Transactions'!$F$10="Quarterly",IF(AND(AND('Recurring Transactions'!$J$10&lt;=EOMONTH($Q286,0),$Q286&lt;='Recurring Transactions'!$L$10),MOD((YEAR($Q286)-YEAR('Recurring Transactions'!$J$10))*12+MONTH($Q286)-MONTH('Recurring Transactions'!$J$10),3)=0),1,0),IF('Recurring Transactions'!$F$10="Annually",IF(AND(AND('Recurring Transactions'!$J$10&lt;=EOMONTH($Q286,0),$Q286&lt;='Recurring Transactions'!$L$10),MONTH($Q286)=MONTH('Recurring Transactions'!$J$10)),1,0),0)))))))*'Recurring Transactions'!$D$10)</f>
        <v/>
      </c>
    </row>
    <row r="287">
      <c r="N287" s="126">
        <f>'Recurring Transactions'!$A$10</f>
        <v/>
      </c>
      <c r="O287" s="126">
        <f>'Recurring Transactions'!$B$10</f>
        <v/>
      </c>
      <c r="P287" s="126">
        <f>'Recurring Transactions'!$E$10</f>
        <v/>
      </c>
      <c r="Q287" s="72">
        <f>IF('Recurring Transactions'!$J$10="","",EDATE('Recurring Transactions'!$J$10,25))</f>
        <v/>
      </c>
      <c r="R287" s="126">
        <f>IF($Q287="","",TEXT($Q287,"mmm yyyy"))</f>
        <v/>
      </c>
      <c r="S287" s="124">
        <f>IF(OR('Recurring Transactions'!$A$10="",$Q287=""),0,(IF('Recurring Transactions'!$F$10="Monthly",IF(AND('Recurring Transactions'!$J$10&lt;=EOMONTH($Q287,0),$Q287&lt;='Recurring Transactions'!$L$10),1,0),IF('Recurring Transactions'!$F$10="Semi-monthly",IF(AND('Recurring Transactions'!$J$10&lt;=EOMONTH($Q287,0),$Q287&lt;='Recurring Transactions'!$L$10),2,0),IF('Recurring Transactions'!$F$10="Weekly",IF(AND('Recurring Transactions'!$J$10&lt;=EOMONTH($Q287,0),$Q287&lt;='Recurring Transactions'!$L$10),MAX(0,INT((MIN(EOMONTH($Q287,0),'Recurring Transactions'!$L$10)-'Recurring Transactions'!$J$10)/7)+INT(-(MAX('Recurring Transactions'!$J$10,$Q287)-'Recurring Transactions'!$J$10)/7)+1),0),IF('Recurring Transactions'!$F$10="Bi-weekly",IF(AND('Recurring Transactions'!$J$10&lt;=EOMONTH($Q287,0),$Q287&lt;='Recurring Transactions'!$L$10),MAX(0,INT((MIN(EOMONTH($Q287,0),'Recurring Transactions'!$L$10)-'Recurring Transactions'!$J$10)/14)+INT(-(MAX('Recurring Transactions'!$J$10,$Q287)-'Recurring Transactions'!$J$10)/14)+1),0),IF('Recurring Transactions'!$F$10="Quarterly",IF(AND(AND('Recurring Transactions'!$J$10&lt;=EOMONTH($Q287,0),$Q287&lt;='Recurring Transactions'!$L$10),MOD((YEAR($Q287)-YEAR('Recurring Transactions'!$J$10))*12+MONTH($Q287)-MONTH('Recurring Transactions'!$J$10),3)=0),1,0),IF('Recurring Transactions'!$F$10="Annually",IF(AND(AND('Recurring Transactions'!$J$10&lt;=EOMONTH($Q287,0),$Q287&lt;='Recurring Transactions'!$L$10),MONTH($Q287)=MONTH('Recurring Transactions'!$J$10)),1,0),0)))))))*'Recurring Transactions'!$D$10)</f>
        <v/>
      </c>
    </row>
    <row r="288">
      <c r="N288" s="126">
        <f>'Recurring Transactions'!$A$10</f>
        <v/>
      </c>
      <c r="O288" s="126">
        <f>'Recurring Transactions'!$B$10</f>
        <v/>
      </c>
      <c r="P288" s="126">
        <f>'Recurring Transactions'!$E$10</f>
        <v/>
      </c>
      <c r="Q288" s="72">
        <f>IF('Recurring Transactions'!$J$10="","",EDATE('Recurring Transactions'!$J$10,26))</f>
        <v/>
      </c>
      <c r="R288" s="126">
        <f>IF($Q288="","",TEXT($Q288,"mmm yyyy"))</f>
        <v/>
      </c>
      <c r="S288" s="124">
        <f>IF(OR('Recurring Transactions'!$A$10="",$Q288=""),0,(IF('Recurring Transactions'!$F$10="Monthly",IF(AND('Recurring Transactions'!$J$10&lt;=EOMONTH($Q288,0),$Q288&lt;='Recurring Transactions'!$L$10),1,0),IF('Recurring Transactions'!$F$10="Semi-monthly",IF(AND('Recurring Transactions'!$J$10&lt;=EOMONTH($Q288,0),$Q288&lt;='Recurring Transactions'!$L$10),2,0),IF('Recurring Transactions'!$F$10="Weekly",IF(AND('Recurring Transactions'!$J$10&lt;=EOMONTH($Q288,0),$Q288&lt;='Recurring Transactions'!$L$10),MAX(0,INT((MIN(EOMONTH($Q288,0),'Recurring Transactions'!$L$10)-'Recurring Transactions'!$J$10)/7)+INT(-(MAX('Recurring Transactions'!$J$10,$Q288)-'Recurring Transactions'!$J$10)/7)+1),0),IF('Recurring Transactions'!$F$10="Bi-weekly",IF(AND('Recurring Transactions'!$J$10&lt;=EOMONTH($Q288,0),$Q288&lt;='Recurring Transactions'!$L$10),MAX(0,INT((MIN(EOMONTH($Q288,0),'Recurring Transactions'!$L$10)-'Recurring Transactions'!$J$10)/14)+INT(-(MAX('Recurring Transactions'!$J$10,$Q288)-'Recurring Transactions'!$J$10)/14)+1),0),IF('Recurring Transactions'!$F$10="Quarterly",IF(AND(AND('Recurring Transactions'!$J$10&lt;=EOMONTH($Q288,0),$Q288&lt;='Recurring Transactions'!$L$10),MOD((YEAR($Q288)-YEAR('Recurring Transactions'!$J$10))*12+MONTH($Q288)-MONTH('Recurring Transactions'!$J$10),3)=0),1,0),IF('Recurring Transactions'!$F$10="Annually",IF(AND(AND('Recurring Transactions'!$J$10&lt;=EOMONTH($Q288,0),$Q288&lt;='Recurring Transactions'!$L$10),MONTH($Q288)=MONTH('Recurring Transactions'!$J$10)),1,0),0)))))))*'Recurring Transactions'!$D$10)</f>
        <v/>
      </c>
    </row>
    <row r="289">
      <c r="N289" s="126">
        <f>'Recurring Transactions'!$A$10</f>
        <v/>
      </c>
      <c r="O289" s="126">
        <f>'Recurring Transactions'!$B$10</f>
        <v/>
      </c>
      <c r="P289" s="126">
        <f>'Recurring Transactions'!$E$10</f>
        <v/>
      </c>
      <c r="Q289" s="72">
        <f>IF('Recurring Transactions'!$J$10="","",EDATE('Recurring Transactions'!$J$10,27))</f>
        <v/>
      </c>
      <c r="R289" s="126">
        <f>IF($Q289="","",TEXT($Q289,"mmm yyyy"))</f>
        <v/>
      </c>
      <c r="S289" s="124">
        <f>IF(OR('Recurring Transactions'!$A$10="",$Q289=""),0,(IF('Recurring Transactions'!$F$10="Monthly",IF(AND('Recurring Transactions'!$J$10&lt;=EOMONTH($Q289,0),$Q289&lt;='Recurring Transactions'!$L$10),1,0),IF('Recurring Transactions'!$F$10="Semi-monthly",IF(AND('Recurring Transactions'!$J$10&lt;=EOMONTH($Q289,0),$Q289&lt;='Recurring Transactions'!$L$10),2,0),IF('Recurring Transactions'!$F$10="Weekly",IF(AND('Recurring Transactions'!$J$10&lt;=EOMONTH($Q289,0),$Q289&lt;='Recurring Transactions'!$L$10),MAX(0,INT((MIN(EOMONTH($Q289,0),'Recurring Transactions'!$L$10)-'Recurring Transactions'!$J$10)/7)+INT(-(MAX('Recurring Transactions'!$J$10,$Q289)-'Recurring Transactions'!$J$10)/7)+1),0),IF('Recurring Transactions'!$F$10="Bi-weekly",IF(AND('Recurring Transactions'!$J$10&lt;=EOMONTH($Q289,0),$Q289&lt;='Recurring Transactions'!$L$10),MAX(0,INT((MIN(EOMONTH($Q289,0),'Recurring Transactions'!$L$10)-'Recurring Transactions'!$J$10)/14)+INT(-(MAX('Recurring Transactions'!$J$10,$Q289)-'Recurring Transactions'!$J$10)/14)+1),0),IF('Recurring Transactions'!$F$10="Quarterly",IF(AND(AND('Recurring Transactions'!$J$10&lt;=EOMONTH($Q289,0),$Q289&lt;='Recurring Transactions'!$L$10),MOD((YEAR($Q289)-YEAR('Recurring Transactions'!$J$10))*12+MONTH($Q289)-MONTH('Recurring Transactions'!$J$10),3)=0),1,0),IF('Recurring Transactions'!$F$10="Annually",IF(AND(AND('Recurring Transactions'!$J$10&lt;=EOMONTH($Q289,0),$Q289&lt;='Recurring Transactions'!$L$10),MONTH($Q289)=MONTH('Recurring Transactions'!$J$10)),1,0),0)))))))*'Recurring Transactions'!$D$10)</f>
        <v/>
      </c>
    </row>
    <row r="290">
      <c r="N290" s="126">
        <f>'Recurring Transactions'!$A$10</f>
        <v/>
      </c>
      <c r="O290" s="126">
        <f>'Recurring Transactions'!$B$10</f>
        <v/>
      </c>
      <c r="P290" s="126">
        <f>'Recurring Transactions'!$E$10</f>
        <v/>
      </c>
      <c r="Q290" s="72">
        <f>IF('Recurring Transactions'!$J$10="","",EDATE('Recurring Transactions'!$J$10,28))</f>
        <v/>
      </c>
      <c r="R290" s="126">
        <f>IF($Q290="","",TEXT($Q290,"mmm yyyy"))</f>
        <v/>
      </c>
      <c r="S290" s="124">
        <f>IF(OR('Recurring Transactions'!$A$10="",$Q290=""),0,(IF('Recurring Transactions'!$F$10="Monthly",IF(AND('Recurring Transactions'!$J$10&lt;=EOMONTH($Q290,0),$Q290&lt;='Recurring Transactions'!$L$10),1,0),IF('Recurring Transactions'!$F$10="Semi-monthly",IF(AND('Recurring Transactions'!$J$10&lt;=EOMONTH($Q290,0),$Q290&lt;='Recurring Transactions'!$L$10),2,0),IF('Recurring Transactions'!$F$10="Weekly",IF(AND('Recurring Transactions'!$J$10&lt;=EOMONTH($Q290,0),$Q290&lt;='Recurring Transactions'!$L$10),MAX(0,INT((MIN(EOMONTH($Q290,0),'Recurring Transactions'!$L$10)-'Recurring Transactions'!$J$10)/7)+INT(-(MAX('Recurring Transactions'!$J$10,$Q290)-'Recurring Transactions'!$J$10)/7)+1),0),IF('Recurring Transactions'!$F$10="Bi-weekly",IF(AND('Recurring Transactions'!$J$10&lt;=EOMONTH($Q290,0),$Q290&lt;='Recurring Transactions'!$L$10),MAX(0,INT((MIN(EOMONTH($Q290,0),'Recurring Transactions'!$L$10)-'Recurring Transactions'!$J$10)/14)+INT(-(MAX('Recurring Transactions'!$J$10,$Q290)-'Recurring Transactions'!$J$10)/14)+1),0),IF('Recurring Transactions'!$F$10="Quarterly",IF(AND(AND('Recurring Transactions'!$J$10&lt;=EOMONTH($Q290,0),$Q290&lt;='Recurring Transactions'!$L$10),MOD((YEAR($Q290)-YEAR('Recurring Transactions'!$J$10))*12+MONTH($Q290)-MONTH('Recurring Transactions'!$J$10),3)=0),1,0),IF('Recurring Transactions'!$F$10="Annually",IF(AND(AND('Recurring Transactions'!$J$10&lt;=EOMONTH($Q290,0),$Q290&lt;='Recurring Transactions'!$L$10),MONTH($Q290)=MONTH('Recurring Transactions'!$J$10)),1,0),0)))))))*'Recurring Transactions'!$D$10)</f>
        <v/>
      </c>
    </row>
    <row r="291">
      <c r="N291" s="126">
        <f>'Recurring Transactions'!$A$10</f>
        <v/>
      </c>
      <c r="O291" s="126">
        <f>'Recurring Transactions'!$B$10</f>
        <v/>
      </c>
      <c r="P291" s="126">
        <f>'Recurring Transactions'!$E$10</f>
        <v/>
      </c>
      <c r="Q291" s="72">
        <f>IF('Recurring Transactions'!$J$10="","",EDATE('Recurring Transactions'!$J$10,29))</f>
        <v/>
      </c>
      <c r="R291" s="126">
        <f>IF($Q291="","",TEXT($Q291,"mmm yyyy"))</f>
        <v/>
      </c>
      <c r="S291" s="124">
        <f>IF(OR('Recurring Transactions'!$A$10="",$Q291=""),0,(IF('Recurring Transactions'!$F$10="Monthly",IF(AND('Recurring Transactions'!$J$10&lt;=EOMONTH($Q291,0),$Q291&lt;='Recurring Transactions'!$L$10),1,0),IF('Recurring Transactions'!$F$10="Semi-monthly",IF(AND('Recurring Transactions'!$J$10&lt;=EOMONTH($Q291,0),$Q291&lt;='Recurring Transactions'!$L$10),2,0),IF('Recurring Transactions'!$F$10="Weekly",IF(AND('Recurring Transactions'!$J$10&lt;=EOMONTH($Q291,0),$Q291&lt;='Recurring Transactions'!$L$10),MAX(0,INT((MIN(EOMONTH($Q291,0),'Recurring Transactions'!$L$10)-'Recurring Transactions'!$J$10)/7)+INT(-(MAX('Recurring Transactions'!$J$10,$Q291)-'Recurring Transactions'!$J$10)/7)+1),0),IF('Recurring Transactions'!$F$10="Bi-weekly",IF(AND('Recurring Transactions'!$J$10&lt;=EOMONTH($Q291,0),$Q291&lt;='Recurring Transactions'!$L$10),MAX(0,INT((MIN(EOMONTH($Q291,0),'Recurring Transactions'!$L$10)-'Recurring Transactions'!$J$10)/14)+INT(-(MAX('Recurring Transactions'!$J$10,$Q291)-'Recurring Transactions'!$J$10)/14)+1),0),IF('Recurring Transactions'!$F$10="Quarterly",IF(AND(AND('Recurring Transactions'!$J$10&lt;=EOMONTH($Q291,0),$Q291&lt;='Recurring Transactions'!$L$10),MOD((YEAR($Q291)-YEAR('Recurring Transactions'!$J$10))*12+MONTH($Q291)-MONTH('Recurring Transactions'!$J$10),3)=0),1,0),IF('Recurring Transactions'!$F$10="Annually",IF(AND(AND('Recurring Transactions'!$J$10&lt;=EOMONTH($Q291,0),$Q291&lt;='Recurring Transactions'!$L$10),MONTH($Q291)=MONTH('Recurring Transactions'!$J$10)),1,0),0)))))))*'Recurring Transactions'!$D$10)</f>
        <v/>
      </c>
    </row>
    <row r="292">
      <c r="N292" s="126">
        <f>'Recurring Transactions'!$A$10</f>
        <v/>
      </c>
      <c r="O292" s="126">
        <f>'Recurring Transactions'!$B$10</f>
        <v/>
      </c>
      <c r="P292" s="126">
        <f>'Recurring Transactions'!$E$10</f>
        <v/>
      </c>
      <c r="Q292" s="72">
        <f>IF('Recurring Transactions'!$J$10="","",EDATE('Recurring Transactions'!$J$10,30))</f>
        <v/>
      </c>
      <c r="R292" s="126">
        <f>IF($Q292="","",TEXT($Q292,"mmm yyyy"))</f>
        <v/>
      </c>
      <c r="S292" s="124">
        <f>IF(OR('Recurring Transactions'!$A$10="",$Q292=""),0,(IF('Recurring Transactions'!$F$10="Monthly",IF(AND('Recurring Transactions'!$J$10&lt;=EOMONTH($Q292,0),$Q292&lt;='Recurring Transactions'!$L$10),1,0),IF('Recurring Transactions'!$F$10="Semi-monthly",IF(AND('Recurring Transactions'!$J$10&lt;=EOMONTH($Q292,0),$Q292&lt;='Recurring Transactions'!$L$10),2,0),IF('Recurring Transactions'!$F$10="Weekly",IF(AND('Recurring Transactions'!$J$10&lt;=EOMONTH($Q292,0),$Q292&lt;='Recurring Transactions'!$L$10),MAX(0,INT((MIN(EOMONTH($Q292,0),'Recurring Transactions'!$L$10)-'Recurring Transactions'!$J$10)/7)+INT(-(MAX('Recurring Transactions'!$J$10,$Q292)-'Recurring Transactions'!$J$10)/7)+1),0),IF('Recurring Transactions'!$F$10="Bi-weekly",IF(AND('Recurring Transactions'!$J$10&lt;=EOMONTH($Q292,0),$Q292&lt;='Recurring Transactions'!$L$10),MAX(0,INT((MIN(EOMONTH($Q292,0),'Recurring Transactions'!$L$10)-'Recurring Transactions'!$J$10)/14)+INT(-(MAX('Recurring Transactions'!$J$10,$Q292)-'Recurring Transactions'!$J$10)/14)+1),0),IF('Recurring Transactions'!$F$10="Quarterly",IF(AND(AND('Recurring Transactions'!$J$10&lt;=EOMONTH($Q292,0),$Q292&lt;='Recurring Transactions'!$L$10),MOD((YEAR($Q292)-YEAR('Recurring Transactions'!$J$10))*12+MONTH($Q292)-MONTH('Recurring Transactions'!$J$10),3)=0),1,0),IF('Recurring Transactions'!$F$10="Annually",IF(AND(AND('Recurring Transactions'!$J$10&lt;=EOMONTH($Q292,0),$Q292&lt;='Recurring Transactions'!$L$10),MONTH($Q292)=MONTH('Recurring Transactions'!$J$10)),1,0),0)))))))*'Recurring Transactions'!$D$10)</f>
        <v/>
      </c>
    </row>
    <row r="293">
      <c r="N293" s="126">
        <f>'Recurring Transactions'!$A$10</f>
        <v/>
      </c>
      <c r="O293" s="126">
        <f>'Recurring Transactions'!$B$10</f>
        <v/>
      </c>
      <c r="P293" s="126">
        <f>'Recurring Transactions'!$E$10</f>
        <v/>
      </c>
      <c r="Q293" s="72">
        <f>IF('Recurring Transactions'!$J$10="","",EDATE('Recurring Transactions'!$J$10,31))</f>
        <v/>
      </c>
      <c r="R293" s="126">
        <f>IF($Q293="","",TEXT($Q293,"mmm yyyy"))</f>
        <v/>
      </c>
      <c r="S293" s="124">
        <f>IF(OR('Recurring Transactions'!$A$10="",$Q293=""),0,(IF('Recurring Transactions'!$F$10="Monthly",IF(AND('Recurring Transactions'!$J$10&lt;=EOMONTH($Q293,0),$Q293&lt;='Recurring Transactions'!$L$10),1,0),IF('Recurring Transactions'!$F$10="Semi-monthly",IF(AND('Recurring Transactions'!$J$10&lt;=EOMONTH($Q293,0),$Q293&lt;='Recurring Transactions'!$L$10),2,0),IF('Recurring Transactions'!$F$10="Weekly",IF(AND('Recurring Transactions'!$J$10&lt;=EOMONTH($Q293,0),$Q293&lt;='Recurring Transactions'!$L$10),MAX(0,INT((MIN(EOMONTH($Q293,0),'Recurring Transactions'!$L$10)-'Recurring Transactions'!$J$10)/7)+INT(-(MAX('Recurring Transactions'!$J$10,$Q293)-'Recurring Transactions'!$J$10)/7)+1),0),IF('Recurring Transactions'!$F$10="Bi-weekly",IF(AND('Recurring Transactions'!$J$10&lt;=EOMONTH($Q293,0),$Q293&lt;='Recurring Transactions'!$L$10),MAX(0,INT((MIN(EOMONTH($Q293,0),'Recurring Transactions'!$L$10)-'Recurring Transactions'!$J$10)/14)+INT(-(MAX('Recurring Transactions'!$J$10,$Q293)-'Recurring Transactions'!$J$10)/14)+1),0),IF('Recurring Transactions'!$F$10="Quarterly",IF(AND(AND('Recurring Transactions'!$J$10&lt;=EOMONTH($Q293,0),$Q293&lt;='Recurring Transactions'!$L$10),MOD((YEAR($Q293)-YEAR('Recurring Transactions'!$J$10))*12+MONTH($Q293)-MONTH('Recurring Transactions'!$J$10),3)=0),1,0),IF('Recurring Transactions'!$F$10="Annually",IF(AND(AND('Recurring Transactions'!$J$10&lt;=EOMONTH($Q293,0),$Q293&lt;='Recurring Transactions'!$L$10),MONTH($Q293)=MONTH('Recurring Transactions'!$J$10)),1,0),0)))))))*'Recurring Transactions'!$D$10)</f>
        <v/>
      </c>
    </row>
    <row r="294">
      <c r="N294" s="126">
        <f>'Recurring Transactions'!$A$10</f>
        <v/>
      </c>
      <c r="O294" s="126">
        <f>'Recurring Transactions'!$B$10</f>
        <v/>
      </c>
      <c r="P294" s="126">
        <f>'Recurring Transactions'!$E$10</f>
        <v/>
      </c>
      <c r="Q294" s="72">
        <f>IF('Recurring Transactions'!$J$10="","",EDATE('Recurring Transactions'!$J$10,32))</f>
        <v/>
      </c>
      <c r="R294" s="126">
        <f>IF($Q294="","",TEXT($Q294,"mmm yyyy"))</f>
        <v/>
      </c>
      <c r="S294" s="124">
        <f>IF(OR('Recurring Transactions'!$A$10="",$Q294=""),0,(IF('Recurring Transactions'!$F$10="Monthly",IF(AND('Recurring Transactions'!$J$10&lt;=EOMONTH($Q294,0),$Q294&lt;='Recurring Transactions'!$L$10),1,0),IF('Recurring Transactions'!$F$10="Semi-monthly",IF(AND('Recurring Transactions'!$J$10&lt;=EOMONTH($Q294,0),$Q294&lt;='Recurring Transactions'!$L$10),2,0),IF('Recurring Transactions'!$F$10="Weekly",IF(AND('Recurring Transactions'!$J$10&lt;=EOMONTH($Q294,0),$Q294&lt;='Recurring Transactions'!$L$10),MAX(0,INT((MIN(EOMONTH($Q294,0),'Recurring Transactions'!$L$10)-'Recurring Transactions'!$J$10)/7)+INT(-(MAX('Recurring Transactions'!$J$10,$Q294)-'Recurring Transactions'!$J$10)/7)+1),0),IF('Recurring Transactions'!$F$10="Bi-weekly",IF(AND('Recurring Transactions'!$J$10&lt;=EOMONTH($Q294,0),$Q294&lt;='Recurring Transactions'!$L$10),MAX(0,INT((MIN(EOMONTH($Q294,0),'Recurring Transactions'!$L$10)-'Recurring Transactions'!$J$10)/14)+INT(-(MAX('Recurring Transactions'!$J$10,$Q294)-'Recurring Transactions'!$J$10)/14)+1),0),IF('Recurring Transactions'!$F$10="Quarterly",IF(AND(AND('Recurring Transactions'!$J$10&lt;=EOMONTH($Q294,0),$Q294&lt;='Recurring Transactions'!$L$10),MOD((YEAR($Q294)-YEAR('Recurring Transactions'!$J$10))*12+MONTH($Q294)-MONTH('Recurring Transactions'!$J$10),3)=0),1,0),IF('Recurring Transactions'!$F$10="Annually",IF(AND(AND('Recurring Transactions'!$J$10&lt;=EOMONTH($Q294,0),$Q294&lt;='Recurring Transactions'!$L$10),MONTH($Q294)=MONTH('Recurring Transactions'!$J$10)),1,0),0)))))))*'Recurring Transactions'!$D$10)</f>
        <v/>
      </c>
    </row>
    <row r="295">
      <c r="N295" s="126">
        <f>'Recurring Transactions'!$A$10</f>
        <v/>
      </c>
      <c r="O295" s="126">
        <f>'Recurring Transactions'!$B$10</f>
        <v/>
      </c>
      <c r="P295" s="126">
        <f>'Recurring Transactions'!$E$10</f>
        <v/>
      </c>
      <c r="Q295" s="72">
        <f>IF('Recurring Transactions'!$J$10="","",EDATE('Recurring Transactions'!$J$10,33))</f>
        <v/>
      </c>
      <c r="R295" s="126">
        <f>IF($Q295="","",TEXT($Q295,"mmm yyyy"))</f>
        <v/>
      </c>
      <c r="S295" s="124">
        <f>IF(OR('Recurring Transactions'!$A$10="",$Q295=""),0,(IF('Recurring Transactions'!$F$10="Monthly",IF(AND('Recurring Transactions'!$J$10&lt;=EOMONTH($Q295,0),$Q295&lt;='Recurring Transactions'!$L$10),1,0),IF('Recurring Transactions'!$F$10="Semi-monthly",IF(AND('Recurring Transactions'!$J$10&lt;=EOMONTH($Q295,0),$Q295&lt;='Recurring Transactions'!$L$10),2,0),IF('Recurring Transactions'!$F$10="Weekly",IF(AND('Recurring Transactions'!$J$10&lt;=EOMONTH($Q295,0),$Q295&lt;='Recurring Transactions'!$L$10),MAX(0,INT((MIN(EOMONTH($Q295,0),'Recurring Transactions'!$L$10)-'Recurring Transactions'!$J$10)/7)+INT(-(MAX('Recurring Transactions'!$J$10,$Q295)-'Recurring Transactions'!$J$10)/7)+1),0),IF('Recurring Transactions'!$F$10="Bi-weekly",IF(AND('Recurring Transactions'!$J$10&lt;=EOMONTH($Q295,0),$Q295&lt;='Recurring Transactions'!$L$10),MAX(0,INT((MIN(EOMONTH($Q295,0),'Recurring Transactions'!$L$10)-'Recurring Transactions'!$J$10)/14)+INT(-(MAX('Recurring Transactions'!$J$10,$Q295)-'Recurring Transactions'!$J$10)/14)+1),0),IF('Recurring Transactions'!$F$10="Quarterly",IF(AND(AND('Recurring Transactions'!$J$10&lt;=EOMONTH($Q295,0),$Q295&lt;='Recurring Transactions'!$L$10),MOD((YEAR($Q295)-YEAR('Recurring Transactions'!$J$10))*12+MONTH($Q295)-MONTH('Recurring Transactions'!$J$10),3)=0),1,0),IF('Recurring Transactions'!$F$10="Annually",IF(AND(AND('Recurring Transactions'!$J$10&lt;=EOMONTH($Q295,0),$Q295&lt;='Recurring Transactions'!$L$10),MONTH($Q295)=MONTH('Recurring Transactions'!$J$10)),1,0),0)))))))*'Recurring Transactions'!$D$10)</f>
        <v/>
      </c>
    </row>
    <row r="296">
      <c r="N296" s="126">
        <f>'Recurring Transactions'!$A$10</f>
        <v/>
      </c>
      <c r="O296" s="126">
        <f>'Recurring Transactions'!$B$10</f>
        <v/>
      </c>
      <c r="P296" s="126">
        <f>'Recurring Transactions'!$E$10</f>
        <v/>
      </c>
      <c r="Q296" s="72">
        <f>IF('Recurring Transactions'!$J$10="","",EDATE('Recurring Transactions'!$J$10,34))</f>
        <v/>
      </c>
      <c r="R296" s="126">
        <f>IF($Q296="","",TEXT($Q296,"mmm yyyy"))</f>
        <v/>
      </c>
      <c r="S296" s="124">
        <f>IF(OR('Recurring Transactions'!$A$10="",$Q296=""),0,(IF('Recurring Transactions'!$F$10="Monthly",IF(AND('Recurring Transactions'!$J$10&lt;=EOMONTH($Q296,0),$Q296&lt;='Recurring Transactions'!$L$10),1,0),IF('Recurring Transactions'!$F$10="Semi-monthly",IF(AND('Recurring Transactions'!$J$10&lt;=EOMONTH($Q296,0),$Q296&lt;='Recurring Transactions'!$L$10),2,0),IF('Recurring Transactions'!$F$10="Weekly",IF(AND('Recurring Transactions'!$J$10&lt;=EOMONTH($Q296,0),$Q296&lt;='Recurring Transactions'!$L$10),MAX(0,INT((MIN(EOMONTH($Q296,0),'Recurring Transactions'!$L$10)-'Recurring Transactions'!$J$10)/7)+INT(-(MAX('Recurring Transactions'!$J$10,$Q296)-'Recurring Transactions'!$J$10)/7)+1),0),IF('Recurring Transactions'!$F$10="Bi-weekly",IF(AND('Recurring Transactions'!$J$10&lt;=EOMONTH($Q296,0),$Q296&lt;='Recurring Transactions'!$L$10),MAX(0,INT((MIN(EOMONTH($Q296,0),'Recurring Transactions'!$L$10)-'Recurring Transactions'!$J$10)/14)+INT(-(MAX('Recurring Transactions'!$J$10,$Q296)-'Recurring Transactions'!$J$10)/14)+1),0),IF('Recurring Transactions'!$F$10="Quarterly",IF(AND(AND('Recurring Transactions'!$J$10&lt;=EOMONTH($Q296,0),$Q296&lt;='Recurring Transactions'!$L$10),MOD((YEAR($Q296)-YEAR('Recurring Transactions'!$J$10))*12+MONTH($Q296)-MONTH('Recurring Transactions'!$J$10),3)=0),1,0),IF('Recurring Transactions'!$F$10="Annually",IF(AND(AND('Recurring Transactions'!$J$10&lt;=EOMONTH($Q296,0),$Q296&lt;='Recurring Transactions'!$L$10),MONTH($Q296)=MONTH('Recurring Transactions'!$J$10)),1,0),0)))))))*'Recurring Transactions'!$D$10)</f>
        <v/>
      </c>
    </row>
    <row r="297">
      <c r="N297" s="126">
        <f>'Recurring Transactions'!$A$10</f>
        <v/>
      </c>
      <c r="O297" s="126">
        <f>'Recurring Transactions'!$B$10</f>
        <v/>
      </c>
      <c r="P297" s="126">
        <f>'Recurring Transactions'!$E$10</f>
        <v/>
      </c>
      <c r="Q297" s="72">
        <f>IF('Recurring Transactions'!$J$10="","",EDATE('Recurring Transactions'!$J$10,35))</f>
        <v/>
      </c>
      <c r="R297" s="126">
        <f>IF($Q297="","",TEXT($Q297,"mmm yyyy"))</f>
        <v/>
      </c>
      <c r="S297" s="124">
        <f>IF(OR('Recurring Transactions'!$A$10="",$Q297=""),0,(IF('Recurring Transactions'!$F$10="Monthly",IF(AND('Recurring Transactions'!$J$10&lt;=EOMONTH($Q297,0),$Q297&lt;='Recurring Transactions'!$L$10),1,0),IF('Recurring Transactions'!$F$10="Semi-monthly",IF(AND('Recurring Transactions'!$J$10&lt;=EOMONTH($Q297,0),$Q297&lt;='Recurring Transactions'!$L$10),2,0),IF('Recurring Transactions'!$F$10="Weekly",IF(AND('Recurring Transactions'!$J$10&lt;=EOMONTH($Q297,0),$Q297&lt;='Recurring Transactions'!$L$10),MAX(0,INT((MIN(EOMONTH($Q297,0),'Recurring Transactions'!$L$10)-'Recurring Transactions'!$J$10)/7)+INT(-(MAX('Recurring Transactions'!$J$10,$Q297)-'Recurring Transactions'!$J$10)/7)+1),0),IF('Recurring Transactions'!$F$10="Bi-weekly",IF(AND('Recurring Transactions'!$J$10&lt;=EOMONTH($Q297,0),$Q297&lt;='Recurring Transactions'!$L$10),MAX(0,INT((MIN(EOMONTH($Q297,0),'Recurring Transactions'!$L$10)-'Recurring Transactions'!$J$10)/14)+INT(-(MAX('Recurring Transactions'!$J$10,$Q297)-'Recurring Transactions'!$J$10)/14)+1),0),IF('Recurring Transactions'!$F$10="Quarterly",IF(AND(AND('Recurring Transactions'!$J$10&lt;=EOMONTH($Q297,0),$Q297&lt;='Recurring Transactions'!$L$10),MOD((YEAR($Q297)-YEAR('Recurring Transactions'!$J$10))*12+MONTH($Q297)-MONTH('Recurring Transactions'!$J$10),3)=0),1,0),IF('Recurring Transactions'!$F$10="Annually",IF(AND(AND('Recurring Transactions'!$J$10&lt;=EOMONTH($Q297,0),$Q297&lt;='Recurring Transactions'!$L$10),MONTH($Q297)=MONTH('Recurring Transactions'!$J$10)),1,0),0)))))))*'Recurring Transactions'!$D$10)</f>
        <v/>
      </c>
    </row>
    <row r="298">
      <c r="N298" s="126">
        <f>'Recurring Transactions'!$A$10</f>
        <v/>
      </c>
      <c r="O298" s="126">
        <f>'Recurring Transactions'!$B$10</f>
        <v/>
      </c>
      <c r="P298" s="126">
        <f>'Recurring Transactions'!$E$10</f>
        <v/>
      </c>
      <c r="Q298" s="72">
        <f>IF('Recurring Transactions'!$J$10="","",EDATE('Recurring Transactions'!$J$10,36))</f>
        <v/>
      </c>
      <c r="R298" s="126">
        <f>IF($Q298="","",TEXT($Q298,"mmm yyyy"))</f>
        <v/>
      </c>
      <c r="S298" s="124">
        <f>IF(OR('Recurring Transactions'!$A$10="",$Q298=""),0,(IF('Recurring Transactions'!$F$10="Monthly",IF(AND('Recurring Transactions'!$J$10&lt;=EOMONTH($Q298,0),$Q298&lt;='Recurring Transactions'!$L$10),1,0),IF('Recurring Transactions'!$F$10="Semi-monthly",IF(AND('Recurring Transactions'!$J$10&lt;=EOMONTH($Q298,0),$Q298&lt;='Recurring Transactions'!$L$10),2,0),IF('Recurring Transactions'!$F$10="Weekly",IF(AND('Recurring Transactions'!$J$10&lt;=EOMONTH($Q298,0),$Q298&lt;='Recurring Transactions'!$L$10),MAX(0,INT((MIN(EOMONTH($Q298,0),'Recurring Transactions'!$L$10)-'Recurring Transactions'!$J$10)/7)+INT(-(MAX('Recurring Transactions'!$J$10,$Q298)-'Recurring Transactions'!$J$10)/7)+1),0),IF('Recurring Transactions'!$F$10="Bi-weekly",IF(AND('Recurring Transactions'!$J$10&lt;=EOMONTH($Q298,0),$Q298&lt;='Recurring Transactions'!$L$10),MAX(0,INT((MIN(EOMONTH($Q298,0),'Recurring Transactions'!$L$10)-'Recurring Transactions'!$J$10)/14)+INT(-(MAX('Recurring Transactions'!$J$10,$Q298)-'Recurring Transactions'!$J$10)/14)+1),0),IF('Recurring Transactions'!$F$10="Quarterly",IF(AND(AND('Recurring Transactions'!$J$10&lt;=EOMONTH($Q298,0),$Q298&lt;='Recurring Transactions'!$L$10),MOD((YEAR($Q298)-YEAR('Recurring Transactions'!$J$10))*12+MONTH($Q298)-MONTH('Recurring Transactions'!$J$10),3)=0),1,0),IF('Recurring Transactions'!$F$10="Annually",IF(AND(AND('Recurring Transactions'!$J$10&lt;=EOMONTH($Q298,0),$Q298&lt;='Recurring Transactions'!$L$10),MONTH($Q298)=MONTH('Recurring Transactions'!$J$10)),1,0),0)))))))*'Recurring Transactions'!$D$10)</f>
        <v/>
      </c>
    </row>
    <row r="299">
      <c r="N299" s="126">
        <f>'Recurring Transactions'!$A$10</f>
        <v/>
      </c>
      <c r="O299" s="126">
        <f>'Recurring Transactions'!$B$10</f>
        <v/>
      </c>
      <c r="P299" s="126">
        <f>'Recurring Transactions'!$E$10</f>
        <v/>
      </c>
      <c r="Q299" s="72">
        <f>IF('Recurring Transactions'!$J$10="","",EDATE('Recurring Transactions'!$J$10,37))</f>
        <v/>
      </c>
      <c r="R299" s="126">
        <f>IF($Q299="","",TEXT($Q299,"mmm yyyy"))</f>
        <v/>
      </c>
      <c r="S299" s="124">
        <f>IF(OR('Recurring Transactions'!$A$10="",$Q299=""),0,(IF('Recurring Transactions'!$F$10="Monthly",IF(AND('Recurring Transactions'!$J$10&lt;=EOMONTH($Q299,0),$Q299&lt;='Recurring Transactions'!$L$10),1,0),IF('Recurring Transactions'!$F$10="Semi-monthly",IF(AND('Recurring Transactions'!$J$10&lt;=EOMONTH($Q299,0),$Q299&lt;='Recurring Transactions'!$L$10),2,0),IF('Recurring Transactions'!$F$10="Weekly",IF(AND('Recurring Transactions'!$J$10&lt;=EOMONTH($Q299,0),$Q299&lt;='Recurring Transactions'!$L$10),MAX(0,INT((MIN(EOMONTH($Q299,0),'Recurring Transactions'!$L$10)-'Recurring Transactions'!$J$10)/7)+INT(-(MAX('Recurring Transactions'!$J$10,$Q299)-'Recurring Transactions'!$J$10)/7)+1),0),IF('Recurring Transactions'!$F$10="Bi-weekly",IF(AND('Recurring Transactions'!$J$10&lt;=EOMONTH($Q299,0),$Q299&lt;='Recurring Transactions'!$L$10),MAX(0,INT((MIN(EOMONTH($Q299,0),'Recurring Transactions'!$L$10)-'Recurring Transactions'!$J$10)/14)+INT(-(MAX('Recurring Transactions'!$J$10,$Q299)-'Recurring Transactions'!$J$10)/14)+1),0),IF('Recurring Transactions'!$F$10="Quarterly",IF(AND(AND('Recurring Transactions'!$J$10&lt;=EOMONTH($Q299,0),$Q299&lt;='Recurring Transactions'!$L$10),MOD((YEAR($Q299)-YEAR('Recurring Transactions'!$J$10))*12+MONTH($Q299)-MONTH('Recurring Transactions'!$J$10),3)=0),1,0),IF('Recurring Transactions'!$F$10="Annually",IF(AND(AND('Recurring Transactions'!$J$10&lt;=EOMONTH($Q299,0),$Q299&lt;='Recurring Transactions'!$L$10),MONTH($Q299)=MONTH('Recurring Transactions'!$J$10)),1,0),0)))))))*'Recurring Transactions'!$D$10)</f>
        <v/>
      </c>
    </row>
    <row r="300">
      <c r="N300" s="126">
        <f>'Recurring Transactions'!$A$10</f>
        <v/>
      </c>
      <c r="O300" s="126">
        <f>'Recurring Transactions'!$B$10</f>
        <v/>
      </c>
      <c r="P300" s="126">
        <f>'Recurring Transactions'!$E$10</f>
        <v/>
      </c>
      <c r="Q300" s="72">
        <f>IF('Recurring Transactions'!$J$10="","",EDATE('Recurring Transactions'!$J$10,38))</f>
        <v/>
      </c>
      <c r="R300" s="126">
        <f>IF($Q300="","",TEXT($Q300,"mmm yyyy"))</f>
        <v/>
      </c>
      <c r="S300" s="124">
        <f>IF(OR('Recurring Transactions'!$A$10="",$Q300=""),0,(IF('Recurring Transactions'!$F$10="Monthly",IF(AND('Recurring Transactions'!$J$10&lt;=EOMONTH($Q300,0),$Q300&lt;='Recurring Transactions'!$L$10),1,0),IF('Recurring Transactions'!$F$10="Semi-monthly",IF(AND('Recurring Transactions'!$J$10&lt;=EOMONTH($Q300,0),$Q300&lt;='Recurring Transactions'!$L$10),2,0),IF('Recurring Transactions'!$F$10="Weekly",IF(AND('Recurring Transactions'!$J$10&lt;=EOMONTH($Q300,0),$Q300&lt;='Recurring Transactions'!$L$10),MAX(0,INT((MIN(EOMONTH($Q300,0),'Recurring Transactions'!$L$10)-'Recurring Transactions'!$J$10)/7)+INT(-(MAX('Recurring Transactions'!$J$10,$Q300)-'Recurring Transactions'!$J$10)/7)+1),0),IF('Recurring Transactions'!$F$10="Bi-weekly",IF(AND('Recurring Transactions'!$J$10&lt;=EOMONTH($Q300,0),$Q300&lt;='Recurring Transactions'!$L$10),MAX(0,INT((MIN(EOMONTH($Q300,0),'Recurring Transactions'!$L$10)-'Recurring Transactions'!$J$10)/14)+INT(-(MAX('Recurring Transactions'!$J$10,$Q300)-'Recurring Transactions'!$J$10)/14)+1),0),IF('Recurring Transactions'!$F$10="Quarterly",IF(AND(AND('Recurring Transactions'!$J$10&lt;=EOMONTH($Q300,0),$Q300&lt;='Recurring Transactions'!$L$10),MOD((YEAR($Q300)-YEAR('Recurring Transactions'!$J$10))*12+MONTH($Q300)-MONTH('Recurring Transactions'!$J$10),3)=0),1,0),IF('Recurring Transactions'!$F$10="Annually",IF(AND(AND('Recurring Transactions'!$J$10&lt;=EOMONTH($Q300,0),$Q300&lt;='Recurring Transactions'!$L$10),MONTH($Q300)=MONTH('Recurring Transactions'!$J$10)),1,0),0)))))))*'Recurring Transactions'!$D$10)</f>
        <v/>
      </c>
    </row>
    <row r="301">
      <c r="N301" s="126">
        <f>'Recurring Transactions'!$A$10</f>
        <v/>
      </c>
      <c r="O301" s="126">
        <f>'Recurring Transactions'!$B$10</f>
        <v/>
      </c>
      <c r="P301" s="126">
        <f>'Recurring Transactions'!$E$10</f>
        <v/>
      </c>
      <c r="Q301" s="72">
        <f>IF('Recurring Transactions'!$J$10="","",EDATE('Recurring Transactions'!$J$10,39))</f>
        <v/>
      </c>
      <c r="R301" s="126">
        <f>IF($Q301="","",TEXT($Q301,"mmm yyyy"))</f>
        <v/>
      </c>
      <c r="S301" s="124">
        <f>IF(OR('Recurring Transactions'!$A$10="",$Q301=""),0,(IF('Recurring Transactions'!$F$10="Monthly",IF(AND('Recurring Transactions'!$J$10&lt;=EOMONTH($Q301,0),$Q301&lt;='Recurring Transactions'!$L$10),1,0),IF('Recurring Transactions'!$F$10="Semi-monthly",IF(AND('Recurring Transactions'!$J$10&lt;=EOMONTH($Q301,0),$Q301&lt;='Recurring Transactions'!$L$10),2,0),IF('Recurring Transactions'!$F$10="Weekly",IF(AND('Recurring Transactions'!$J$10&lt;=EOMONTH($Q301,0),$Q301&lt;='Recurring Transactions'!$L$10),MAX(0,INT((MIN(EOMONTH($Q301,0),'Recurring Transactions'!$L$10)-'Recurring Transactions'!$J$10)/7)+INT(-(MAX('Recurring Transactions'!$J$10,$Q301)-'Recurring Transactions'!$J$10)/7)+1),0),IF('Recurring Transactions'!$F$10="Bi-weekly",IF(AND('Recurring Transactions'!$J$10&lt;=EOMONTH($Q301,0),$Q301&lt;='Recurring Transactions'!$L$10),MAX(0,INT((MIN(EOMONTH($Q301,0),'Recurring Transactions'!$L$10)-'Recurring Transactions'!$J$10)/14)+INT(-(MAX('Recurring Transactions'!$J$10,$Q301)-'Recurring Transactions'!$J$10)/14)+1),0),IF('Recurring Transactions'!$F$10="Quarterly",IF(AND(AND('Recurring Transactions'!$J$10&lt;=EOMONTH($Q301,0),$Q301&lt;='Recurring Transactions'!$L$10),MOD((YEAR($Q301)-YEAR('Recurring Transactions'!$J$10))*12+MONTH($Q301)-MONTH('Recurring Transactions'!$J$10),3)=0),1,0),IF('Recurring Transactions'!$F$10="Annually",IF(AND(AND('Recurring Transactions'!$J$10&lt;=EOMONTH($Q301,0),$Q301&lt;='Recurring Transactions'!$L$10),MONTH($Q301)=MONTH('Recurring Transactions'!$J$10)),1,0),0)))))))*'Recurring Transactions'!$D$10)</f>
        <v/>
      </c>
    </row>
    <row r="302">
      <c r="N302" s="126">
        <f>'Recurring Transactions'!$A$10</f>
        <v/>
      </c>
      <c r="O302" s="126">
        <f>'Recurring Transactions'!$B$10</f>
        <v/>
      </c>
      <c r="P302" s="126">
        <f>'Recurring Transactions'!$E$10</f>
        <v/>
      </c>
      <c r="Q302" s="72">
        <f>IF('Recurring Transactions'!$J$10="","",EDATE('Recurring Transactions'!$J$10,40))</f>
        <v/>
      </c>
      <c r="R302" s="126">
        <f>IF($Q302="","",TEXT($Q302,"mmm yyyy"))</f>
        <v/>
      </c>
      <c r="S302" s="124">
        <f>IF(OR('Recurring Transactions'!$A$10="",$Q302=""),0,(IF('Recurring Transactions'!$F$10="Monthly",IF(AND('Recurring Transactions'!$J$10&lt;=EOMONTH($Q302,0),$Q302&lt;='Recurring Transactions'!$L$10),1,0),IF('Recurring Transactions'!$F$10="Semi-monthly",IF(AND('Recurring Transactions'!$J$10&lt;=EOMONTH($Q302,0),$Q302&lt;='Recurring Transactions'!$L$10),2,0),IF('Recurring Transactions'!$F$10="Weekly",IF(AND('Recurring Transactions'!$J$10&lt;=EOMONTH($Q302,0),$Q302&lt;='Recurring Transactions'!$L$10),MAX(0,INT((MIN(EOMONTH($Q302,0),'Recurring Transactions'!$L$10)-'Recurring Transactions'!$J$10)/7)+INT(-(MAX('Recurring Transactions'!$J$10,$Q302)-'Recurring Transactions'!$J$10)/7)+1),0),IF('Recurring Transactions'!$F$10="Bi-weekly",IF(AND('Recurring Transactions'!$J$10&lt;=EOMONTH($Q302,0),$Q302&lt;='Recurring Transactions'!$L$10),MAX(0,INT((MIN(EOMONTH($Q302,0),'Recurring Transactions'!$L$10)-'Recurring Transactions'!$J$10)/14)+INT(-(MAX('Recurring Transactions'!$J$10,$Q302)-'Recurring Transactions'!$J$10)/14)+1),0),IF('Recurring Transactions'!$F$10="Quarterly",IF(AND(AND('Recurring Transactions'!$J$10&lt;=EOMONTH($Q302,0),$Q302&lt;='Recurring Transactions'!$L$10),MOD((YEAR($Q302)-YEAR('Recurring Transactions'!$J$10))*12+MONTH($Q302)-MONTH('Recurring Transactions'!$J$10),3)=0),1,0),IF('Recurring Transactions'!$F$10="Annually",IF(AND(AND('Recurring Transactions'!$J$10&lt;=EOMONTH($Q302,0),$Q302&lt;='Recurring Transactions'!$L$10),MONTH($Q302)=MONTH('Recurring Transactions'!$J$10)),1,0),0)))))))*'Recurring Transactions'!$D$10)</f>
        <v/>
      </c>
    </row>
    <row r="303">
      <c r="N303" s="126">
        <f>'Recurring Transactions'!$A$10</f>
        <v/>
      </c>
      <c r="O303" s="126">
        <f>'Recurring Transactions'!$B$10</f>
        <v/>
      </c>
      <c r="P303" s="126">
        <f>'Recurring Transactions'!$E$10</f>
        <v/>
      </c>
      <c r="Q303" s="72">
        <f>IF('Recurring Transactions'!$J$10="","",EDATE('Recurring Transactions'!$J$10,41))</f>
        <v/>
      </c>
      <c r="R303" s="126">
        <f>IF($Q303="","",TEXT($Q303,"mmm yyyy"))</f>
        <v/>
      </c>
      <c r="S303" s="124">
        <f>IF(OR('Recurring Transactions'!$A$10="",$Q303=""),0,(IF('Recurring Transactions'!$F$10="Monthly",IF(AND('Recurring Transactions'!$J$10&lt;=EOMONTH($Q303,0),$Q303&lt;='Recurring Transactions'!$L$10),1,0),IF('Recurring Transactions'!$F$10="Semi-monthly",IF(AND('Recurring Transactions'!$J$10&lt;=EOMONTH($Q303,0),$Q303&lt;='Recurring Transactions'!$L$10),2,0),IF('Recurring Transactions'!$F$10="Weekly",IF(AND('Recurring Transactions'!$J$10&lt;=EOMONTH($Q303,0),$Q303&lt;='Recurring Transactions'!$L$10),MAX(0,INT((MIN(EOMONTH($Q303,0),'Recurring Transactions'!$L$10)-'Recurring Transactions'!$J$10)/7)+INT(-(MAX('Recurring Transactions'!$J$10,$Q303)-'Recurring Transactions'!$J$10)/7)+1),0),IF('Recurring Transactions'!$F$10="Bi-weekly",IF(AND('Recurring Transactions'!$J$10&lt;=EOMONTH($Q303,0),$Q303&lt;='Recurring Transactions'!$L$10),MAX(0,INT((MIN(EOMONTH($Q303,0),'Recurring Transactions'!$L$10)-'Recurring Transactions'!$J$10)/14)+INT(-(MAX('Recurring Transactions'!$J$10,$Q303)-'Recurring Transactions'!$J$10)/14)+1),0),IF('Recurring Transactions'!$F$10="Quarterly",IF(AND(AND('Recurring Transactions'!$J$10&lt;=EOMONTH($Q303,0),$Q303&lt;='Recurring Transactions'!$L$10),MOD((YEAR($Q303)-YEAR('Recurring Transactions'!$J$10))*12+MONTH($Q303)-MONTH('Recurring Transactions'!$J$10),3)=0),1,0),IF('Recurring Transactions'!$F$10="Annually",IF(AND(AND('Recurring Transactions'!$J$10&lt;=EOMONTH($Q303,0),$Q303&lt;='Recurring Transactions'!$L$10),MONTH($Q303)=MONTH('Recurring Transactions'!$J$10)),1,0),0)))))))*'Recurring Transactions'!$D$10)</f>
        <v/>
      </c>
    </row>
    <row r="304">
      <c r="N304" s="126">
        <f>'Recurring Transactions'!$A$10</f>
        <v/>
      </c>
      <c r="O304" s="126">
        <f>'Recurring Transactions'!$B$10</f>
        <v/>
      </c>
      <c r="P304" s="126">
        <f>'Recurring Transactions'!$E$10</f>
        <v/>
      </c>
      <c r="Q304" s="72">
        <f>IF('Recurring Transactions'!$J$10="","",EDATE('Recurring Transactions'!$J$10,42))</f>
        <v/>
      </c>
      <c r="R304" s="126">
        <f>IF($Q304="","",TEXT($Q304,"mmm yyyy"))</f>
        <v/>
      </c>
      <c r="S304" s="124">
        <f>IF(OR('Recurring Transactions'!$A$10="",$Q304=""),0,(IF('Recurring Transactions'!$F$10="Monthly",IF(AND('Recurring Transactions'!$J$10&lt;=EOMONTH($Q304,0),$Q304&lt;='Recurring Transactions'!$L$10),1,0),IF('Recurring Transactions'!$F$10="Semi-monthly",IF(AND('Recurring Transactions'!$J$10&lt;=EOMONTH($Q304,0),$Q304&lt;='Recurring Transactions'!$L$10),2,0),IF('Recurring Transactions'!$F$10="Weekly",IF(AND('Recurring Transactions'!$J$10&lt;=EOMONTH($Q304,0),$Q304&lt;='Recurring Transactions'!$L$10),MAX(0,INT((MIN(EOMONTH($Q304,0),'Recurring Transactions'!$L$10)-'Recurring Transactions'!$J$10)/7)+INT(-(MAX('Recurring Transactions'!$J$10,$Q304)-'Recurring Transactions'!$J$10)/7)+1),0),IF('Recurring Transactions'!$F$10="Bi-weekly",IF(AND('Recurring Transactions'!$J$10&lt;=EOMONTH($Q304,0),$Q304&lt;='Recurring Transactions'!$L$10),MAX(0,INT((MIN(EOMONTH($Q304,0),'Recurring Transactions'!$L$10)-'Recurring Transactions'!$J$10)/14)+INT(-(MAX('Recurring Transactions'!$J$10,$Q304)-'Recurring Transactions'!$J$10)/14)+1),0),IF('Recurring Transactions'!$F$10="Quarterly",IF(AND(AND('Recurring Transactions'!$J$10&lt;=EOMONTH($Q304,0),$Q304&lt;='Recurring Transactions'!$L$10),MOD((YEAR($Q304)-YEAR('Recurring Transactions'!$J$10))*12+MONTH($Q304)-MONTH('Recurring Transactions'!$J$10),3)=0),1,0),IF('Recurring Transactions'!$F$10="Annually",IF(AND(AND('Recurring Transactions'!$J$10&lt;=EOMONTH($Q304,0),$Q304&lt;='Recurring Transactions'!$L$10),MONTH($Q304)=MONTH('Recurring Transactions'!$J$10)),1,0),0)))))))*'Recurring Transactions'!$D$10)</f>
        <v/>
      </c>
    </row>
    <row r="305">
      <c r="N305" s="126">
        <f>'Recurring Transactions'!$A$10</f>
        <v/>
      </c>
      <c r="O305" s="126">
        <f>'Recurring Transactions'!$B$10</f>
        <v/>
      </c>
      <c r="P305" s="126">
        <f>'Recurring Transactions'!$E$10</f>
        <v/>
      </c>
      <c r="Q305" s="72">
        <f>IF('Recurring Transactions'!$J$10="","",EDATE('Recurring Transactions'!$J$10,43))</f>
        <v/>
      </c>
      <c r="R305" s="126">
        <f>IF($Q305="","",TEXT($Q305,"mmm yyyy"))</f>
        <v/>
      </c>
      <c r="S305" s="124">
        <f>IF(OR('Recurring Transactions'!$A$10="",$Q305=""),0,(IF('Recurring Transactions'!$F$10="Monthly",IF(AND('Recurring Transactions'!$J$10&lt;=EOMONTH($Q305,0),$Q305&lt;='Recurring Transactions'!$L$10),1,0),IF('Recurring Transactions'!$F$10="Semi-monthly",IF(AND('Recurring Transactions'!$J$10&lt;=EOMONTH($Q305,0),$Q305&lt;='Recurring Transactions'!$L$10),2,0),IF('Recurring Transactions'!$F$10="Weekly",IF(AND('Recurring Transactions'!$J$10&lt;=EOMONTH($Q305,0),$Q305&lt;='Recurring Transactions'!$L$10),MAX(0,INT((MIN(EOMONTH($Q305,0),'Recurring Transactions'!$L$10)-'Recurring Transactions'!$J$10)/7)+INT(-(MAX('Recurring Transactions'!$J$10,$Q305)-'Recurring Transactions'!$J$10)/7)+1),0),IF('Recurring Transactions'!$F$10="Bi-weekly",IF(AND('Recurring Transactions'!$J$10&lt;=EOMONTH($Q305,0),$Q305&lt;='Recurring Transactions'!$L$10),MAX(0,INT((MIN(EOMONTH($Q305,0),'Recurring Transactions'!$L$10)-'Recurring Transactions'!$J$10)/14)+INT(-(MAX('Recurring Transactions'!$J$10,$Q305)-'Recurring Transactions'!$J$10)/14)+1),0),IF('Recurring Transactions'!$F$10="Quarterly",IF(AND(AND('Recurring Transactions'!$J$10&lt;=EOMONTH($Q305,0),$Q305&lt;='Recurring Transactions'!$L$10),MOD((YEAR($Q305)-YEAR('Recurring Transactions'!$J$10))*12+MONTH($Q305)-MONTH('Recurring Transactions'!$J$10),3)=0),1,0),IF('Recurring Transactions'!$F$10="Annually",IF(AND(AND('Recurring Transactions'!$J$10&lt;=EOMONTH($Q305,0),$Q305&lt;='Recurring Transactions'!$L$10),MONTH($Q305)=MONTH('Recurring Transactions'!$J$10)),1,0),0)))))))*'Recurring Transactions'!$D$10)</f>
        <v/>
      </c>
    </row>
    <row r="306">
      <c r="N306" s="126">
        <f>'Recurring Transactions'!$A$10</f>
        <v/>
      </c>
      <c r="O306" s="126">
        <f>'Recurring Transactions'!$B$10</f>
        <v/>
      </c>
      <c r="P306" s="126">
        <f>'Recurring Transactions'!$E$10</f>
        <v/>
      </c>
      <c r="Q306" s="72">
        <f>IF('Recurring Transactions'!$J$10="","",EDATE('Recurring Transactions'!$J$10,44))</f>
        <v/>
      </c>
      <c r="R306" s="126">
        <f>IF($Q306="","",TEXT($Q306,"mmm yyyy"))</f>
        <v/>
      </c>
      <c r="S306" s="124">
        <f>IF(OR('Recurring Transactions'!$A$10="",$Q306=""),0,(IF('Recurring Transactions'!$F$10="Monthly",IF(AND('Recurring Transactions'!$J$10&lt;=EOMONTH($Q306,0),$Q306&lt;='Recurring Transactions'!$L$10),1,0),IF('Recurring Transactions'!$F$10="Semi-monthly",IF(AND('Recurring Transactions'!$J$10&lt;=EOMONTH($Q306,0),$Q306&lt;='Recurring Transactions'!$L$10),2,0),IF('Recurring Transactions'!$F$10="Weekly",IF(AND('Recurring Transactions'!$J$10&lt;=EOMONTH($Q306,0),$Q306&lt;='Recurring Transactions'!$L$10),MAX(0,INT((MIN(EOMONTH($Q306,0),'Recurring Transactions'!$L$10)-'Recurring Transactions'!$J$10)/7)+INT(-(MAX('Recurring Transactions'!$J$10,$Q306)-'Recurring Transactions'!$J$10)/7)+1),0),IF('Recurring Transactions'!$F$10="Bi-weekly",IF(AND('Recurring Transactions'!$J$10&lt;=EOMONTH($Q306,0),$Q306&lt;='Recurring Transactions'!$L$10),MAX(0,INT((MIN(EOMONTH($Q306,0),'Recurring Transactions'!$L$10)-'Recurring Transactions'!$J$10)/14)+INT(-(MAX('Recurring Transactions'!$J$10,$Q306)-'Recurring Transactions'!$J$10)/14)+1),0),IF('Recurring Transactions'!$F$10="Quarterly",IF(AND(AND('Recurring Transactions'!$J$10&lt;=EOMONTH($Q306,0),$Q306&lt;='Recurring Transactions'!$L$10),MOD((YEAR($Q306)-YEAR('Recurring Transactions'!$J$10))*12+MONTH($Q306)-MONTH('Recurring Transactions'!$J$10),3)=0),1,0),IF('Recurring Transactions'!$F$10="Annually",IF(AND(AND('Recurring Transactions'!$J$10&lt;=EOMONTH($Q306,0),$Q306&lt;='Recurring Transactions'!$L$10),MONTH($Q306)=MONTH('Recurring Transactions'!$J$10)),1,0),0)))))))*'Recurring Transactions'!$D$10)</f>
        <v/>
      </c>
    </row>
    <row r="307">
      <c r="N307" s="126">
        <f>'Recurring Transactions'!$A$10</f>
        <v/>
      </c>
      <c r="O307" s="126">
        <f>'Recurring Transactions'!$B$10</f>
        <v/>
      </c>
      <c r="P307" s="126">
        <f>'Recurring Transactions'!$E$10</f>
        <v/>
      </c>
      <c r="Q307" s="72">
        <f>IF('Recurring Transactions'!$J$10="","",EDATE('Recurring Transactions'!$J$10,45))</f>
        <v/>
      </c>
      <c r="R307" s="126">
        <f>IF($Q307="","",TEXT($Q307,"mmm yyyy"))</f>
        <v/>
      </c>
      <c r="S307" s="124">
        <f>IF(OR('Recurring Transactions'!$A$10="",$Q307=""),0,(IF('Recurring Transactions'!$F$10="Monthly",IF(AND('Recurring Transactions'!$J$10&lt;=EOMONTH($Q307,0),$Q307&lt;='Recurring Transactions'!$L$10),1,0),IF('Recurring Transactions'!$F$10="Semi-monthly",IF(AND('Recurring Transactions'!$J$10&lt;=EOMONTH($Q307,0),$Q307&lt;='Recurring Transactions'!$L$10),2,0),IF('Recurring Transactions'!$F$10="Weekly",IF(AND('Recurring Transactions'!$J$10&lt;=EOMONTH($Q307,0),$Q307&lt;='Recurring Transactions'!$L$10),MAX(0,INT((MIN(EOMONTH($Q307,0),'Recurring Transactions'!$L$10)-'Recurring Transactions'!$J$10)/7)+INT(-(MAX('Recurring Transactions'!$J$10,$Q307)-'Recurring Transactions'!$J$10)/7)+1),0),IF('Recurring Transactions'!$F$10="Bi-weekly",IF(AND('Recurring Transactions'!$J$10&lt;=EOMONTH($Q307,0),$Q307&lt;='Recurring Transactions'!$L$10),MAX(0,INT((MIN(EOMONTH($Q307,0),'Recurring Transactions'!$L$10)-'Recurring Transactions'!$J$10)/14)+INT(-(MAX('Recurring Transactions'!$J$10,$Q307)-'Recurring Transactions'!$J$10)/14)+1),0),IF('Recurring Transactions'!$F$10="Quarterly",IF(AND(AND('Recurring Transactions'!$J$10&lt;=EOMONTH($Q307,0),$Q307&lt;='Recurring Transactions'!$L$10),MOD((YEAR($Q307)-YEAR('Recurring Transactions'!$J$10))*12+MONTH($Q307)-MONTH('Recurring Transactions'!$J$10),3)=0),1,0),IF('Recurring Transactions'!$F$10="Annually",IF(AND(AND('Recurring Transactions'!$J$10&lt;=EOMONTH($Q307,0),$Q307&lt;='Recurring Transactions'!$L$10),MONTH($Q307)=MONTH('Recurring Transactions'!$J$10)),1,0),0)))))))*'Recurring Transactions'!$D$10)</f>
        <v/>
      </c>
    </row>
    <row r="308">
      <c r="N308" s="126">
        <f>'Recurring Transactions'!$A$10</f>
        <v/>
      </c>
      <c r="O308" s="126">
        <f>'Recurring Transactions'!$B$10</f>
        <v/>
      </c>
      <c r="P308" s="126">
        <f>'Recurring Transactions'!$E$10</f>
        <v/>
      </c>
      <c r="Q308" s="72">
        <f>IF('Recurring Transactions'!$J$10="","",EDATE('Recurring Transactions'!$J$10,46))</f>
        <v/>
      </c>
      <c r="R308" s="126">
        <f>IF($Q308="","",TEXT($Q308,"mmm yyyy"))</f>
        <v/>
      </c>
      <c r="S308" s="124">
        <f>IF(OR('Recurring Transactions'!$A$10="",$Q308=""),0,(IF('Recurring Transactions'!$F$10="Monthly",IF(AND('Recurring Transactions'!$J$10&lt;=EOMONTH($Q308,0),$Q308&lt;='Recurring Transactions'!$L$10),1,0),IF('Recurring Transactions'!$F$10="Semi-monthly",IF(AND('Recurring Transactions'!$J$10&lt;=EOMONTH($Q308,0),$Q308&lt;='Recurring Transactions'!$L$10),2,0),IF('Recurring Transactions'!$F$10="Weekly",IF(AND('Recurring Transactions'!$J$10&lt;=EOMONTH($Q308,0),$Q308&lt;='Recurring Transactions'!$L$10),MAX(0,INT((MIN(EOMONTH($Q308,0),'Recurring Transactions'!$L$10)-'Recurring Transactions'!$J$10)/7)+INT(-(MAX('Recurring Transactions'!$J$10,$Q308)-'Recurring Transactions'!$J$10)/7)+1),0),IF('Recurring Transactions'!$F$10="Bi-weekly",IF(AND('Recurring Transactions'!$J$10&lt;=EOMONTH($Q308,0),$Q308&lt;='Recurring Transactions'!$L$10),MAX(0,INT((MIN(EOMONTH($Q308,0),'Recurring Transactions'!$L$10)-'Recurring Transactions'!$J$10)/14)+INT(-(MAX('Recurring Transactions'!$J$10,$Q308)-'Recurring Transactions'!$J$10)/14)+1),0),IF('Recurring Transactions'!$F$10="Quarterly",IF(AND(AND('Recurring Transactions'!$J$10&lt;=EOMONTH($Q308,0),$Q308&lt;='Recurring Transactions'!$L$10),MOD((YEAR($Q308)-YEAR('Recurring Transactions'!$J$10))*12+MONTH($Q308)-MONTH('Recurring Transactions'!$J$10),3)=0),1,0),IF('Recurring Transactions'!$F$10="Annually",IF(AND(AND('Recurring Transactions'!$J$10&lt;=EOMONTH($Q308,0),$Q308&lt;='Recurring Transactions'!$L$10),MONTH($Q308)=MONTH('Recurring Transactions'!$J$10)),1,0),0)))))))*'Recurring Transactions'!$D$10)</f>
        <v/>
      </c>
    </row>
    <row r="309">
      <c r="N309" s="126">
        <f>'Recurring Transactions'!$A$10</f>
        <v/>
      </c>
      <c r="O309" s="126">
        <f>'Recurring Transactions'!$B$10</f>
        <v/>
      </c>
      <c r="P309" s="126">
        <f>'Recurring Transactions'!$E$10</f>
        <v/>
      </c>
      <c r="Q309" s="72">
        <f>IF('Recurring Transactions'!$J$10="","",EDATE('Recurring Transactions'!$J$10,47))</f>
        <v/>
      </c>
      <c r="R309" s="126">
        <f>IF($Q309="","",TEXT($Q309,"mmm yyyy"))</f>
        <v/>
      </c>
      <c r="S309" s="124">
        <f>IF(OR('Recurring Transactions'!$A$10="",$Q309=""),0,(IF('Recurring Transactions'!$F$10="Monthly",IF(AND('Recurring Transactions'!$J$10&lt;=EOMONTH($Q309,0),$Q309&lt;='Recurring Transactions'!$L$10),1,0),IF('Recurring Transactions'!$F$10="Semi-monthly",IF(AND('Recurring Transactions'!$J$10&lt;=EOMONTH($Q309,0),$Q309&lt;='Recurring Transactions'!$L$10),2,0),IF('Recurring Transactions'!$F$10="Weekly",IF(AND('Recurring Transactions'!$J$10&lt;=EOMONTH($Q309,0),$Q309&lt;='Recurring Transactions'!$L$10),MAX(0,INT((MIN(EOMONTH($Q309,0),'Recurring Transactions'!$L$10)-'Recurring Transactions'!$J$10)/7)+INT(-(MAX('Recurring Transactions'!$J$10,$Q309)-'Recurring Transactions'!$J$10)/7)+1),0),IF('Recurring Transactions'!$F$10="Bi-weekly",IF(AND('Recurring Transactions'!$J$10&lt;=EOMONTH($Q309,0),$Q309&lt;='Recurring Transactions'!$L$10),MAX(0,INT((MIN(EOMONTH($Q309,0),'Recurring Transactions'!$L$10)-'Recurring Transactions'!$J$10)/14)+INT(-(MAX('Recurring Transactions'!$J$10,$Q309)-'Recurring Transactions'!$J$10)/14)+1),0),IF('Recurring Transactions'!$F$10="Quarterly",IF(AND(AND('Recurring Transactions'!$J$10&lt;=EOMONTH($Q309,0),$Q309&lt;='Recurring Transactions'!$L$10),MOD((YEAR($Q309)-YEAR('Recurring Transactions'!$J$10))*12+MONTH($Q309)-MONTH('Recurring Transactions'!$J$10),3)=0),1,0),IF('Recurring Transactions'!$F$10="Annually",IF(AND(AND('Recurring Transactions'!$J$10&lt;=EOMONTH($Q309,0),$Q309&lt;='Recurring Transactions'!$L$10),MONTH($Q309)=MONTH('Recurring Transactions'!$J$10)),1,0),0)))))))*'Recurring Transactions'!$D$10)</f>
        <v/>
      </c>
    </row>
    <row r="310">
      <c r="N310" s="126">
        <f>'Recurring Transactions'!$A$10</f>
        <v/>
      </c>
      <c r="O310" s="126">
        <f>'Recurring Transactions'!$B$10</f>
        <v/>
      </c>
      <c r="P310" s="126">
        <f>'Recurring Transactions'!$E$10</f>
        <v/>
      </c>
      <c r="Q310" s="72">
        <f>IF('Recurring Transactions'!$J$10="","",EDATE('Recurring Transactions'!$J$10,48))</f>
        <v/>
      </c>
      <c r="R310" s="126">
        <f>IF($Q310="","",TEXT($Q310,"mmm yyyy"))</f>
        <v/>
      </c>
      <c r="S310" s="124">
        <f>IF(OR('Recurring Transactions'!$A$10="",$Q310=""),0,(IF('Recurring Transactions'!$F$10="Monthly",IF(AND('Recurring Transactions'!$J$10&lt;=EOMONTH($Q310,0),$Q310&lt;='Recurring Transactions'!$L$10),1,0),IF('Recurring Transactions'!$F$10="Semi-monthly",IF(AND('Recurring Transactions'!$J$10&lt;=EOMONTH($Q310,0),$Q310&lt;='Recurring Transactions'!$L$10),2,0),IF('Recurring Transactions'!$F$10="Weekly",IF(AND('Recurring Transactions'!$J$10&lt;=EOMONTH($Q310,0),$Q310&lt;='Recurring Transactions'!$L$10),MAX(0,INT((MIN(EOMONTH($Q310,0),'Recurring Transactions'!$L$10)-'Recurring Transactions'!$J$10)/7)+INT(-(MAX('Recurring Transactions'!$J$10,$Q310)-'Recurring Transactions'!$J$10)/7)+1),0),IF('Recurring Transactions'!$F$10="Bi-weekly",IF(AND('Recurring Transactions'!$J$10&lt;=EOMONTH($Q310,0),$Q310&lt;='Recurring Transactions'!$L$10),MAX(0,INT((MIN(EOMONTH($Q310,0),'Recurring Transactions'!$L$10)-'Recurring Transactions'!$J$10)/14)+INT(-(MAX('Recurring Transactions'!$J$10,$Q310)-'Recurring Transactions'!$J$10)/14)+1),0),IF('Recurring Transactions'!$F$10="Quarterly",IF(AND(AND('Recurring Transactions'!$J$10&lt;=EOMONTH($Q310,0),$Q310&lt;='Recurring Transactions'!$L$10),MOD((YEAR($Q310)-YEAR('Recurring Transactions'!$J$10))*12+MONTH($Q310)-MONTH('Recurring Transactions'!$J$10),3)=0),1,0),IF('Recurring Transactions'!$F$10="Annually",IF(AND(AND('Recurring Transactions'!$J$10&lt;=EOMONTH($Q310,0),$Q310&lt;='Recurring Transactions'!$L$10),MONTH($Q310)=MONTH('Recurring Transactions'!$J$10)),1,0),0)))))))*'Recurring Transactions'!$D$10)</f>
        <v/>
      </c>
    </row>
    <row r="311">
      <c r="N311" s="126">
        <f>'Recurring Transactions'!$A$10</f>
        <v/>
      </c>
      <c r="O311" s="126">
        <f>'Recurring Transactions'!$B$10</f>
        <v/>
      </c>
      <c r="P311" s="126">
        <f>'Recurring Transactions'!$E$10</f>
        <v/>
      </c>
      <c r="Q311" s="72">
        <f>IF('Recurring Transactions'!$J$10="","",EDATE('Recurring Transactions'!$J$10,49))</f>
        <v/>
      </c>
      <c r="R311" s="126">
        <f>IF($Q311="","",TEXT($Q311,"mmm yyyy"))</f>
        <v/>
      </c>
      <c r="S311" s="124">
        <f>IF(OR('Recurring Transactions'!$A$10="",$Q311=""),0,(IF('Recurring Transactions'!$F$10="Monthly",IF(AND('Recurring Transactions'!$J$10&lt;=EOMONTH($Q311,0),$Q311&lt;='Recurring Transactions'!$L$10),1,0),IF('Recurring Transactions'!$F$10="Semi-monthly",IF(AND('Recurring Transactions'!$J$10&lt;=EOMONTH($Q311,0),$Q311&lt;='Recurring Transactions'!$L$10),2,0),IF('Recurring Transactions'!$F$10="Weekly",IF(AND('Recurring Transactions'!$J$10&lt;=EOMONTH($Q311,0),$Q311&lt;='Recurring Transactions'!$L$10),MAX(0,INT((MIN(EOMONTH($Q311,0),'Recurring Transactions'!$L$10)-'Recurring Transactions'!$J$10)/7)+INT(-(MAX('Recurring Transactions'!$J$10,$Q311)-'Recurring Transactions'!$J$10)/7)+1),0),IF('Recurring Transactions'!$F$10="Bi-weekly",IF(AND('Recurring Transactions'!$J$10&lt;=EOMONTH($Q311,0),$Q311&lt;='Recurring Transactions'!$L$10),MAX(0,INT((MIN(EOMONTH($Q311,0),'Recurring Transactions'!$L$10)-'Recurring Transactions'!$J$10)/14)+INT(-(MAX('Recurring Transactions'!$J$10,$Q311)-'Recurring Transactions'!$J$10)/14)+1),0),IF('Recurring Transactions'!$F$10="Quarterly",IF(AND(AND('Recurring Transactions'!$J$10&lt;=EOMONTH($Q311,0),$Q311&lt;='Recurring Transactions'!$L$10),MOD((YEAR($Q311)-YEAR('Recurring Transactions'!$J$10))*12+MONTH($Q311)-MONTH('Recurring Transactions'!$J$10),3)=0),1,0),IF('Recurring Transactions'!$F$10="Annually",IF(AND(AND('Recurring Transactions'!$J$10&lt;=EOMONTH($Q311,0),$Q311&lt;='Recurring Transactions'!$L$10),MONTH($Q311)=MONTH('Recurring Transactions'!$J$10)),1,0),0)))))))*'Recurring Transactions'!$D$10)</f>
        <v/>
      </c>
    </row>
    <row r="312">
      <c r="N312" s="126">
        <f>'Recurring Transactions'!$A$10</f>
        <v/>
      </c>
      <c r="O312" s="126">
        <f>'Recurring Transactions'!$B$10</f>
        <v/>
      </c>
      <c r="P312" s="126">
        <f>'Recurring Transactions'!$E$10</f>
        <v/>
      </c>
      <c r="Q312" s="72">
        <f>IF('Recurring Transactions'!$J$10="","",EDATE('Recurring Transactions'!$J$10,50))</f>
        <v/>
      </c>
      <c r="R312" s="126">
        <f>IF($Q312="","",TEXT($Q312,"mmm yyyy"))</f>
        <v/>
      </c>
      <c r="S312" s="124">
        <f>IF(OR('Recurring Transactions'!$A$10="",$Q312=""),0,(IF('Recurring Transactions'!$F$10="Monthly",IF(AND('Recurring Transactions'!$J$10&lt;=EOMONTH($Q312,0),$Q312&lt;='Recurring Transactions'!$L$10),1,0),IF('Recurring Transactions'!$F$10="Semi-monthly",IF(AND('Recurring Transactions'!$J$10&lt;=EOMONTH($Q312,0),$Q312&lt;='Recurring Transactions'!$L$10),2,0),IF('Recurring Transactions'!$F$10="Weekly",IF(AND('Recurring Transactions'!$J$10&lt;=EOMONTH($Q312,0),$Q312&lt;='Recurring Transactions'!$L$10),MAX(0,INT((MIN(EOMONTH($Q312,0),'Recurring Transactions'!$L$10)-'Recurring Transactions'!$J$10)/7)+INT(-(MAX('Recurring Transactions'!$J$10,$Q312)-'Recurring Transactions'!$J$10)/7)+1),0),IF('Recurring Transactions'!$F$10="Bi-weekly",IF(AND('Recurring Transactions'!$J$10&lt;=EOMONTH($Q312,0),$Q312&lt;='Recurring Transactions'!$L$10),MAX(0,INT((MIN(EOMONTH($Q312,0),'Recurring Transactions'!$L$10)-'Recurring Transactions'!$J$10)/14)+INT(-(MAX('Recurring Transactions'!$J$10,$Q312)-'Recurring Transactions'!$J$10)/14)+1),0),IF('Recurring Transactions'!$F$10="Quarterly",IF(AND(AND('Recurring Transactions'!$J$10&lt;=EOMONTH($Q312,0),$Q312&lt;='Recurring Transactions'!$L$10),MOD((YEAR($Q312)-YEAR('Recurring Transactions'!$J$10))*12+MONTH($Q312)-MONTH('Recurring Transactions'!$J$10),3)=0),1,0),IF('Recurring Transactions'!$F$10="Annually",IF(AND(AND('Recurring Transactions'!$J$10&lt;=EOMONTH($Q312,0),$Q312&lt;='Recurring Transactions'!$L$10),MONTH($Q312)=MONTH('Recurring Transactions'!$J$10)),1,0),0)))))))*'Recurring Transactions'!$D$10)</f>
        <v/>
      </c>
    </row>
    <row r="313">
      <c r="N313" s="126">
        <f>'Recurring Transactions'!$A$10</f>
        <v/>
      </c>
      <c r="O313" s="126">
        <f>'Recurring Transactions'!$B$10</f>
        <v/>
      </c>
      <c r="P313" s="126">
        <f>'Recurring Transactions'!$E$10</f>
        <v/>
      </c>
      <c r="Q313" s="72">
        <f>IF('Recurring Transactions'!$J$10="","",EDATE('Recurring Transactions'!$J$10,51))</f>
        <v/>
      </c>
      <c r="R313" s="126">
        <f>IF($Q313="","",TEXT($Q313,"mmm yyyy"))</f>
        <v/>
      </c>
      <c r="S313" s="124">
        <f>IF(OR('Recurring Transactions'!$A$10="",$Q313=""),0,(IF('Recurring Transactions'!$F$10="Monthly",IF(AND('Recurring Transactions'!$J$10&lt;=EOMONTH($Q313,0),$Q313&lt;='Recurring Transactions'!$L$10),1,0),IF('Recurring Transactions'!$F$10="Semi-monthly",IF(AND('Recurring Transactions'!$J$10&lt;=EOMONTH($Q313,0),$Q313&lt;='Recurring Transactions'!$L$10),2,0),IF('Recurring Transactions'!$F$10="Weekly",IF(AND('Recurring Transactions'!$J$10&lt;=EOMONTH($Q313,0),$Q313&lt;='Recurring Transactions'!$L$10),MAX(0,INT((MIN(EOMONTH($Q313,0),'Recurring Transactions'!$L$10)-'Recurring Transactions'!$J$10)/7)+INT(-(MAX('Recurring Transactions'!$J$10,$Q313)-'Recurring Transactions'!$J$10)/7)+1),0),IF('Recurring Transactions'!$F$10="Bi-weekly",IF(AND('Recurring Transactions'!$J$10&lt;=EOMONTH($Q313,0),$Q313&lt;='Recurring Transactions'!$L$10),MAX(0,INT((MIN(EOMONTH($Q313,0),'Recurring Transactions'!$L$10)-'Recurring Transactions'!$J$10)/14)+INT(-(MAX('Recurring Transactions'!$J$10,$Q313)-'Recurring Transactions'!$J$10)/14)+1),0),IF('Recurring Transactions'!$F$10="Quarterly",IF(AND(AND('Recurring Transactions'!$J$10&lt;=EOMONTH($Q313,0),$Q313&lt;='Recurring Transactions'!$L$10),MOD((YEAR($Q313)-YEAR('Recurring Transactions'!$J$10))*12+MONTH($Q313)-MONTH('Recurring Transactions'!$J$10),3)=0),1,0),IF('Recurring Transactions'!$F$10="Annually",IF(AND(AND('Recurring Transactions'!$J$10&lt;=EOMONTH($Q313,0),$Q313&lt;='Recurring Transactions'!$L$10),MONTH($Q313)=MONTH('Recurring Transactions'!$J$10)),1,0),0)))))))*'Recurring Transactions'!$D$10)</f>
        <v/>
      </c>
    </row>
    <row r="314">
      <c r="N314" s="126">
        <f>'Recurring Transactions'!$A$10</f>
        <v/>
      </c>
      <c r="O314" s="126">
        <f>'Recurring Transactions'!$B$10</f>
        <v/>
      </c>
      <c r="P314" s="126">
        <f>'Recurring Transactions'!$E$10</f>
        <v/>
      </c>
      <c r="Q314" s="72">
        <f>IF('Recurring Transactions'!$J$10="","",EDATE('Recurring Transactions'!$J$10,52))</f>
        <v/>
      </c>
      <c r="R314" s="126">
        <f>IF($Q314="","",TEXT($Q314,"mmm yyyy"))</f>
        <v/>
      </c>
      <c r="S314" s="124">
        <f>IF(OR('Recurring Transactions'!$A$10="",$Q314=""),0,(IF('Recurring Transactions'!$F$10="Monthly",IF(AND('Recurring Transactions'!$J$10&lt;=EOMONTH($Q314,0),$Q314&lt;='Recurring Transactions'!$L$10),1,0),IF('Recurring Transactions'!$F$10="Semi-monthly",IF(AND('Recurring Transactions'!$J$10&lt;=EOMONTH($Q314,0),$Q314&lt;='Recurring Transactions'!$L$10),2,0),IF('Recurring Transactions'!$F$10="Weekly",IF(AND('Recurring Transactions'!$J$10&lt;=EOMONTH($Q314,0),$Q314&lt;='Recurring Transactions'!$L$10),MAX(0,INT((MIN(EOMONTH($Q314,0),'Recurring Transactions'!$L$10)-'Recurring Transactions'!$J$10)/7)+INT(-(MAX('Recurring Transactions'!$J$10,$Q314)-'Recurring Transactions'!$J$10)/7)+1),0),IF('Recurring Transactions'!$F$10="Bi-weekly",IF(AND('Recurring Transactions'!$J$10&lt;=EOMONTH($Q314,0),$Q314&lt;='Recurring Transactions'!$L$10),MAX(0,INT((MIN(EOMONTH($Q314,0),'Recurring Transactions'!$L$10)-'Recurring Transactions'!$J$10)/14)+INT(-(MAX('Recurring Transactions'!$J$10,$Q314)-'Recurring Transactions'!$J$10)/14)+1),0),IF('Recurring Transactions'!$F$10="Quarterly",IF(AND(AND('Recurring Transactions'!$J$10&lt;=EOMONTH($Q314,0),$Q314&lt;='Recurring Transactions'!$L$10),MOD((YEAR($Q314)-YEAR('Recurring Transactions'!$J$10))*12+MONTH($Q314)-MONTH('Recurring Transactions'!$J$10),3)=0),1,0),IF('Recurring Transactions'!$F$10="Annually",IF(AND(AND('Recurring Transactions'!$J$10&lt;=EOMONTH($Q314,0),$Q314&lt;='Recurring Transactions'!$L$10),MONTH($Q314)=MONTH('Recurring Transactions'!$J$10)),1,0),0)))))))*'Recurring Transactions'!$D$10)</f>
        <v/>
      </c>
    </row>
    <row r="315">
      <c r="N315" s="126">
        <f>'Recurring Transactions'!$A$10</f>
        <v/>
      </c>
      <c r="O315" s="126">
        <f>'Recurring Transactions'!$B$10</f>
        <v/>
      </c>
      <c r="P315" s="126">
        <f>'Recurring Transactions'!$E$10</f>
        <v/>
      </c>
      <c r="Q315" s="72">
        <f>IF('Recurring Transactions'!$J$10="","",EDATE('Recurring Transactions'!$J$10,53))</f>
        <v/>
      </c>
      <c r="R315" s="126">
        <f>IF($Q315="","",TEXT($Q315,"mmm yyyy"))</f>
        <v/>
      </c>
      <c r="S315" s="124">
        <f>IF(OR('Recurring Transactions'!$A$10="",$Q315=""),0,(IF('Recurring Transactions'!$F$10="Monthly",IF(AND('Recurring Transactions'!$J$10&lt;=EOMONTH($Q315,0),$Q315&lt;='Recurring Transactions'!$L$10),1,0),IF('Recurring Transactions'!$F$10="Semi-monthly",IF(AND('Recurring Transactions'!$J$10&lt;=EOMONTH($Q315,0),$Q315&lt;='Recurring Transactions'!$L$10),2,0),IF('Recurring Transactions'!$F$10="Weekly",IF(AND('Recurring Transactions'!$J$10&lt;=EOMONTH($Q315,0),$Q315&lt;='Recurring Transactions'!$L$10),MAX(0,INT((MIN(EOMONTH($Q315,0),'Recurring Transactions'!$L$10)-'Recurring Transactions'!$J$10)/7)+INT(-(MAX('Recurring Transactions'!$J$10,$Q315)-'Recurring Transactions'!$J$10)/7)+1),0),IF('Recurring Transactions'!$F$10="Bi-weekly",IF(AND('Recurring Transactions'!$J$10&lt;=EOMONTH($Q315,0),$Q315&lt;='Recurring Transactions'!$L$10),MAX(0,INT((MIN(EOMONTH($Q315,0),'Recurring Transactions'!$L$10)-'Recurring Transactions'!$J$10)/14)+INT(-(MAX('Recurring Transactions'!$J$10,$Q315)-'Recurring Transactions'!$J$10)/14)+1),0),IF('Recurring Transactions'!$F$10="Quarterly",IF(AND(AND('Recurring Transactions'!$J$10&lt;=EOMONTH($Q315,0),$Q315&lt;='Recurring Transactions'!$L$10),MOD((YEAR($Q315)-YEAR('Recurring Transactions'!$J$10))*12+MONTH($Q315)-MONTH('Recurring Transactions'!$J$10),3)=0),1,0),IF('Recurring Transactions'!$F$10="Annually",IF(AND(AND('Recurring Transactions'!$J$10&lt;=EOMONTH($Q315,0),$Q315&lt;='Recurring Transactions'!$L$10),MONTH($Q315)=MONTH('Recurring Transactions'!$J$10)),1,0),0)))))))*'Recurring Transactions'!$D$10)</f>
        <v/>
      </c>
    </row>
    <row r="316">
      <c r="N316" s="126">
        <f>'Recurring Transactions'!$A$10</f>
        <v/>
      </c>
      <c r="O316" s="126">
        <f>'Recurring Transactions'!$B$10</f>
        <v/>
      </c>
      <c r="P316" s="126">
        <f>'Recurring Transactions'!$E$10</f>
        <v/>
      </c>
      <c r="Q316" s="72">
        <f>IF('Recurring Transactions'!$J$10="","",EDATE('Recurring Transactions'!$J$10,54))</f>
        <v/>
      </c>
      <c r="R316" s="126">
        <f>IF($Q316="","",TEXT($Q316,"mmm yyyy"))</f>
        <v/>
      </c>
      <c r="S316" s="124">
        <f>IF(OR('Recurring Transactions'!$A$10="",$Q316=""),0,(IF('Recurring Transactions'!$F$10="Monthly",IF(AND('Recurring Transactions'!$J$10&lt;=EOMONTH($Q316,0),$Q316&lt;='Recurring Transactions'!$L$10),1,0),IF('Recurring Transactions'!$F$10="Semi-monthly",IF(AND('Recurring Transactions'!$J$10&lt;=EOMONTH($Q316,0),$Q316&lt;='Recurring Transactions'!$L$10),2,0),IF('Recurring Transactions'!$F$10="Weekly",IF(AND('Recurring Transactions'!$J$10&lt;=EOMONTH($Q316,0),$Q316&lt;='Recurring Transactions'!$L$10),MAX(0,INT((MIN(EOMONTH($Q316,0),'Recurring Transactions'!$L$10)-'Recurring Transactions'!$J$10)/7)+INT(-(MAX('Recurring Transactions'!$J$10,$Q316)-'Recurring Transactions'!$J$10)/7)+1),0),IF('Recurring Transactions'!$F$10="Bi-weekly",IF(AND('Recurring Transactions'!$J$10&lt;=EOMONTH($Q316,0),$Q316&lt;='Recurring Transactions'!$L$10),MAX(0,INT((MIN(EOMONTH($Q316,0),'Recurring Transactions'!$L$10)-'Recurring Transactions'!$J$10)/14)+INT(-(MAX('Recurring Transactions'!$J$10,$Q316)-'Recurring Transactions'!$J$10)/14)+1),0),IF('Recurring Transactions'!$F$10="Quarterly",IF(AND(AND('Recurring Transactions'!$J$10&lt;=EOMONTH($Q316,0),$Q316&lt;='Recurring Transactions'!$L$10),MOD((YEAR($Q316)-YEAR('Recurring Transactions'!$J$10))*12+MONTH($Q316)-MONTH('Recurring Transactions'!$J$10),3)=0),1,0),IF('Recurring Transactions'!$F$10="Annually",IF(AND(AND('Recurring Transactions'!$J$10&lt;=EOMONTH($Q316,0),$Q316&lt;='Recurring Transactions'!$L$10),MONTH($Q316)=MONTH('Recurring Transactions'!$J$10)),1,0),0)))))))*'Recurring Transactions'!$D$10)</f>
        <v/>
      </c>
    </row>
    <row r="317">
      <c r="N317" s="126">
        <f>'Recurring Transactions'!$A$10</f>
        <v/>
      </c>
      <c r="O317" s="126">
        <f>'Recurring Transactions'!$B$10</f>
        <v/>
      </c>
      <c r="P317" s="126">
        <f>'Recurring Transactions'!$E$10</f>
        <v/>
      </c>
      <c r="Q317" s="72">
        <f>IF('Recurring Transactions'!$J$10="","",EDATE('Recurring Transactions'!$J$10,55))</f>
        <v/>
      </c>
      <c r="R317" s="126">
        <f>IF($Q317="","",TEXT($Q317,"mmm yyyy"))</f>
        <v/>
      </c>
      <c r="S317" s="124">
        <f>IF(OR('Recurring Transactions'!$A$10="",$Q317=""),0,(IF('Recurring Transactions'!$F$10="Monthly",IF(AND('Recurring Transactions'!$J$10&lt;=EOMONTH($Q317,0),$Q317&lt;='Recurring Transactions'!$L$10),1,0),IF('Recurring Transactions'!$F$10="Semi-monthly",IF(AND('Recurring Transactions'!$J$10&lt;=EOMONTH($Q317,0),$Q317&lt;='Recurring Transactions'!$L$10),2,0),IF('Recurring Transactions'!$F$10="Weekly",IF(AND('Recurring Transactions'!$J$10&lt;=EOMONTH($Q317,0),$Q317&lt;='Recurring Transactions'!$L$10),MAX(0,INT((MIN(EOMONTH($Q317,0),'Recurring Transactions'!$L$10)-'Recurring Transactions'!$J$10)/7)+INT(-(MAX('Recurring Transactions'!$J$10,$Q317)-'Recurring Transactions'!$J$10)/7)+1),0),IF('Recurring Transactions'!$F$10="Bi-weekly",IF(AND('Recurring Transactions'!$J$10&lt;=EOMONTH($Q317,0),$Q317&lt;='Recurring Transactions'!$L$10),MAX(0,INT((MIN(EOMONTH($Q317,0),'Recurring Transactions'!$L$10)-'Recurring Transactions'!$J$10)/14)+INT(-(MAX('Recurring Transactions'!$J$10,$Q317)-'Recurring Transactions'!$J$10)/14)+1),0),IF('Recurring Transactions'!$F$10="Quarterly",IF(AND(AND('Recurring Transactions'!$J$10&lt;=EOMONTH($Q317,0),$Q317&lt;='Recurring Transactions'!$L$10),MOD((YEAR($Q317)-YEAR('Recurring Transactions'!$J$10))*12+MONTH($Q317)-MONTH('Recurring Transactions'!$J$10),3)=0),1,0),IF('Recurring Transactions'!$F$10="Annually",IF(AND(AND('Recurring Transactions'!$J$10&lt;=EOMONTH($Q317,0),$Q317&lt;='Recurring Transactions'!$L$10),MONTH($Q317)=MONTH('Recurring Transactions'!$J$10)),1,0),0)))))))*'Recurring Transactions'!$D$10)</f>
        <v/>
      </c>
    </row>
    <row r="318">
      <c r="N318" s="126">
        <f>'Recurring Transactions'!$A$10</f>
        <v/>
      </c>
      <c r="O318" s="126">
        <f>'Recurring Transactions'!$B$10</f>
        <v/>
      </c>
      <c r="P318" s="126">
        <f>'Recurring Transactions'!$E$10</f>
        <v/>
      </c>
      <c r="Q318" s="72">
        <f>IF('Recurring Transactions'!$J$10="","",EDATE('Recurring Transactions'!$J$10,56))</f>
        <v/>
      </c>
      <c r="R318" s="126">
        <f>IF($Q318="","",TEXT($Q318,"mmm yyyy"))</f>
        <v/>
      </c>
      <c r="S318" s="124">
        <f>IF(OR('Recurring Transactions'!$A$10="",$Q318=""),0,(IF('Recurring Transactions'!$F$10="Monthly",IF(AND('Recurring Transactions'!$J$10&lt;=EOMONTH($Q318,0),$Q318&lt;='Recurring Transactions'!$L$10),1,0),IF('Recurring Transactions'!$F$10="Semi-monthly",IF(AND('Recurring Transactions'!$J$10&lt;=EOMONTH($Q318,0),$Q318&lt;='Recurring Transactions'!$L$10),2,0),IF('Recurring Transactions'!$F$10="Weekly",IF(AND('Recurring Transactions'!$J$10&lt;=EOMONTH($Q318,0),$Q318&lt;='Recurring Transactions'!$L$10),MAX(0,INT((MIN(EOMONTH($Q318,0),'Recurring Transactions'!$L$10)-'Recurring Transactions'!$J$10)/7)+INT(-(MAX('Recurring Transactions'!$J$10,$Q318)-'Recurring Transactions'!$J$10)/7)+1),0),IF('Recurring Transactions'!$F$10="Bi-weekly",IF(AND('Recurring Transactions'!$J$10&lt;=EOMONTH($Q318,0),$Q318&lt;='Recurring Transactions'!$L$10),MAX(0,INT((MIN(EOMONTH($Q318,0),'Recurring Transactions'!$L$10)-'Recurring Transactions'!$J$10)/14)+INT(-(MAX('Recurring Transactions'!$J$10,$Q318)-'Recurring Transactions'!$J$10)/14)+1),0),IF('Recurring Transactions'!$F$10="Quarterly",IF(AND(AND('Recurring Transactions'!$J$10&lt;=EOMONTH($Q318,0),$Q318&lt;='Recurring Transactions'!$L$10),MOD((YEAR($Q318)-YEAR('Recurring Transactions'!$J$10))*12+MONTH($Q318)-MONTH('Recurring Transactions'!$J$10),3)=0),1,0),IF('Recurring Transactions'!$F$10="Annually",IF(AND(AND('Recurring Transactions'!$J$10&lt;=EOMONTH($Q318,0),$Q318&lt;='Recurring Transactions'!$L$10),MONTH($Q318)=MONTH('Recurring Transactions'!$J$10)),1,0),0)))))))*'Recurring Transactions'!$D$10)</f>
        <v/>
      </c>
    </row>
    <row r="319">
      <c r="N319" s="126">
        <f>'Recurring Transactions'!$A$10</f>
        <v/>
      </c>
      <c r="O319" s="126">
        <f>'Recurring Transactions'!$B$10</f>
        <v/>
      </c>
      <c r="P319" s="126">
        <f>'Recurring Transactions'!$E$10</f>
        <v/>
      </c>
      <c r="Q319" s="72">
        <f>IF('Recurring Transactions'!$J$10="","",EDATE('Recurring Transactions'!$J$10,57))</f>
        <v/>
      </c>
      <c r="R319" s="126">
        <f>IF($Q319="","",TEXT($Q319,"mmm yyyy"))</f>
        <v/>
      </c>
      <c r="S319" s="124">
        <f>IF(OR('Recurring Transactions'!$A$10="",$Q319=""),0,(IF('Recurring Transactions'!$F$10="Monthly",IF(AND('Recurring Transactions'!$J$10&lt;=EOMONTH($Q319,0),$Q319&lt;='Recurring Transactions'!$L$10),1,0),IF('Recurring Transactions'!$F$10="Semi-monthly",IF(AND('Recurring Transactions'!$J$10&lt;=EOMONTH($Q319,0),$Q319&lt;='Recurring Transactions'!$L$10),2,0),IF('Recurring Transactions'!$F$10="Weekly",IF(AND('Recurring Transactions'!$J$10&lt;=EOMONTH($Q319,0),$Q319&lt;='Recurring Transactions'!$L$10),MAX(0,INT((MIN(EOMONTH($Q319,0),'Recurring Transactions'!$L$10)-'Recurring Transactions'!$J$10)/7)+INT(-(MAX('Recurring Transactions'!$J$10,$Q319)-'Recurring Transactions'!$J$10)/7)+1),0),IF('Recurring Transactions'!$F$10="Bi-weekly",IF(AND('Recurring Transactions'!$J$10&lt;=EOMONTH($Q319,0),$Q319&lt;='Recurring Transactions'!$L$10),MAX(0,INT((MIN(EOMONTH($Q319,0),'Recurring Transactions'!$L$10)-'Recurring Transactions'!$J$10)/14)+INT(-(MAX('Recurring Transactions'!$J$10,$Q319)-'Recurring Transactions'!$J$10)/14)+1),0),IF('Recurring Transactions'!$F$10="Quarterly",IF(AND(AND('Recurring Transactions'!$J$10&lt;=EOMONTH($Q319,0),$Q319&lt;='Recurring Transactions'!$L$10),MOD((YEAR($Q319)-YEAR('Recurring Transactions'!$J$10))*12+MONTH($Q319)-MONTH('Recurring Transactions'!$J$10),3)=0),1,0),IF('Recurring Transactions'!$F$10="Annually",IF(AND(AND('Recurring Transactions'!$J$10&lt;=EOMONTH($Q319,0),$Q319&lt;='Recurring Transactions'!$L$10),MONTH($Q319)=MONTH('Recurring Transactions'!$J$10)),1,0),0)))))))*'Recurring Transactions'!$D$10)</f>
        <v/>
      </c>
    </row>
    <row r="320">
      <c r="N320" s="126">
        <f>'Recurring Transactions'!$A$10</f>
        <v/>
      </c>
      <c r="O320" s="126">
        <f>'Recurring Transactions'!$B$10</f>
        <v/>
      </c>
      <c r="P320" s="126">
        <f>'Recurring Transactions'!$E$10</f>
        <v/>
      </c>
      <c r="Q320" s="72">
        <f>IF('Recurring Transactions'!$J$10="","",EDATE('Recurring Transactions'!$J$10,58))</f>
        <v/>
      </c>
      <c r="R320" s="126">
        <f>IF($Q320="","",TEXT($Q320,"mmm yyyy"))</f>
        <v/>
      </c>
      <c r="S320" s="124">
        <f>IF(OR('Recurring Transactions'!$A$10="",$Q320=""),0,(IF('Recurring Transactions'!$F$10="Monthly",IF(AND('Recurring Transactions'!$J$10&lt;=EOMONTH($Q320,0),$Q320&lt;='Recurring Transactions'!$L$10),1,0),IF('Recurring Transactions'!$F$10="Semi-monthly",IF(AND('Recurring Transactions'!$J$10&lt;=EOMONTH($Q320,0),$Q320&lt;='Recurring Transactions'!$L$10),2,0),IF('Recurring Transactions'!$F$10="Weekly",IF(AND('Recurring Transactions'!$J$10&lt;=EOMONTH($Q320,0),$Q320&lt;='Recurring Transactions'!$L$10),MAX(0,INT((MIN(EOMONTH($Q320,0),'Recurring Transactions'!$L$10)-'Recurring Transactions'!$J$10)/7)+INT(-(MAX('Recurring Transactions'!$J$10,$Q320)-'Recurring Transactions'!$J$10)/7)+1),0),IF('Recurring Transactions'!$F$10="Bi-weekly",IF(AND('Recurring Transactions'!$J$10&lt;=EOMONTH($Q320,0),$Q320&lt;='Recurring Transactions'!$L$10),MAX(0,INT((MIN(EOMONTH($Q320,0),'Recurring Transactions'!$L$10)-'Recurring Transactions'!$J$10)/14)+INT(-(MAX('Recurring Transactions'!$J$10,$Q320)-'Recurring Transactions'!$J$10)/14)+1),0),IF('Recurring Transactions'!$F$10="Quarterly",IF(AND(AND('Recurring Transactions'!$J$10&lt;=EOMONTH($Q320,0),$Q320&lt;='Recurring Transactions'!$L$10),MOD((YEAR($Q320)-YEAR('Recurring Transactions'!$J$10))*12+MONTH($Q320)-MONTH('Recurring Transactions'!$J$10),3)=0),1,0),IF('Recurring Transactions'!$F$10="Annually",IF(AND(AND('Recurring Transactions'!$J$10&lt;=EOMONTH($Q320,0),$Q320&lt;='Recurring Transactions'!$L$10),MONTH($Q320)=MONTH('Recurring Transactions'!$J$10)),1,0),0)))))))*'Recurring Transactions'!$D$10)</f>
        <v/>
      </c>
    </row>
    <row r="321">
      <c r="N321" s="126">
        <f>'Recurring Transactions'!$A$10</f>
        <v/>
      </c>
      <c r="O321" s="126">
        <f>'Recurring Transactions'!$B$10</f>
        <v/>
      </c>
      <c r="P321" s="126">
        <f>'Recurring Transactions'!$E$10</f>
        <v/>
      </c>
      <c r="Q321" s="72">
        <f>IF('Recurring Transactions'!$J$10="","",EDATE('Recurring Transactions'!$J$10,59))</f>
        <v/>
      </c>
      <c r="R321" s="126">
        <f>IF($Q321="","",TEXT($Q321,"mmm yyyy"))</f>
        <v/>
      </c>
      <c r="S321" s="124">
        <f>IF(OR('Recurring Transactions'!$A$10="",$Q321=""),0,(IF('Recurring Transactions'!$F$10="Monthly",IF(AND('Recurring Transactions'!$J$10&lt;=EOMONTH($Q321,0),$Q321&lt;='Recurring Transactions'!$L$10),1,0),IF('Recurring Transactions'!$F$10="Semi-monthly",IF(AND('Recurring Transactions'!$J$10&lt;=EOMONTH($Q321,0),$Q321&lt;='Recurring Transactions'!$L$10),2,0),IF('Recurring Transactions'!$F$10="Weekly",IF(AND('Recurring Transactions'!$J$10&lt;=EOMONTH($Q321,0),$Q321&lt;='Recurring Transactions'!$L$10),MAX(0,INT((MIN(EOMONTH($Q321,0),'Recurring Transactions'!$L$10)-'Recurring Transactions'!$J$10)/7)+INT(-(MAX('Recurring Transactions'!$J$10,$Q321)-'Recurring Transactions'!$J$10)/7)+1),0),IF('Recurring Transactions'!$F$10="Bi-weekly",IF(AND('Recurring Transactions'!$J$10&lt;=EOMONTH($Q321,0),$Q321&lt;='Recurring Transactions'!$L$10),MAX(0,INT((MIN(EOMONTH($Q321,0),'Recurring Transactions'!$L$10)-'Recurring Transactions'!$J$10)/14)+INT(-(MAX('Recurring Transactions'!$J$10,$Q321)-'Recurring Transactions'!$J$10)/14)+1),0),IF('Recurring Transactions'!$F$10="Quarterly",IF(AND(AND('Recurring Transactions'!$J$10&lt;=EOMONTH($Q321,0),$Q321&lt;='Recurring Transactions'!$L$10),MOD((YEAR($Q321)-YEAR('Recurring Transactions'!$J$10))*12+MONTH($Q321)-MONTH('Recurring Transactions'!$J$10),3)=0),1,0),IF('Recurring Transactions'!$F$10="Annually",IF(AND(AND('Recurring Transactions'!$J$10&lt;=EOMONTH($Q321,0),$Q321&lt;='Recurring Transactions'!$L$10),MONTH($Q321)=MONTH('Recurring Transactions'!$J$10)),1,0),0)))))))*'Recurring Transactions'!$D$10)</f>
        <v/>
      </c>
    </row>
    <row r="322">
      <c r="N322" s="126">
        <f>'Recurring Transactions'!$A$11</f>
        <v/>
      </c>
      <c r="O322" s="126">
        <f>'Recurring Transactions'!$B$11</f>
        <v/>
      </c>
      <c r="P322" s="126">
        <f>'Recurring Transactions'!$E$11</f>
        <v/>
      </c>
      <c r="Q322" s="72">
        <f>IF('Recurring Transactions'!$J$11="","",EDATE('Recurring Transactions'!$J$11,0))</f>
        <v/>
      </c>
      <c r="R322" s="126">
        <f>IF($Q322="","",TEXT($Q322,"mmm yyyy"))</f>
        <v/>
      </c>
      <c r="S322" s="124">
        <f>IF(OR('Recurring Transactions'!$A$11="",$Q322=""),0,(IF('Recurring Transactions'!$F$11="Monthly",IF(AND('Recurring Transactions'!$J$11&lt;=EOMONTH($Q322,0),$Q322&lt;='Recurring Transactions'!$L$11),1,0),IF('Recurring Transactions'!$F$11="Semi-monthly",IF(AND('Recurring Transactions'!$J$11&lt;=EOMONTH($Q322,0),$Q322&lt;='Recurring Transactions'!$L$11),2,0),IF('Recurring Transactions'!$F$11="Weekly",IF(AND('Recurring Transactions'!$J$11&lt;=EOMONTH($Q322,0),$Q322&lt;='Recurring Transactions'!$L$11),MAX(0,INT((MIN(EOMONTH($Q322,0),'Recurring Transactions'!$L$11)-'Recurring Transactions'!$J$11)/7)+INT(-(MAX('Recurring Transactions'!$J$11,$Q322)-'Recurring Transactions'!$J$11)/7)+1),0),IF('Recurring Transactions'!$F$11="Bi-weekly",IF(AND('Recurring Transactions'!$J$11&lt;=EOMONTH($Q322,0),$Q322&lt;='Recurring Transactions'!$L$11),MAX(0,INT((MIN(EOMONTH($Q322,0),'Recurring Transactions'!$L$11)-'Recurring Transactions'!$J$11)/14)+INT(-(MAX('Recurring Transactions'!$J$11,$Q322)-'Recurring Transactions'!$J$11)/14)+1),0),IF('Recurring Transactions'!$F$11="Quarterly",IF(AND(AND('Recurring Transactions'!$J$11&lt;=EOMONTH($Q322,0),$Q322&lt;='Recurring Transactions'!$L$11),MOD((YEAR($Q322)-YEAR('Recurring Transactions'!$J$11))*12+MONTH($Q322)-MONTH('Recurring Transactions'!$J$11),3)=0),1,0),IF('Recurring Transactions'!$F$11="Annually",IF(AND(AND('Recurring Transactions'!$J$11&lt;=EOMONTH($Q322,0),$Q322&lt;='Recurring Transactions'!$L$11),MONTH($Q322)=MONTH('Recurring Transactions'!$J$11)),1,0),0)))))))*'Recurring Transactions'!$D$11)</f>
        <v/>
      </c>
    </row>
    <row r="323">
      <c r="N323" s="126">
        <f>'Recurring Transactions'!$A$11</f>
        <v/>
      </c>
      <c r="O323" s="126">
        <f>'Recurring Transactions'!$B$11</f>
        <v/>
      </c>
      <c r="P323" s="126">
        <f>'Recurring Transactions'!$E$11</f>
        <v/>
      </c>
      <c r="Q323" s="72">
        <f>IF('Recurring Transactions'!$J$11="","",EDATE('Recurring Transactions'!$J$11,1))</f>
        <v/>
      </c>
      <c r="R323" s="126">
        <f>IF($Q323="","",TEXT($Q323,"mmm yyyy"))</f>
        <v/>
      </c>
      <c r="S323" s="124">
        <f>IF(OR('Recurring Transactions'!$A$11="",$Q323=""),0,(IF('Recurring Transactions'!$F$11="Monthly",IF(AND('Recurring Transactions'!$J$11&lt;=EOMONTH($Q323,0),$Q323&lt;='Recurring Transactions'!$L$11),1,0),IF('Recurring Transactions'!$F$11="Semi-monthly",IF(AND('Recurring Transactions'!$J$11&lt;=EOMONTH($Q323,0),$Q323&lt;='Recurring Transactions'!$L$11),2,0),IF('Recurring Transactions'!$F$11="Weekly",IF(AND('Recurring Transactions'!$J$11&lt;=EOMONTH($Q323,0),$Q323&lt;='Recurring Transactions'!$L$11),MAX(0,INT((MIN(EOMONTH($Q323,0),'Recurring Transactions'!$L$11)-'Recurring Transactions'!$J$11)/7)+INT(-(MAX('Recurring Transactions'!$J$11,$Q323)-'Recurring Transactions'!$J$11)/7)+1),0),IF('Recurring Transactions'!$F$11="Bi-weekly",IF(AND('Recurring Transactions'!$J$11&lt;=EOMONTH($Q323,0),$Q323&lt;='Recurring Transactions'!$L$11),MAX(0,INT((MIN(EOMONTH($Q323,0),'Recurring Transactions'!$L$11)-'Recurring Transactions'!$J$11)/14)+INT(-(MAX('Recurring Transactions'!$J$11,$Q323)-'Recurring Transactions'!$J$11)/14)+1),0),IF('Recurring Transactions'!$F$11="Quarterly",IF(AND(AND('Recurring Transactions'!$J$11&lt;=EOMONTH($Q323,0),$Q323&lt;='Recurring Transactions'!$L$11),MOD((YEAR($Q323)-YEAR('Recurring Transactions'!$J$11))*12+MONTH($Q323)-MONTH('Recurring Transactions'!$J$11),3)=0),1,0),IF('Recurring Transactions'!$F$11="Annually",IF(AND(AND('Recurring Transactions'!$J$11&lt;=EOMONTH($Q323,0),$Q323&lt;='Recurring Transactions'!$L$11),MONTH($Q323)=MONTH('Recurring Transactions'!$J$11)),1,0),0)))))))*'Recurring Transactions'!$D$11)</f>
        <v/>
      </c>
    </row>
    <row r="324">
      <c r="N324" s="126">
        <f>'Recurring Transactions'!$A$11</f>
        <v/>
      </c>
      <c r="O324" s="126">
        <f>'Recurring Transactions'!$B$11</f>
        <v/>
      </c>
      <c r="P324" s="126">
        <f>'Recurring Transactions'!$E$11</f>
        <v/>
      </c>
      <c r="Q324" s="72">
        <f>IF('Recurring Transactions'!$J$11="","",EDATE('Recurring Transactions'!$J$11,2))</f>
        <v/>
      </c>
      <c r="R324" s="126">
        <f>IF($Q324="","",TEXT($Q324,"mmm yyyy"))</f>
        <v/>
      </c>
      <c r="S324" s="124">
        <f>IF(OR('Recurring Transactions'!$A$11="",$Q324=""),0,(IF('Recurring Transactions'!$F$11="Monthly",IF(AND('Recurring Transactions'!$J$11&lt;=EOMONTH($Q324,0),$Q324&lt;='Recurring Transactions'!$L$11),1,0),IF('Recurring Transactions'!$F$11="Semi-monthly",IF(AND('Recurring Transactions'!$J$11&lt;=EOMONTH($Q324,0),$Q324&lt;='Recurring Transactions'!$L$11),2,0),IF('Recurring Transactions'!$F$11="Weekly",IF(AND('Recurring Transactions'!$J$11&lt;=EOMONTH($Q324,0),$Q324&lt;='Recurring Transactions'!$L$11),MAX(0,INT((MIN(EOMONTH($Q324,0),'Recurring Transactions'!$L$11)-'Recurring Transactions'!$J$11)/7)+INT(-(MAX('Recurring Transactions'!$J$11,$Q324)-'Recurring Transactions'!$J$11)/7)+1),0),IF('Recurring Transactions'!$F$11="Bi-weekly",IF(AND('Recurring Transactions'!$J$11&lt;=EOMONTH($Q324,0),$Q324&lt;='Recurring Transactions'!$L$11),MAX(0,INT((MIN(EOMONTH($Q324,0),'Recurring Transactions'!$L$11)-'Recurring Transactions'!$J$11)/14)+INT(-(MAX('Recurring Transactions'!$J$11,$Q324)-'Recurring Transactions'!$J$11)/14)+1),0),IF('Recurring Transactions'!$F$11="Quarterly",IF(AND(AND('Recurring Transactions'!$J$11&lt;=EOMONTH($Q324,0),$Q324&lt;='Recurring Transactions'!$L$11),MOD((YEAR($Q324)-YEAR('Recurring Transactions'!$J$11))*12+MONTH($Q324)-MONTH('Recurring Transactions'!$J$11),3)=0),1,0),IF('Recurring Transactions'!$F$11="Annually",IF(AND(AND('Recurring Transactions'!$J$11&lt;=EOMONTH($Q324,0),$Q324&lt;='Recurring Transactions'!$L$11),MONTH($Q324)=MONTH('Recurring Transactions'!$J$11)),1,0),0)))))))*'Recurring Transactions'!$D$11)</f>
        <v/>
      </c>
    </row>
    <row r="325">
      <c r="N325" s="126">
        <f>'Recurring Transactions'!$A$11</f>
        <v/>
      </c>
      <c r="O325" s="126">
        <f>'Recurring Transactions'!$B$11</f>
        <v/>
      </c>
      <c r="P325" s="126">
        <f>'Recurring Transactions'!$E$11</f>
        <v/>
      </c>
      <c r="Q325" s="72">
        <f>IF('Recurring Transactions'!$J$11="","",EDATE('Recurring Transactions'!$J$11,3))</f>
        <v/>
      </c>
      <c r="R325" s="126">
        <f>IF($Q325="","",TEXT($Q325,"mmm yyyy"))</f>
        <v/>
      </c>
      <c r="S325" s="124">
        <f>IF(OR('Recurring Transactions'!$A$11="",$Q325=""),0,(IF('Recurring Transactions'!$F$11="Monthly",IF(AND('Recurring Transactions'!$J$11&lt;=EOMONTH($Q325,0),$Q325&lt;='Recurring Transactions'!$L$11),1,0),IF('Recurring Transactions'!$F$11="Semi-monthly",IF(AND('Recurring Transactions'!$J$11&lt;=EOMONTH($Q325,0),$Q325&lt;='Recurring Transactions'!$L$11),2,0),IF('Recurring Transactions'!$F$11="Weekly",IF(AND('Recurring Transactions'!$J$11&lt;=EOMONTH($Q325,0),$Q325&lt;='Recurring Transactions'!$L$11),MAX(0,INT((MIN(EOMONTH($Q325,0),'Recurring Transactions'!$L$11)-'Recurring Transactions'!$J$11)/7)+INT(-(MAX('Recurring Transactions'!$J$11,$Q325)-'Recurring Transactions'!$J$11)/7)+1),0),IF('Recurring Transactions'!$F$11="Bi-weekly",IF(AND('Recurring Transactions'!$J$11&lt;=EOMONTH($Q325,0),$Q325&lt;='Recurring Transactions'!$L$11),MAX(0,INT((MIN(EOMONTH($Q325,0),'Recurring Transactions'!$L$11)-'Recurring Transactions'!$J$11)/14)+INT(-(MAX('Recurring Transactions'!$J$11,$Q325)-'Recurring Transactions'!$J$11)/14)+1),0),IF('Recurring Transactions'!$F$11="Quarterly",IF(AND(AND('Recurring Transactions'!$J$11&lt;=EOMONTH($Q325,0),$Q325&lt;='Recurring Transactions'!$L$11),MOD((YEAR($Q325)-YEAR('Recurring Transactions'!$J$11))*12+MONTH($Q325)-MONTH('Recurring Transactions'!$J$11),3)=0),1,0),IF('Recurring Transactions'!$F$11="Annually",IF(AND(AND('Recurring Transactions'!$J$11&lt;=EOMONTH($Q325,0),$Q325&lt;='Recurring Transactions'!$L$11),MONTH($Q325)=MONTH('Recurring Transactions'!$J$11)),1,0),0)))))))*'Recurring Transactions'!$D$11)</f>
        <v/>
      </c>
    </row>
    <row r="326">
      <c r="N326" s="126">
        <f>'Recurring Transactions'!$A$11</f>
        <v/>
      </c>
      <c r="O326" s="126">
        <f>'Recurring Transactions'!$B$11</f>
        <v/>
      </c>
      <c r="P326" s="126">
        <f>'Recurring Transactions'!$E$11</f>
        <v/>
      </c>
      <c r="Q326" s="72">
        <f>IF('Recurring Transactions'!$J$11="","",EDATE('Recurring Transactions'!$J$11,4))</f>
        <v/>
      </c>
      <c r="R326" s="126">
        <f>IF($Q326="","",TEXT($Q326,"mmm yyyy"))</f>
        <v/>
      </c>
      <c r="S326" s="124">
        <f>IF(OR('Recurring Transactions'!$A$11="",$Q326=""),0,(IF('Recurring Transactions'!$F$11="Monthly",IF(AND('Recurring Transactions'!$J$11&lt;=EOMONTH($Q326,0),$Q326&lt;='Recurring Transactions'!$L$11),1,0),IF('Recurring Transactions'!$F$11="Semi-monthly",IF(AND('Recurring Transactions'!$J$11&lt;=EOMONTH($Q326,0),$Q326&lt;='Recurring Transactions'!$L$11),2,0),IF('Recurring Transactions'!$F$11="Weekly",IF(AND('Recurring Transactions'!$J$11&lt;=EOMONTH($Q326,0),$Q326&lt;='Recurring Transactions'!$L$11),MAX(0,INT((MIN(EOMONTH($Q326,0),'Recurring Transactions'!$L$11)-'Recurring Transactions'!$J$11)/7)+INT(-(MAX('Recurring Transactions'!$J$11,$Q326)-'Recurring Transactions'!$J$11)/7)+1),0),IF('Recurring Transactions'!$F$11="Bi-weekly",IF(AND('Recurring Transactions'!$J$11&lt;=EOMONTH($Q326,0),$Q326&lt;='Recurring Transactions'!$L$11),MAX(0,INT((MIN(EOMONTH($Q326,0),'Recurring Transactions'!$L$11)-'Recurring Transactions'!$J$11)/14)+INT(-(MAX('Recurring Transactions'!$J$11,$Q326)-'Recurring Transactions'!$J$11)/14)+1),0),IF('Recurring Transactions'!$F$11="Quarterly",IF(AND(AND('Recurring Transactions'!$J$11&lt;=EOMONTH($Q326,0),$Q326&lt;='Recurring Transactions'!$L$11),MOD((YEAR($Q326)-YEAR('Recurring Transactions'!$J$11))*12+MONTH($Q326)-MONTH('Recurring Transactions'!$J$11),3)=0),1,0),IF('Recurring Transactions'!$F$11="Annually",IF(AND(AND('Recurring Transactions'!$J$11&lt;=EOMONTH($Q326,0),$Q326&lt;='Recurring Transactions'!$L$11),MONTH($Q326)=MONTH('Recurring Transactions'!$J$11)),1,0),0)))))))*'Recurring Transactions'!$D$11)</f>
        <v/>
      </c>
    </row>
    <row r="327">
      <c r="N327" s="126">
        <f>'Recurring Transactions'!$A$11</f>
        <v/>
      </c>
      <c r="O327" s="126">
        <f>'Recurring Transactions'!$B$11</f>
        <v/>
      </c>
      <c r="P327" s="126">
        <f>'Recurring Transactions'!$E$11</f>
        <v/>
      </c>
      <c r="Q327" s="72">
        <f>IF('Recurring Transactions'!$J$11="","",EDATE('Recurring Transactions'!$J$11,5))</f>
        <v/>
      </c>
      <c r="R327" s="126">
        <f>IF($Q327="","",TEXT($Q327,"mmm yyyy"))</f>
        <v/>
      </c>
      <c r="S327" s="124">
        <f>IF(OR('Recurring Transactions'!$A$11="",$Q327=""),0,(IF('Recurring Transactions'!$F$11="Monthly",IF(AND('Recurring Transactions'!$J$11&lt;=EOMONTH($Q327,0),$Q327&lt;='Recurring Transactions'!$L$11),1,0),IF('Recurring Transactions'!$F$11="Semi-monthly",IF(AND('Recurring Transactions'!$J$11&lt;=EOMONTH($Q327,0),$Q327&lt;='Recurring Transactions'!$L$11),2,0),IF('Recurring Transactions'!$F$11="Weekly",IF(AND('Recurring Transactions'!$J$11&lt;=EOMONTH($Q327,0),$Q327&lt;='Recurring Transactions'!$L$11),MAX(0,INT((MIN(EOMONTH($Q327,0),'Recurring Transactions'!$L$11)-'Recurring Transactions'!$J$11)/7)+INT(-(MAX('Recurring Transactions'!$J$11,$Q327)-'Recurring Transactions'!$J$11)/7)+1),0),IF('Recurring Transactions'!$F$11="Bi-weekly",IF(AND('Recurring Transactions'!$J$11&lt;=EOMONTH($Q327,0),$Q327&lt;='Recurring Transactions'!$L$11),MAX(0,INT((MIN(EOMONTH($Q327,0),'Recurring Transactions'!$L$11)-'Recurring Transactions'!$J$11)/14)+INT(-(MAX('Recurring Transactions'!$J$11,$Q327)-'Recurring Transactions'!$J$11)/14)+1),0),IF('Recurring Transactions'!$F$11="Quarterly",IF(AND(AND('Recurring Transactions'!$J$11&lt;=EOMONTH($Q327,0),$Q327&lt;='Recurring Transactions'!$L$11),MOD((YEAR($Q327)-YEAR('Recurring Transactions'!$J$11))*12+MONTH($Q327)-MONTH('Recurring Transactions'!$J$11),3)=0),1,0),IF('Recurring Transactions'!$F$11="Annually",IF(AND(AND('Recurring Transactions'!$J$11&lt;=EOMONTH($Q327,0),$Q327&lt;='Recurring Transactions'!$L$11),MONTH($Q327)=MONTH('Recurring Transactions'!$J$11)),1,0),0)))))))*'Recurring Transactions'!$D$11)</f>
        <v/>
      </c>
    </row>
    <row r="328">
      <c r="N328" s="126">
        <f>'Recurring Transactions'!$A$11</f>
        <v/>
      </c>
      <c r="O328" s="126">
        <f>'Recurring Transactions'!$B$11</f>
        <v/>
      </c>
      <c r="P328" s="126">
        <f>'Recurring Transactions'!$E$11</f>
        <v/>
      </c>
      <c r="Q328" s="72">
        <f>IF('Recurring Transactions'!$J$11="","",EDATE('Recurring Transactions'!$J$11,6))</f>
        <v/>
      </c>
      <c r="R328" s="126">
        <f>IF($Q328="","",TEXT($Q328,"mmm yyyy"))</f>
        <v/>
      </c>
      <c r="S328" s="124">
        <f>IF(OR('Recurring Transactions'!$A$11="",$Q328=""),0,(IF('Recurring Transactions'!$F$11="Monthly",IF(AND('Recurring Transactions'!$J$11&lt;=EOMONTH($Q328,0),$Q328&lt;='Recurring Transactions'!$L$11),1,0),IF('Recurring Transactions'!$F$11="Semi-monthly",IF(AND('Recurring Transactions'!$J$11&lt;=EOMONTH($Q328,0),$Q328&lt;='Recurring Transactions'!$L$11),2,0),IF('Recurring Transactions'!$F$11="Weekly",IF(AND('Recurring Transactions'!$J$11&lt;=EOMONTH($Q328,0),$Q328&lt;='Recurring Transactions'!$L$11),MAX(0,INT((MIN(EOMONTH($Q328,0),'Recurring Transactions'!$L$11)-'Recurring Transactions'!$J$11)/7)+INT(-(MAX('Recurring Transactions'!$J$11,$Q328)-'Recurring Transactions'!$J$11)/7)+1),0),IF('Recurring Transactions'!$F$11="Bi-weekly",IF(AND('Recurring Transactions'!$J$11&lt;=EOMONTH($Q328,0),$Q328&lt;='Recurring Transactions'!$L$11),MAX(0,INT((MIN(EOMONTH($Q328,0),'Recurring Transactions'!$L$11)-'Recurring Transactions'!$J$11)/14)+INT(-(MAX('Recurring Transactions'!$J$11,$Q328)-'Recurring Transactions'!$J$11)/14)+1),0),IF('Recurring Transactions'!$F$11="Quarterly",IF(AND(AND('Recurring Transactions'!$J$11&lt;=EOMONTH($Q328,0),$Q328&lt;='Recurring Transactions'!$L$11),MOD((YEAR($Q328)-YEAR('Recurring Transactions'!$J$11))*12+MONTH($Q328)-MONTH('Recurring Transactions'!$J$11),3)=0),1,0),IF('Recurring Transactions'!$F$11="Annually",IF(AND(AND('Recurring Transactions'!$J$11&lt;=EOMONTH($Q328,0),$Q328&lt;='Recurring Transactions'!$L$11),MONTH($Q328)=MONTH('Recurring Transactions'!$J$11)),1,0),0)))))))*'Recurring Transactions'!$D$11)</f>
        <v/>
      </c>
    </row>
    <row r="329">
      <c r="N329" s="126">
        <f>'Recurring Transactions'!$A$11</f>
        <v/>
      </c>
      <c r="O329" s="126">
        <f>'Recurring Transactions'!$B$11</f>
        <v/>
      </c>
      <c r="P329" s="126">
        <f>'Recurring Transactions'!$E$11</f>
        <v/>
      </c>
      <c r="Q329" s="72">
        <f>IF('Recurring Transactions'!$J$11="","",EDATE('Recurring Transactions'!$J$11,7))</f>
        <v/>
      </c>
      <c r="R329" s="126">
        <f>IF($Q329="","",TEXT($Q329,"mmm yyyy"))</f>
        <v/>
      </c>
      <c r="S329" s="124">
        <f>IF(OR('Recurring Transactions'!$A$11="",$Q329=""),0,(IF('Recurring Transactions'!$F$11="Monthly",IF(AND('Recurring Transactions'!$J$11&lt;=EOMONTH($Q329,0),$Q329&lt;='Recurring Transactions'!$L$11),1,0),IF('Recurring Transactions'!$F$11="Semi-monthly",IF(AND('Recurring Transactions'!$J$11&lt;=EOMONTH($Q329,0),$Q329&lt;='Recurring Transactions'!$L$11),2,0),IF('Recurring Transactions'!$F$11="Weekly",IF(AND('Recurring Transactions'!$J$11&lt;=EOMONTH($Q329,0),$Q329&lt;='Recurring Transactions'!$L$11),MAX(0,INT((MIN(EOMONTH($Q329,0),'Recurring Transactions'!$L$11)-'Recurring Transactions'!$J$11)/7)+INT(-(MAX('Recurring Transactions'!$J$11,$Q329)-'Recurring Transactions'!$J$11)/7)+1),0),IF('Recurring Transactions'!$F$11="Bi-weekly",IF(AND('Recurring Transactions'!$J$11&lt;=EOMONTH($Q329,0),$Q329&lt;='Recurring Transactions'!$L$11),MAX(0,INT((MIN(EOMONTH($Q329,0),'Recurring Transactions'!$L$11)-'Recurring Transactions'!$J$11)/14)+INT(-(MAX('Recurring Transactions'!$J$11,$Q329)-'Recurring Transactions'!$J$11)/14)+1),0),IF('Recurring Transactions'!$F$11="Quarterly",IF(AND(AND('Recurring Transactions'!$J$11&lt;=EOMONTH($Q329,0),$Q329&lt;='Recurring Transactions'!$L$11),MOD((YEAR($Q329)-YEAR('Recurring Transactions'!$J$11))*12+MONTH($Q329)-MONTH('Recurring Transactions'!$J$11),3)=0),1,0),IF('Recurring Transactions'!$F$11="Annually",IF(AND(AND('Recurring Transactions'!$J$11&lt;=EOMONTH($Q329,0),$Q329&lt;='Recurring Transactions'!$L$11),MONTH($Q329)=MONTH('Recurring Transactions'!$J$11)),1,0),0)))))))*'Recurring Transactions'!$D$11)</f>
        <v/>
      </c>
    </row>
    <row r="330">
      <c r="N330" s="126">
        <f>'Recurring Transactions'!$A$11</f>
        <v/>
      </c>
      <c r="O330" s="126">
        <f>'Recurring Transactions'!$B$11</f>
        <v/>
      </c>
      <c r="P330" s="126">
        <f>'Recurring Transactions'!$E$11</f>
        <v/>
      </c>
      <c r="Q330" s="72">
        <f>IF('Recurring Transactions'!$J$11="","",EDATE('Recurring Transactions'!$J$11,8))</f>
        <v/>
      </c>
      <c r="R330" s="126">
        <f>IF($Q330="","",TEXT($Q330,"mmm yyyy"))</f>
        <v/>
      </c>
      <c r="S330" s="124">
        <f>IF(OR('Recurring Transactions'!$A$11="",$Q330=""),0,(IF('Recurring Transactions'!$F$11="Monthly",IF(AND('Recurring Transactions'!$J$11&lt;=EOMONTH($Q330,0),$Q330&lt;='Recurring Transactions'!$L$11),1,0),IF('Recurring Transactions'!$F$11="Semi-monthly",IF(AND('Recurring Transactions'!$J$11&lt;=EOMONTH($Q330,0),$Q330&lt;='Recurring Transactions'!$L$11),2,0),IF('Recurring Transactions'!$F$11="Weekly",IF(AND('Recurring Transactions'!$J$11&lt;=EOMONTH($Q330,0),$Q330&lt;='Recurring Transactions'!$L$11),MAX(0,INT((MIN(EOMONTH($Q330,0),'Recurring Transactions'!$L$11)-'Recurring Transactions'!$J$11)/7)+INT(-(MAX('Recurring Transactions'!$J$11,$Q330)-'Recurring Transactions'!$J$11)/7)+1),0),IF('Recurring Transactions'!$F$11="Bi-weekly",IF(AND('Recurring Transactions'!$J$11&lt;=EOMONTH($Q330,0),$Q330&lt;='Recurring Transactions'!$L$11),MAX(0,INT((MIN(EOMONTH($Q330,0),'Recurring Transactions'!$L$11)-'Recurring Transactions'!$J$11)/14)+INT(-(MAX('Recurring Transactions'!$J$11,$Q330)-'Recurring Transactions'!$J$11)/14)+1),0),IF('Recurring Transactions'!$F$11="Quarterly",IF(AND(AND('Recurring Transactions'!$J$11&lt;=EOMONTH($Q330,0),$Q330&lt;='Recurring Transactions'!$L$11),MOD((YEAR($Q330)-YEAR('Recurring Transactions'!$J$11))*12+MONTH($Q330)-MONTH('Recurring Transactions'!$J$11),3)=0),1,0),IF('Recurring Transactions'!$F$11="Annually",IF(AND(AND('Recurring Transactions'!$J$11&lt;=EOMONTH($Q330,0),$Q330&lt;='Recurring Transactions'!$L$11),MONTH($Q330)=MONTH('Recurring Transactions'!$J$11)),1,0),0)))))))*'Recurring Transactions'!$D$11)</f>
        <v/>
      </c>
    </row>
    <row r="331">
      <c r="N331" s="126">
        <f>'Recurring Transactions'!$A$11</f>
        <v/>
      </c>
      <c r="O331" s="126">
        <f>'Recurring Transactions'!$B$11</f>
        <v/>
      </c>
      <c r="P331" s="126">
        <f>'Recurring Transactions'!$E$11</f>
        <v/>
      </c>
      <c r="Q331" s="72">
        <f>IF('Recurring Transactions'!$J$11="","",EDATE('Recurring Transactions'!$J$11,9))</f>
        <v/>
      </c>
      <c r="R331" s="126">
        <f>IF($Q331="","",TEXT($Q331,"mmm yyyy"))</f>
        <v/>
      </c>
      <c r="S331" s="124">
        <f>IF(OR('Recurring Transactions'!$A$11="",$Q331=""),0,(IF('Recurring Transactions'!$F$11="Monthly",IF(AND('Recurring Transactions'!$J$11&lt;=EOMONTH($Q331,0),$Q331&lt;='Recurring Transactions'!$L$11),1,0),IF('Recurring Transactions'!$F$11="Semi-monthly",IF(AND('Recurring Transactions'!$J$11&lt;=EOMONTH($Q331,0),$Q331&lt;='Recurring Transactions'!$L$11),2,0),IF('Recurring Transactions'!$F$11="Weekly",IF(AND('Recurring Transactions'!$J$11&lt;=EOMONTH($Q331,0),$Q331&lt;='Recurring Transactions'!$L$11),MAX(0,INT((MIN(EOMONTH($Q331,0),'Recurring Transactions'!$L$11)-'Recurring Transactions'!$J$11)/7)+INT(-(MAX('Recurring Transactions'!$J$11,$Q331)-'Recurring Transactions'!$J$11)/7)+1),0),IF('Recurring Transactions'!$F$11="Bi-weekly",IF(AND('Recurring Transactions'!$J$11&lt;=EOMONTH($Q331,0),$Q331&lt;='Recurring Transactions'!$L$11),MAX(0,INT((MIN(EOMONTH($Q331,0),'Recurring Transactions'!$L$11)-'Recurring Transactions'!$J$11)/14)+INT(-(MAX('Recurring Transactions'!$J$11,$Q331)-'Recurring Transactions'!$J$11)/14)+1),0),IF('Recurring Transactions'!$F$11="Quarterly",IF(AND(AND('Recurring Transactions'!$J$11&lt;=EOMONTH($Q331,0),$Q331&lt;='Recurring Transactions'!$L$11),MOD((YEAR($Q331)-YEAR('Recurring Transactions'!$J$11))*12+MONTH($Q331)-MONTH('Recurring Transactions'!$J$11),3)=0),1,0),IF('Recurring Transactions'!$F$11="Annually",IF(AND(AND('Recurring Transactions'!$J$11&lt;=EOMONTH($Q331,0),$Q331&lt;='Recurring Transactions'!$L$11),MONTH($Q331)=MONTH('Recurring Transactions'!$J$11)),1,0),0)))))))*'Recurring Transactions'!$D$11)</f>
        <v/>
      </c>
    </row>
    <row r="332">
      <c r="N332" s="126">
        <f>'Recurring Transactions'!$A$11</f>
        <v/>
      </c>
      <c r="O332" s="126">
        <f>'Recurring Transactions'!$B$11</f>
        <v/>
      </c>
      <c r="P332" s="126">
        <f>'Recurring Transactions'!$E$11</f>
        <v/>
      </c>
      <c r="Q332" s="72">
        <f>IF('Recurring Transactions'!$J$11="","",EDATE('Recurring Transactions'!$J$11,10))</f>
        <v/>
      </c>
      <c r="R332" s="126">
        <f>IF($Q332="","",TEXT($Q332,"mmm yyyy"))</f>
        <v/>
      </c>
      <c r="S332" s="124">
        <f>IF(OR('Recurring Transactions'!$A$11="",$Q332=""),0,(IF('Recurring Transactions'!$F$11="Monthly",IF(AND('Recurring Transactions'!$J$11&lt;=EOMONTH($Q332,0),$Q332&lt;='Recurring Transactions'!$L$11),1,0),IF('Recurring Transactions'!$F$11="Semi-monthly",IF(AND('Recurring Transactions'!$J$11&lt;=EOMONTH($Q332,0),$Q332&lt;='Recurring Transactions'!$L$11),2,0),IF('Recurring Transactions'!$F$11="Weekly",IF(AND('Recurring Transactions'!$J$11&lt;=EOMONTH($Q332,0),$Q332&lt;='Recurring Transactions'!$L$11),MAX(0,INT((MIN(EOMONTH($Q332,0),'Recurring Transactions'!$L$11)-'Recurring Transactions'!$J$11)/7)+INT(-(MAX('Recurring Transactions'!$J$11,$Q332)-'Recurring Transactions'!$J$11)/7)+1),0),IF('Recurring Transactions'!$F$11="Bi-weekly",IF(AND('Recurring Transactions'!$J$11&lt;=EOMONTH($Q332,0),$Q332&lt;='Recurring Transactions'!$L$11),MAX(0,INT((MIN(EOMONTH($Q332,0),'Recurring Transactions'!$L$11)-'Recurring Transactions'!$J$11)/14)+INT(-(MAX('Recurring Transactions'!$J$11,$Q332)-'Recurring Transactions'!$J$11)/14)+1),0),IF('Recurring Transactions'!$F$11="Quarterly",IF(AND(AND('Recurring Transactions'!$J$11&lt;=EOMONTH($Q332,0),$Q332&lt;='Recurring Transactions'!$L$11),MOD((YEAR($Q332)-YEAR('Recurring Transactions'!$J$11))*12+MONTH($Q332)-MONTH('Recurring Transactions'!$J$11),3)=0),1,0),IF('Recurring Transactions'!$F$11="Annually",IF(AND(AND('Recurring Transactions'!$J$11&lt;=EOMONTH($Q332,0),$Q332&lt;='Recurring Transactions'!$L$11),MONTH($Q332)=MONTH('Recurring Transactions'!$J$11)),1,0),0)))))))*'Recurring Transactions'!$D$11)</f>
        <v/>
      </c>
    </row>
    <row r="333">
      <c r="N333" s="126">
        <f>'Recurring Transactions'!$A$11</f>
        <v/>
      </c>
      <c r="O333" s="126">
        <f>'Recurring Transactions'!$B$11</f>
        <v/>
      </c>
      <c r="P333" s="126">
        <f>'Recurring Transactions'!$E$11</f>
        <v/>
      </c>
      <c r="Q333" s="72">
        <f>IF('Recurring Transactions'!$J$11="","",EDATE('Recurring Transactions'!$J$11,11))</f>
        <v/>
      </c>
      <c r="R333" s="126">
        <f>IF($Q333="","",TEXT($Q333,"mmm yyyy"))</f>
        <v/>
      </c>
      <c r="S333" s="124">
        <f>IF(OR('Recurring Transactions'!$A$11="",$Q333=""),0,(IF('Recurring Transactions'!$F$11="Monthly",IF(AND('Recurring Transactions'!$J$11&lt;=EOMONTH($Q333,0),$Q333&lt;='Recurring Transactions'!$L$11),1,0),IF('Recurring Transactions'!$F$11="Semi-monthly",IF(AND('Recurring Transactions'!$J$11&lt;=EOMONTH($Q333,0),$Q333&lt;='Recurring Transactions'!$L$11),2,0),IF('Recurring Transactions'!$F$11="Weekly",IF(AND('Recurring Transactions'!$J$11&lt;=EOMONTH($Q333,0),$Q333&lt;='Recurring Transactions'!$L$11),MAX(0,INT((MIN(EOMONTH($Q333,0),'Recurring Transactions'!$L$11)-'Recurring Transactions'!$J$11)/7)+INT(-(MAX('Recurring Transactions'!$J$11,$Q333)-'Recurring Transactions'!$J$11)/7)+1),0),IF('Recurring Transactions'!$F$11="Bi-weekly",IF(AND('Recurring Transactions'!$J$11&lt;=EOMONTH($Q333,0),$Q333&lt;='Recurring Transactions'!$L$11),MAX(0,INT((MIN(EOMONTH($Q333,0),'Recurring Transactions'!$L$11)-'Recurring Transactions'!$J$11)/14)+INT(-(MAX('Recurring Transactions'!$J$11,$Q333)-'Recurring Transactions'!$J$11)/14)+1),0),IF('Recurring Transactions'!$F$11="Quarterly",IF(AND(AND('Recurring Transactions'!$J$11&lt;=EOMONTH($Q333,0),$Q333&lt;='Recurring Transactions'!$L$11),MOD((YEAR($Q333)-YEAR('Recurring Transactions'!$J$11))*12+MONTH($Q333)-MONTH('Recurring Transactions'!$J$11),3)=0),1,0),IF('Recurring Transactions'!$F$11="Annually",IF(AND(AND('Recurring Transactions'!$J$11&lt;=EOMONTH($Q333,0),$Q333&lt;='Recurring Transactions'!$L$11),MONTH($Q333)=MONTH('Recurring Transactions'!$J$11)),1,0),0)))))))*'Recurring Transactions'!$D$11)</f>
        <v/>
      </c>
    </row>
    <row r="334">
      <c r="N334" s="126">
        <f>'Recurring Transactions'!$A$11</f>
        <v/>
      </c>
      <c r="O334" s="126">
        <f>'Recurring Transactions'!$B$11</f>
        <v/>
      </c>
      <c r="P334" s="126">
        <f>'Recurring Transactions'!$E$11</f>
        <v/>
      </c>
      <c r="Q334" s="72">
        <f>IF('Recurring Transactions'!$J$11="","",EDATE('Recurring Transactions'!$J$11,12))</f>
        <v/>
      </c>
      <c r="R334" s="126">
        <f>IF($Q334="","",TEXT($Q334,"mmm yyyy"))</f>
        <v/>
      </c>
      <c r="S334" s="124">
        <f>IF(OR('Recurring Transactions'!$A$11="",$Q334=""),0,(IF('Recurring Transactions'!$F$11="Monthly",IF(AND('Recurring Transactions'!$J$11&lt;=EOMONTH($Q334,0),$Q334&lt;='Recurring Transactions'!$L$11),1,0),IF('Recurring Transactions'!$F$11="Semi-monthly",IF(AND('Recurring Transactions'!$J$11&lt;=EOMONTH($Q334,0),$Q334&lt;='Recurring Transactions'!$L$11),2,0),IF('Recurring Transactions'!$F$11="Weekly",IF(AND('Recurring Transactions'!$J$11&lt;=EOMONTH($Q334,0),$Q334&lt;='Recurring Transactions'!$L$11),MAX(0,INT((MIN(EOMONTH($Q334,0),'Recurring Transactions'!$L$11)-'Recurring Transactions'!$J$11)/7)+INT(-(MAX('Recurring Transactions'!$J$11,$Q334)-'Recurring Transactions'!$J$11)/7)+1),0),IF('Recurring Transactions'!$F$11="Bi-weekly",IF(AND('Recurring Transactions'!$J$11&lt;=EOMONTH($Q334,0),$Q334&lt;='Recurring Transactions'!$L$11),MAX(0,INT((MIN(EOMONTH($Q334,0),'Recurring Transactions'!$L$11)-'Recurring Transactions'!$J$11)/14)+INT(-(MAX('Recurring Transactions'!$J$11,$Q334)-'Recurring Transactions'!$J$11)/14)+1),0),IF('Recurring Transactions'!$F$11="Quarterly",IF(AND(AND('Recurring Transactions'!$J$11&lt;=EOMONTH($Q334,0),$Q334&lt;='Recurring Transactions'!$L$11),MOD((YEAR($Q334)-YEAR('Recurring Transactions'!$J$11))*12+MONTH($Q334)-MONTH('Recurring Transactions'!$J$11),3)=0),1,0),IF('Recurring Transactions'!$F$11="Annually",IF(AND(AND('Recurring Transactions'!$J$11&lt;=EOMONTH($Q334,0),$Q334&lt;='Recurring Transactions'!$L$11),MONTH($Q334)=MONTH('Recurring Transactions'!$J$11)),1,0),0)))))))*'Recurring Transactions'!$D$11)</f>
        <v/>
      </c>
    </row>
    <row r="335">
      <c r="N335" s="126">
        <f>'Recurring Transactions'!$A$11</f>
        <v/>
      </c>
      <c r="O335" s="126">
        <f>'Recurring Transactions'!$B$11</f>
        <v/>
      </c>
      <c r="P335" s="126">
        <f>'Recurring Transactions'!$E$11</f>
        <v/>
      </c>
      <c r="Q335" s="72">
        <f>IF('Recurring Transactions'!$J$11="","",EDATE('Recurring Transactions'!$J$11,13))</f>
        <v/>
      </c>
      <c r="R335" s="126">
        <f>IF($Q335="","",TEXT($Q335,"mmm yyyy"))</f>
        <v/>
      </c>
      <c r="S335" s="124">
        <f>IF(OR('Recurring Transactions'!$A$11="",$Q335=""),0,(IF('Recurring Transactions'!$F$11="Monthly",IF(AND('Recurring Transactions'!$J$11&lt;=EOMONTH($Q335,0),$Q335&lt;='Recurring Transactions'!$L$11),1,0),IF('Recurring Transactions'!$F$11="Semi-monthly",IF(AND('Recurring Transactions'!$J$11&lt;=EOMONTH($Q335,0),$Q335&lt;='Recurring Transactions'!$L$11),2,0),IF('Recurring Transactions'!$F$11="Weekly",IF(AND('Recurring Transactions'!$J$11&lt;=EOMONTH($Q335,0),$Q335&lt;='Recurring Transactions'!$L$11),MAX(0,INT((MIN(EOMONTH($Q335,0),'Recurring Transactions'!$L$11)-'Recurring Transactions'!$J$11)/7)+INT(-(MAX('Recurring Transactions'!$J$11,$Q335)-'Recurring Transactions'!$J$11)/7)+1),0),IF('Recurring Transactions'!$F$11="Bi-weekly",IF(AND('Recurring Transactions'!$J$11&lt;=EOMONTH($Q335,0),$Q335&lt;='Recurring Transactions'!$L$11),MAX(0,INT((MIN(EOMONTH($Q335,0),'Recurring Transactions'!$L$11)-'Recurring Transactions'!$J$11)/14)+INT(-(MAX('Recurring Transactions'!$J$11,$Q335)-'Recurring Transactions'!$J$11)/14)+1),0),IF('Recurring Transactions'!$F$11="Quarterly",IF(AND(AND('Recurring Transactions'!$J$11&lt;=EOMONTH($Q335,0),$Q335&lt;='Recurring Transactions'!$L$11),MOD((YEAR($Q335)-YEAR('Recurring Transactions'!$J$11))*12+MONTH($Q335)-MONTH('Recurring Transactions'!$J$11),3)=0),1,0),IF('Recurring Transactions'!$F$11="Annually",IF(AND(AND('Recurring Transactions'!$J$11&lt;=EOMONTH($Q335,0),$Q335&lt;='Recurring Transactions'!$L$11),MONTH($Q335)=MONTH('Recurring Transactions'!$J$11)),1,0),0)))))))*'Recurring Transactions'!$D$11)</f>
        <v/>
      </c>
    </row>
    <row r="336">
      <c r="N336" s="126">
        <f>'Recurring Transactions'!$A$11</f>
        <v/>
      </c>
      <c r="O336" s="126">
        <f>'Recurring Transactions'!$B$11</f>
        <v/>
      </c>
      <c r="P336" s="126">
        <f>'Recurring Transactions'!$E$11</f>
        <v/>
      </c>
      <c r="Q336" s="72">
        <f>IF('Recurring Transactions'!$J$11="","",EDATE('Recurring Transactions'!$J$11,14))</f>
        <v/>
      </c>
      <c r="R336" s="126">
        <f>IF($Q336="","",TEXT($Q336,"mmm yyyy"))</f>
        <v/>
      </c>
      <c r="S336" s="124">
        <f>IF(OR('Recurring Transactions'!$A$11="",$Q336=""),0,(IF('Recurring Transactions'!$F$11="Monthly",IF(AND('Recurring Transactions'!$J$11&lt;=EOMONTH($Q336,0),$Q336&lt;='Recurring Transactions'!$L$11),1,0),IF('Recurring Transactions'!$F$11="Semi-monthly",IF(AND('Recurring Transactions'!$J$11&lt;=EOMONTH($Q336,0),$Q336&lt;='Recurring Transactions'!$L$11),2,0),IF('Recurring Transactions'!$F$11="Weekly",IF(AND('Recurring Transactions'!$J$11&lt;=EOMONTH($Q336,0),$Q336&lt;='Recurring Transactions'!$L$11),MAX(0,INT((MIN(EOMONTH($Q336,0),'Recurring Transactions'!$L$11)-'Recurring Transactions'!$J$11)/7)+INT(-(MAX('Recurring Transactions'!$J$11,$Q336)-'Recurring Transactions'!$J$11)/7)+1),0),IF('Recurring Transactions'!$F$11="Bi-weekly",IF(AND('Recurring Transactions'!$J$11&lt;=EOMONTH($Q336,0),$Q336&lt;='Recurring Transactions'!$L$11),MAX(0,INT((MIN(EOMONTH($Q336,0),'Recurring Transactions'!$L$11)-'Recurring Transactions'!$J$11)/14)+INT(-(MAX('Recurring Transactions'!$J$11,$Q336)-'Recurring Transactions'!$J$11)/14)+1),0),IF('Recurring Transactions'!$F$11="Quarterly",IF(AND(AND('Recurring Transactions'!$J$11&lt;=EOMONTH($Q336,0),$Q336&lt;='Recurring Transactions'!$L$11),MOD((YEAR($Q336)-YEAR('Recurring Transactions'!$J$11))*12+MONTH($Q336)-MONTH('Recurring Transactions'!$J$11),3)=0),1,0),IF('Recurring Transactions'!$F$11="Annually",IF(AND(AND('Recurring Transactions'!$J$11&lt;=EOMONTH($Q336,0),$Q336&lt;='Recurring Transactions'!$L$11),MONTH($Q336)=MONTH('Recurring Transactions'!$J$11)),1,0),0)))))))*'Recurring Transactions'!$D$11)</f>
        <v/>
      </c>
    </row>
    <row r="337">
      <c r="N337" s="126">
        <f>'Recurring Transactions'!$A$11</f>
        <v/>
      </c>
      <c r="O337" s="126">
        <f>'Recurring Transactions'!$B$11</f>
        <v/>
      </c>
      <c r="P337" s="126">
        <f>'Recurring Transactions'!$E$11</f>
        <v/>
      </c>
      <c r="Q337" s="72">
        <f>IF('Recurring Transactions'!$J$11="","",EDATE('Recurring Transactions'!$J$11,15))</f>
        <v/>
      </c>
      <c r="R337" s="126">
        <f>IF($Q337="","",TEXT($Q337,"mmm yyyy"))</f>
        <v/>
      </c>
      <c r="S337" s="124">
        <f>IF(OR('Recurring Transactions'!$A$11="",$Q337=""),0,(IF('Recurring Transactions'!$F$11="Monthly",IF(AND('Recurring Transactions'!$J$11&lt;=EOMONTH($Q337,0),$Q337&lt;='Recurring Transactions'!$L$11),1,0),IF('Recurring Transactions'!$F$11="Semi-monthly",IF(AND('Recurring Transactions'!$J$11&lt;=EOMONTH($Q337,0),$Q337&lt;='Recurring Transactions'!$L$11),2,0),IF('Recurring Transactions'!$F$11="Weekly",IF(AND('Recurring Transactions'!$J$11&lt;=EOMONTH($Q337,0),$Q337&lt;='Recurring Transactions'!$L$11),MAX(0,INT((MIN(EOMONTH($Q337,0),'Recurring Transactions'!$L$11)-'Recurring Transactions'!$J$11)/7)+INT(-(MAX('Recurring Transactions'!$J$11,$Q337)-'Recurring Transactions'!$J$11)/7)+1),0),IF('Recurring Transactions'!$F$11="Bi-weekly",IF(AND('Recurring Transactions'!$J$11&lt;=EOMONTH($Q337,0),$Q337&lt;='Recurring Transactions'!$L$11),MAX(0,INT((MIN(EOMONTH($Q337,0),'Recurring Transactions'!$L$11)-'Recurring Transactions'!$J$11)/14)+INT(-(MAX('Recurring Transactions'!$J$11,$Q337)-'Recurring Transactions'!$J$11)/14)+1),0),IF('Recurring Transactions'!$F$11="Quarterly",IF(AND(AND('Recurring Transactions'!$J$11&lt;=EOMONTH($Q337,0),$Q337&lt;='Recurring Transactions'!$L$11),MOD((YEAR($Q337)-YEAR('Recurring Transactions'!$J$11))*12+MONTH($Q337)-MONTH('Recurring Transactions'!$J$11),3)=0),1,0),IF('Recurring Transactions'!$F$11="Annually",IF(AND(AND('Recurring Transactions'!$J$11&lt;=EOMONTH($Q337,0),$Q337&lt;='Recurring Transactions'!$L$11),MONTH($Q337)=MONTH('Recurring Transactions'!$J$11)),1,0),0)))))))*'Recurring Transactions'!$D$11)</f>
        <v/>
      </c>
    </row>
    <row r="338">
      <c r="N338" s="126">
        <f>'Recurring Transactions'!$A$11</f>
        <v/>
      </c>
      <c r="O338" s="126">
        <f>'Recurring Transactions'!$B$11</f>
        <v/>
      </c>
      <c r="P338" s="126">
        <f>'Recurring Transactions'!$E$11</f>
        <v/>
      </c>
      <c r="Q338" s="72">
        <f>IF('Recurring Transactions'!$J$11="","",EDATE('Recurring Transactions'!$J$11,16))</f>
        <v/>
      </c>
      <c r="R338" s="126">
        <f>IF($Q338="","",TEXT($Q338,"mmm yyyy"))</f>
        <v/>
      </c>
      <c r="S338" s="124">
        <f>IF(OR('Recurring Transactions'!$A$11="",$Q338=""),0,(IF('Recurring Transactions'!$F$11="Monthly",IF(AND('Recurring Transactions'!$J$11&lt;=EOMONTH($Q338,0),$Q338&lt;='Recurring Transactions'!$L$11),1,0),IF('Recurring Transactions'!$F$11="Semi-monthly",IF(AND('Recurring Transactions'!$J$11&lt;=EOMONTH($Q338,0),$Q338&lt;='Recurring Transactions'!$L$11),2,0),IF('Recurring Transactions'!$F$11="Weekly",IF(AND('Recurring Transactions'!$J$11&lt;=EOMONTH($Q338,0),$Q338&lt;='Recurring Transactions'!$L$11),MAX(0,INT((MIN(EOMONTH($Q338,0),'Recurring Transactions'!$L$11)-'Recurring Transactions'!$J$11)/7)+INT(-(MAX('Recurring Transactions'!$J$11,$Q338)-'Recurring Transactions'!$J$11)/7)+1),0),IF('Recurring Transactions'!$F$11="Bi-weekly",IF(AND('Recurring Transactions'!$J$11&lt;=EOMONTH($Q338,0),$Q338&lt;='Recurring Transactions'!$L$11),MAX(0,INT((MIN(EOMONTH($Q338,0),'Recurring Transactions'!$L$11)-'Recurring Transactions'!$J$11)/14)+INT(-(MAX('Recurring Transactions'!$J$11,$Q338)-'Recurring Transactions'!$J$11)/14)+1),0),IF('Recurring Transactions'!$F$11="Quarterly",IF(AND(AND('Recurring Transactions'!$J$11&lt;=EOMONTH($Q338,0),$Q338&lt;='Recurring Transactions'!$L$11),MOD((YEAR($Q338)-YEAR('Recurring Transactions'!$J$11))*12+MONTH($Q338)-MONTH('Recurring Transactions'!$J$11),3)=0),1,0),IF('Recurring Transactions'!$F$11="Annually",IF(AND(AND('Recurring Transactions'!$J$11&lt;=EOMONTH($Q338,0),$Q338&lt;='Recurring Transactions'!$L$11),MONTH($Q338)=MONTH('Recurring Transactions'!$J$11)),1,0),0)))))))*'Recurring Transactions'!$D$11)</f>
        <v/>
      </c>
    </row>
    <row r="339">
      <c r="N339" s="126">
        <f>'Recurring Transactions'!$A$11</f>
        <v/>
      </c>
      <c r="O339" s="126">
        <f>'Recurring Transactions'!$B$11</f>
        <v/>
      </c>
      <c r="P339" s="126">
        <f>'Recurring Transactions'!$E$11</f>
        <v/>
      </c>
      <c r="Q339" s="72">
        <f>IF('Recurring Transactions'!$J$11="","",EDATE('Recurring Transactions'!$J$11,17))</f>
        <v/>
      </c>
      <c r="R339" s="126">
        <f>IF($Q339="","",TEXT($Q339,"mmm yyyy"))</f>
        <v/>
      </c>
      <c r="S339" s="124">
        <f>IF(OR('Recurring Transactions'!$A$11="",$Q339=""),0,(IF('Recurring Transactions'!$F$11="Monthly",IF(AND('Recurring Transactions'!$J$11&lt;=EOMONTH($Q339,0),$Q339&lt;='Recurring Transactions'!$L$11),1,0),IF('Recurring Transactions'!$F$11="Semi-monthly",IF(AND('Recurring Transactions'!$J$11&lt;=EOMONTH($Q339,0),$Q339&lt;='Recurring Transactions'!$L$11),2,0),IF('Recurring Transactions'!$F$11="Weekly",IF(AND('Recurring Transactions'!$J$11&lt;=EOMONTH($Q339,0),$Q339&lt;='Recurring Transactions'!$L$11),MAX(0,INT((MIN(EOMONTH($Q339,0),'Recurring Transactions'!$L$11)-'Recurring Transactions'!$J$11)/7)+INT(-(MAX('Recurring Transactions'!$J$11,$Q339)-'Recurring Transactions'!$J$11)/7)+1),0),IF('Recurring Transactions'!$F$11="Bi-weekly",IF(AND('Recurring Transactions'!$J$11&lt;=EOMONTH($Q339,0),$Q339&lt;='Recurring Transactions'!$L$11),MAX(0,INT((MIN(EOMONTH($Q339,0),'Recurring Transactions'!$L$11)-'Recurring Transactions'!$J$11)/14)+INT(-(MAX('Recurring Transactions'!$J$11,$Q339)-'Recurring Transactions'!$J$11)/14)+1),0),IF('Recurring Transactions'!$F$11="Quarterly",IF(AND(AND('Recurring Transactions'!$J$11&lt;=EOMONTH($Q339,0),$Q339&lt;='Recurring Transactions'!$L$11),MOD((YEAR($Q339)-YEAR('Recurring Transactions'!$J$11))*12+MONTH($Q339)-MONTH('Recurring Transactions'!$J$11),3)=0),1,0),IF('Recurring Transactions'!$F$11="Annually",IF(AND(AND('Recurring Transactions'!$J$11&lt;=EOMONTH($Q339,0),$Q339&lt;='Recurring Transactions'!$L$11),MONTH($Q339)=MONTH('Recurring Transactions'!$J$11)),1,0),0)))))))*'Recurring Transactions'!$D$11)</f>
        <v/>
      </c>
    </row>
    <row r="340">
      <c r="N340" s="126">
        <f>'Recurring Transactions'!$A$11</f>
        <v/>
      </c>
      <c r="O340" s="126">
        <f>'Recurring Transactions'!$B$11</f>
        <v/>
      </c>
      <c r="P340" s="126">
        <f>'Recurring Transactions'!$E$11</f>
        <v/>
      </c>
      <c r="Q340" s="72">
        <f>IF('Recurring Transactions'!$J$11="","",EDATE('Recurring Transactions'!$J$11,18))</f>
        <v/>
      </c>
      <c r="R340" s="126">
        <f>IF($Q340="","",TEXT($Q340,"mmm yyyy"))</f>
        <v/>
      </c>
      <c r="S340" s="124">
        <f>IF(OR('Recurring Transactions'!$A$11="",$Q340=""),0,(IF('Recurring Transactions'!$F$11="Monthly",IF(AND('Recurring Transactions'!$J$11&lt;=EOMONTH($Q340,0),$Q340&lt;='Recurring Transactions'!$L$11),1,0),IF('Recurring Transactions'!$F$11="Semi-monthly",IF(AND('Recurring Transactions'!$J$11&lt;=EOMONTH($Q340,0),$Q340&lt;='Recurring Transactions'!$L$11),2,0),IF('Recurring Transactions'!$F$11="Weekly",IF(AND('Recurring Transactions'!$J$11&lt;=EOMONTH($Q340,0),$Q340&lt;='Recurring Transactions'!$L$11),MAX(0,INT((MIN(EOMONTH($Q340,0),'Recurring Transactions'!$L$11)-'Recurring Transactions'!$J$11)/7)+INT(-(MAX('Recurring Transactions'!$J$11,$Q340)-'Recurring Transactions'!$J$11)/7)+1),0),IF('Recurring Transactions'!$F$11="Bi-weekly",IF(AND('Recurring Transactions'!$J$11&lt;=EOMONTH($Q340,0),$Q340&lt;='Recurring Transactions'!$L$11),MAX(0,INT((MIN(EOMONTH($Q340,0),'Recurring Transactions'!$L$11)-'Recurring Transactions'!$J$11)/14)+INT(-(MAX('Recurring Transactions'!$J$11,$Q340)-'Recurring Transactions'!$J$11)/14)+1),0),IF('Recurring Transactions'!$F$11="Quarterly",IF(AND(AND('Recurring Transactions'!$J$11&lt;=EOMONTH($Q340,0),$Q340&lt;='Recurring Transactions'!$L$11),MOD((YEAR($Q340)-YEAR('Recurring Transactions'!$J$11))*12+MONTH($Q340)-MONTH('Recurring Transactions'!$J$11),3)=0),1,0),IF('Recurring Transactions'!$F$11="Annually",IF(AND(AND('Recurring Transactions'!$J$11&lt;=EOMONTH($Q340,0),$Q340&lt;='Recurring Transactions'!$L$11),MONTH($Q340)=MONTH('Recurring Transactions'!$J$11)),1,0),0)))))))*'Recurring Transactions'!$D$11)</f>
        <v/>
      </c>
    </row>
    <row r="341">
      <c r="N341" s="126">
        <f>'Recurring Transactions'!$A$11</f>
        <v/>
      </c>
      <c r="O341" s="126">
        <f>'Recurring Transactions'!$B$11</f>
        <v/>
      </c>
      <c r="P341" s="126">
        <f>'Recurring Transactions'!$E$11</f>
        <v/>
      </c>
      <c r="Q341" s="72">
        <f>IF('Recurring Transactions'!$J$11="","",EDATE('Recurring Transactions'!$J$11,19))</f>
        <v/>
      </c>
      <c r="R341" s="126">
        <f>IF($Q341="","",TEXT($Q341,"mmm yyyy"))</f>
        <v/>
      </c>
      <c r="S341" s="124">
        <f>IF(OR('Recurring Transactions'!$A$11="",$Q341=""),0,(IF('Recurring Transactions'!$F$11="Monthly",IF(AND('Recurring Transactions'!$J$11&lt;=EOMONTH($Q341,0),$Q341&lt;='Recurring Transactions'!$L$11),1,0),IF('Recurring Transactions'!$F$11="Semi-monthly",IF(AND('Recurring Transactions'!$J$11&lt;=EOMONTH($Q341,0),$Q341&lt;='Recurring Transactions'!$L$11),2,0),IF('Recurring Transactions'!$F$11="Weekly",IF(AND('Recurring Transactions'!$J$11&lt;=EOMONTH($Q341,0),$Q341&lt;='Recurring Transactions'!$L$11),MAX(0,INT((MIN(EOMONTH($Q341,0),'Recurring Transactions'!$L$11)-'Recurring Transactions'!$J$11)/7)+INT(-(MAX('Recurring Transactions'!$J$11,$Q341)-'Recurring Transactions'!$J$11)/7)+1),0),IF('Recurring Transactions'!$F$11="Bi-weekly",IF(AND('Recurring Transactions'!$J$11&lt;=EOMONTH($Q341,0),$Q341&lt;='Recurring Transactions'!$L$11),MAX(0,INT((MIN(EOMONTH($Q341,0),'Recurring Transactions'!$L$11)-'Recurring Transactions'!$J$11)/14)+INT(-(MAX('Recurring Transactions'!$J$11,$Q341)-'Recurring Transactions'!$J$11)/14)+1),0),IF('Recurring Transactions'!$F$11="Quarterly",IF(AND(AND('Recurring Transactions'!$J$11&lt;=EOMONTH($Q341,0),$Q341&lt;='Recurring Transactions'!$L$11),MOD((YEAR($Q341)-YEAR('Recurring Transactions'!$J$11))*12+MONTH($Q341)-MONTH('Recurring Transactions'!$J$11),3)=0),1,0),IF('Recurring Transactions'!$F$11="Annually",IF(AND(AND('Recurring Transactions'!$J$11&lt;=EOMONTH($Q341,0),$Q341&lt;='Recurring Transactions'!$L$11),MONTH($Q341)=MONTH('Recurring Transactions'!$J$11)),1,0),0)))))))*'Recurring Transactions'!$D$11)</f>
        <v/>
      </c>
    </row>
    <row r="342">
      <c r="N342" s="126">
        <f>'Recurring Transactions'!$A$11</f>
        <v/>
      </c>
      <c r="O342" s="126">
        <f>'Recurring Transactions'!$B$11</f>
        <v/>
      </c>
      <c r="P342" s="126">
        <f>'Recurring Transactions'!$E$11</f>
        <v/>
      </c>
      <c r="Q342" s="72">
        <f>IF('Recurring Transactions'!$J$11="","",EDATE('Recurring Transactions'!$J$11,20))</f>
        <v/>
      </c>
      <c r="R342" s="126">
        <f>IF($Q342="","",TEXT($Q342,"mmm yyyy"))</f>
        <v/>
      </c>
      <c r="S342" s="124">
        <f>IF(OR('Recurring Transactions'!$A$11="",$Q342=""),0,(IF('Recurring Transactions'!$F$11="Monthly",IF(AND('Recurring Transactions'!$J$11&lt;=EOMONTH($Q342,0),$Q342&lt;='Recurring Transactions'!$L$11),1,0),IF('Recurring Transactions'!$F$11="Semi-monthly",IF(AND('Recurring Transactions'!$J$11&lt;=EOMONTH($Q342,0),$Q342&lt;='Recurring Transactions'!$L$11),2,0),IF('Recurring Transactions'!$F$11="Weekly",IF(AND('Recurring Transactions'!$J$11&lt;=EOMONTH($Q342,0),$Q342&lt;='Recurring Transactions'!$L$11),MAX(0,INT((MIN(EOMONTH($Q342,0),'Recurring Transactions'!$L$11)-'Recurring Transactions'!$J$11)/7)+INT(-(MAX('Recurring Transactions'!$J$11,$Q342)-'Recurring Transactions'!$J$11)/7)+1),0),IF('Recurring Transactions'!$F$11="Bi-weekly",IF(AND('Recurring Transactions'!$J$11&lt;=EOMONTH($Q342,0),$Q342&lt;='Recurring Transactions'!$L$11),MAX(0,INT((MIN(EOMONTH($Q342,0),'Recurring Transactions'!$L$11)-'Recurring Transactions'!$J$11)/14)+INT(-(MAX('Recurring Transactions'!$J$11,$Q342)-'Recurring Transactions'!$J$11)/14)+1),0),IF('Recurring Transactions'!$F$11="Quarterly",IF(AND(AND('Recurring Transactions'!$J$11&lt;=EOMONTH($Q342,0),$Q342&lt;='Recurring Transactions'!$L$11),MOD((YEAR($Q342)-YEAR('Recurring Transactions'!$J$11))*12+MONTH($Q342)-MONTH('Recurring Transactions'!$J$11),3)=0),1,0),IF('Recurring Transactions'!$F$11="Annually",IF(AND(AND('Recurring Transactions'!$J$11&lt;=EOMONTH($Q342,0),$Q342&lt;='Recurring Transactions'!$L$11),MONTH($Q342)=MONTH('Recurring Transactions'!$J$11)),1,0),0)))))))*'Recurring Transactions'!$D$11)</f>
        <v/>
      </c>
    </row>
    <row r="343">
      <c r="N343" s="126">
        <f>'Recurring Transactions'!$A$11</f>
        <v/>
      </c>
      <c r="O343" s="126">
        <f>'Recurring Transactions'!$B$11</f>
        <v/>
      </c>
      <c r="P343" s="126">
        <f>'Recurring Transactions'!$E$11</f>
        <v/>
      </c>
      <c r="Q343" s="72">
        <f>IF('Recurring Transactions'!$J$11="","",EDATE('Recurring Transactions'!$J$11,21))</f>
        <v/>
      </c>
      <c r="R343" s="126">
        <f>IF($Q343="","",TEXT($Q343,"mmm yyyy"))</f>
        <v/>
      </c>
      <c r="S343" s="124">
        <f>IF(OR('Recurring Transactions'!$A$11="",$Q343=""),0,(IF('Recurring Transactions'!$F$11="Monthly",IF(AND('Recurring Transactions'!$J$11&lt;=EOMONTH($Q343,0),$Q343&lt;='Recurring Transactions'!$L$11),1,0),IF('Recurring Transactions'!$F$11="Semi-monthly",IF(AND('Recurring Transactions'!$J$11&lt;=EOMONTH($Q343,0),$Q343&lt;='Recurring Transactions'!$L$11),2,0),IF('Recurring Transactions'!$F$11="Weekly",IF(AND('Recurring Transactions'!$J$11&lt;=EOMONTH($Q343,0),$Q343&lt;='Recurring Transactions'!$L$11),MAX(0,INT((MIN(EOMONTH($Q343,0),'Recurring Transactions'!$L$11)-'Recurring Transactions'!$J$11)/7)+INT(-(MAX('Recurring Transactions'!$J$11,$Q343)-'Recurring Transactions'!$J$11)/7)+1),0),IF('Recurring Transactions'!$F$11="Bi-weekly",IF(AND('Recurring Transactions'!$J$11&lt;=EOMONTH($Q343,0),$Q343&lt;='Recurring Transactions'!$L$11),MAX(0,INT((MIN(EOMONTH($Q343,0),'Recurring Transactions'!$L$11)-'Recurring Transactions'!$J$11)/14)+INT(-(MAX('Recurring Transactions'!$J$11,$Q343)-'Recurring Transactions'!$J$11)/14)+1),0),IF('Recurring Transactions'!$F$11="Quarterly",IF(AND(AND('Recurring Transactions'!$J$11&lt;=EOMONTH($Q343,0),$Q343&lt;='Recurring Transactions'!$L$11),MOD((YEAR($Q343)-YEAR('Recurring Transactions'!$J$11))*12+MONTH($Q343)-MONTH('Recurring Transactions'!$J$11),3)=0),1,0),IF('Recurring Transactions'!$F$11="Annually",IF(AND(AND('Recurring Transactions'!$J$11&lt;=EOMONTH($Q343,0),$Q343&lt;='Recurring Transactions'!$L$11),MONTH($Q343)=MONTH('Recurring Transactions'!$J$11)),1,0),0)))))))*'Recurring Transactions'!$D$11)</f>
        <v/>
      </c>
    </row>
    <row r="344">
      <c r="N344" s="126">
        <f>'Recurring Transactions'!$A$11</f>
        <v/>
      </c>
      <c r="O344" s="126">
        <f>'Recurring Transactions'!$B$11</f>
        <v/>
      </c>
      <c r="P344" s="126">
        <f>'Recurring Transactions'!$E$11</f>
        <v/>
      </c>
      <c r="Q344" s="72">
        <f>IF('Recurring Transactions'!$J$11="","",EDATE('Recurring Transactions'!$J$11,22))</f>
        <v/>
      </c>
      <c r="R344" s="126">
        <f>IF($Q344="","",TEXT($Q344,"mmm yyyy"))</f>
        <v/>
      </c>
      <c r="S344" s="124">
        <f>IF(OR('Recurring Transactions'!$A$11="",$Q344=""),0,(IF('Recurring Transactions'!$F$11="Monthly",IF(AND('Recurring Transactions'!$J$11&lt;=EOMONTH($Q344,0),$Q344&lt;='Recurring Transactions'!$L$11),1,0),IF('Recurring Transactions'!$F$11="Semi-monthly",IF(AND('Recurring Transactions'!$J$11&lt;=EOMONTH($Q344,0),$Q344&lt;='Recurring Transactions'!$L$11),2,0),IF('Recurring Transactions'!$F$11="Weekly",IF(AND('Recurring Transactions'!$J$11&lt;=EOMONTH($Q344,0),$Q344&lt;='Recurring Transactions'!$L$11),MAX(0,INT((MIN(EOMONTH($Q344,0),'Recurring Transactions'!$L$11)-'Recurring Transactions'!$J$11)/7)+INT(-(MAX('Recurring Transactions'!$J$11,$Q344)-'Recurring Transactions'!$J$11)/7)+1),0),IF('Recurring Transactions'!$F$11="Bi-weekly",IF(AND('Recurring Transactions'!$J$11&lt;=EOMONTH($Q344,0),$Q344&lt;='Recurring Transactions'!$L$11),MAX(0,INT((MIN(EOMONTH($Q344,0),'Recurring Transactions'!$L$11)-'Recurring Transactions'!$J$11)/14)+INT(-(MAX('Recurring Transactions'!$J$11,$Q344)-'Recurring Transactions'!$J$11)/14)+1),0),IF('Recurring Transactions'!$F$11="Quarterly",IF(AND(AND('Recurring Transactions'!$J$11&lt;=EOMONTH($Q344,0),$Q344&lt;='Recurring Transactions'!$L$11),MOD((YEAR($Q344)-YEAR('Recurring Transactions'!$J$11))*12+MONTH($Q344)-MONTH('Recurring Transactions'!$J$11),3)=0),1,0),IF('Recurring Transactions'!$F$11="Annually",IF(AND(AND('Recurring Transactions'!$J$11&lt;=EOMONTH($Q344,0),$Q344&lt;='Recurring Transactions'!$L$11),MONTH($Q344)=MONTH('Recurring Transactions'!$J$11)),1,0),0)))))))*'Recurring Transactions'!$D$11)</f>
        <v/>
      </c>
    </row>
    <row r="345">
      <c r="N345" s="126">
        <f>'Recurring Transactions'!$A$11</f>
        <v/>
      </c>
      <c r="O345" s="126">
        <f>'Recurring Transactions'!$B$11</f>
        <v/>
      </c>
      <c r="P345" s="126">
        <f>'Recurring Transactions'!$E$11</f>
        <v/>
      </c>
      <c r="Q345" s="72">
        <f>IF('Recurring Transactions'!$J$11="","",EDATE('Recurring Transactions'!$J$11,23))</f>
        <v/>
      </c>
      <c r="R345" s="126">
        <f>IF($Q345="","",TEXT($Q345,"mmm yyyy"))</f>
        <v/>
      </c>
      <c r="S345" s="124">
        <f>IF(OR('Recurring Transactions'!$A$11="",$Q345=""),0,(IF('Recurring Transactions'!$F$11="Monthly",IF(AND('Recurring Transactions'!$J$11&lt;=EOMONTH($Q345,0),$Q345&lt;='Recurring Transactions'!$L$11),1,0),IF('Recurring Transactions'!$F$11="Semi-monthly",IF(AND('Recurring Transactions'!$J$11&lt;=EOMONTH($Q345,0),$Q345&lt;='Recurring Transactions'!$L$11),2,0),IF('Recurring Transactions'!$F$11="Weekly",IF(AND('Recurring Transactions'!$J$11&lt;=EOMONTH($Q345,0),$Q345&lt;='Recurring Transactions'!$L$11),MAX(0,INT((MIN(EOMONTH($Q345,0),'Recurring Transactions'!$L$11)-'Recurring Transactions'!$J$11)/7)+INT(-(MAX('Recurring Transactions'!$J$11,$Q345)-'Recurring Transactions'!$J$11)/7)+1),0),IF('Recurring Transactions'!$F$11="Bi-weekly",IF(AND('Recurring Transactions'!$J$11&lt;=EOMONTH($Q345,0),$Q345&lt;='Recurring Transactions'!$L$11),MAX(0,INT((MIN(EOMONTH($Q345,0),'Recurring Transactions'!$L$11)-'Recurring Transactions'!$J$11)/14)+INT(-(MAX('Recurring Transactions'!$J$11,$Q345)-'Recurring Transactions'!$J$11)/14)+1),0),IF('Recurring Transactions'!$F$11="Quarterly",IF(AND(AND('Recurring Transactions'!$J$11&lt;=EOMONTH($Q345,0),$Q345&lt;='Recurring Transactions'!$L$11),MOD((YEAR($Q345)-YEAR('Recurring Transactions'!$J$11))*12+MONTH($Q345)-MONTH('Recurring Transactions'!$J$11),3)=0),1,0),IF('Recurring Transactions'!$F$11="Annually",IF(AND(AND('Recurring Transactions'!$J$11&lt;=EOMONTH($Q345,0),$Q345&lt;='Recurring Transactions'!$L$11),MONTH($Q345)=MONTH('Recurring Transactions'!$J$11)),1,0),0)))))))*'Recurring Transactions'!$D$11)</f>
        <v/>
      </c>
    </row>
    <row r="346">
      <c r="N346" s="126">
        <f>'Recurring Transactions'!$A$11</f>
        <v/>
      </c>
      <c r="O346" s="126">
        <f>'Recurring Transactions'!$B$11</f>
        <v/>
      </c>
      <c r="P346" s="126">
        <f>'Recurring Transactions'!$E$11</f>
        <v/>
      </c>
      <c r="Q346" s="72">
        <f>IF('Recurring Transactions'!$J$11="","",EDATE('Recurring Transactions'!$J$11,24))</f>
        <v/>
      </c>
      <c r="R346" s="126">
        <f>IF($Q346="","",TEXT($Q346,"mmm yyyy"))</f>
        <v/>
      </c>
      <c r="S346" s="124">
        <f>IF(OR('Recurring Transactions'!$A$11="",$Q346=""),0,(IF('Recurring Transactions'!$F$11="Monthly",IF(AND('Recurring Transactions'!$J$11&lt;=EOMONTH($Q346,0),$Q346&lt;='Recurring Transactions'!$L$11),1,0),IF('Recurring Transactions'!$F$11="Semi-monthly",IF(AND('Recurring Transactions'!$J$11&lt;=EOMONTH($Q346,0),$Q346&lt;='Recurring Transactions'!$L$11),2,0),IF('Recurring Transactions'!$F$11="Weekly",IF(AND('Recurring Transactions'!$J$11&lt;=EOMONTH($Q346,0),$Q346&lt;='Recurring Transactions'!$L$11),MAX(0,INT((MIN(EOMONTH($Q346,0),'Recurring Transactions'!$L$11)-'Recurring Transactions'!$J$11)/7)+INT(-(MAX('Recurring Transactions'!$J$11,$Q346)-'Recurring Transactions'!$J$11)/7)+1),0),IF('Recurring Transactions'!$F$11="Bi-weekly",IF(AND('Recurring Transactions'!$J$11&lt;=EOMONTH($Q346,0),$Q346&lt;='Recurring Transactions'!$L$11),MAX(0,INT((MIN(EOMONTH($Q346,0),'Recurring Transactions'!$L$11)-'Recurring Transactions'!$J$11)/14)+INT(-(MAX('Recurring Transactions'!$J$11,$Q346)-'Recurring Transactions'!$J$11)/14)+1),0),IF('Recurring Transactions'!$F$11="Quarterly",IF(AND(AND('Recurring Transactions'!$J$11&lt;=EOMONTH($Q346,0),$Q346&lt;='Recurring Transactions'!$L$11),MOD((YEAR($Q346)-YEAR('Recurring Transactions'!$J$11))*12+MONTH($Q346)-MONTH('Recurring Transactions'!$J$11),3)=0),1,0),IF('Recurring Transactions'!$F$11="Annually",IF(AND(AND('Recurring Transactions'!$J$11&lt;=EOMONTH($Q346,0),$Q346&lt;='Recurring Transactions'!$L$11),MONTH($Q346)=MONTH('Recurring Transactions'!$J$11)),1,0),0)))))))*'Recurring Transactions'!$D$11)</f>
        <v/>
      </c>
    </row>
    <row r="347">
      <c r="N347" s="126">
        <f>'Recurring Transactions'!$A$11</f>
        <v/>
      </c>
      <c r="O347" s="126">
        <f>'Recurring Transactions'!$B$11</f>
        <v/>
      </c>
      <c r="P347" s="126">
        <f>'Recurring Transactions'!$E$11</f>
        <v/>
      </c>
      <c r="Q347" s="72">
        <f>IF('Recurring Transactions'!$J$11="","",EDATE('Recurring Transactions'!$J$11,25))</f>
        <v/>
      </c>
      <c r="R347" s="126">
        <f>IF($Q347="","",TEXT($Q347,"mmm yyyy"))</f>
        <v/>
      </c>
      <c r="S347" s="124">
        <f>IF(OR('Recurring Transactions'!$A$11="",$Q347=""),0,(IF('Recurring Transactions'!$F$11="Monthly",IF(AND('Recurring Transactions'!$J$11&lt;=EOMONTH($Q347,0),$Q347&lt;='Recurring Transactions'!$L$11),1,0),IF('Recurring Transactions'!$F$11="Semi-monthly",IF(AND('Recurring Transactions'!$J$11&lt;=EOMONTH($Q347,0),$Q347&lt;='Recurring Transactions'!$L$11),2,0),IF('Recurring Transactions'!$F$11="Weekly",IF(AND('Recurring Transactions'!$J$11&lt;=EOMONTH($Q347,0),$Q347&lt;='Recurring Transactions'!$L$11),MAX(0,INT((MIN(EOMONTH($Q347,0),'Recurring Transactions'!$L$11)-'Recurring Transactions'!$J$11)/7)+INT(-(MAX('Recurring Transactions'!$J$11,$Q347)-'Recurring Transactions'!$J$11)/7)+1),0),IF('Recurring Transactions'!$F$11="Bi-weekly",IF(AND('Recurring Transactions'!$J$11&lt;=EOMONTH($Q347,0),$Q347&lt;='Recurring Transactions'!$L$11),MAX(0,INT((MIN(EOMONTH($Q347,0),'Recurring Transactions'!$L$11)-'Recurring Transactions'!$J$11)/14)+INT(-(MAX('Recurring Transactions'!$J$11,$Q347)-'Recurring Transactions'!$J$11)/14)+1),0),IF('Recurring Transactions'!$F$11="Quarterly",IF(AND(AND('Recurring Transactions'!$J$11&lt;=EOMONTH($Q347,0),$Q347&lt;='Recurring Transactions'!$L$11),MOD((YEAR($Q347)-YEAR('Recurring Transactions'!$J$11))*12+MONTH($Q347)-MONTH('Recurring Transactions'!$J$11),3)=0),1,0),IF('Recurring Transactions'!$F$11="Annually",IF(AND(AND('Recurring Transactions'!$J$11&lt;=EOMONTH($Q347,0),$Q347&lt;='Recurring Transactions'!$L$11),MONTH($Q347)=MONTH('Recurring Transactions'!$J$11)),1,0),0)))))))*'Recurring Transactions'!$D$11)</f>
        <v/>
      </c>
    </row>
    <row r="348">
      <c r="N348" s="126">
        <f>'Recurring Transactions'!$A$11</f>
        <v/>
      </c>
      <c r="O348" s="126">
        <f>'Recurring Transactions'!$B$11</f>
        <v/>
      </c>
      <c r="P348" s="126">
        <f>'Recurring Transactions'!$E$11</f>
        <v/>
      </c>
      <c r="Q348" s="72">
        <f>IF('Recurring Transactions'!$J$11="","",EDATE('Recurring Transactions'!$J$11,26))</f>
        <v/>
      </c>
      <c r="R348" s="126">
        <f>IF($Q348="","",TEXT($Q348,"mmm yyyy"))</f>
        <v/>
      </c>
      <c r="S348" s="124">
        <f>IF(OR('Recurring Transactions'!$A$11="",$Q348=""),0,(IF('Recurring Transactions'!$F$11="Monthly",IF(AND('Recurring Transactions'!$J$11&lt;=EOMONTH($Q348,0),$Q348&lt;='Recurring Transactions'!$L$11),1,0),IF('Recurring Transactions'!$F$11="Semi-monthly",IF(AND('Recurring Transactions'!$J$11&lt;=EOMONTH($Q348,0),$Q348&lt;='Recurring Transactions'!$L$11),2,0),IF('Recurring Transactions'!$F$11="Weekly",IF(AND('Recurring Transactions'!$J$11&lt;=EOMONTH($Q348,0),$Q348&lt;='Recurring Transactions'!$L$11),MAX(0,INT((MIN(EOMONTH($Q348,0),'Recurring Transactions'!$L$11)-'Recurring Transactions'!$J$11)/7)+INT(-(MAX('Recurring Transactions'!$J$11,$Q348)-'Recurring Transactions'!$J$11)/7)+1),0),IF('Recurring Transactions'!$F$11="Bi-weekly",IF(AND('Recurring Transactions'!$J$11&lt;=EOMONTH($Q348,0),$Q348&lt;='Recurring Transactions'!$L$11),MAX(0,INT((MIN(EOMONTH($Q348,0),'Recurring Transactions'!$L$11)-'Recurring Transactions'!$J$11)/14)+INT(-(MAX('Recurring Transactions'!$J$11,$Q348)-'Recurring Transactions'!$J$11)/14)+1),0),IF('Recurring Transactions'!$F$11="Quarterly",IF(AND(AND('Recurring Transactions'!$J$11&lt;=EOMONTH($Q348,0),$Q348&lt;='Recurring Transactions'!$L$11),MOD((YEAR($Q348)-YEAR('Recurring Transactions'!$J$11))*12+MONTH($Q348)-MONTH('Recurring Transactions'!$J$11),3)=0),1,0),IF('Recurring Transactions'!$F$11="Annually",IF(AND(AND('Recurring Transactions'!$J$11&lt;=EOMONTH($Q348,0),$Q348&lt;='Recurring Transactions'!$L$11),MONTH($Q348)=MONTH('Recurring Transactions'!$J$11)),1,0),0)))))))*'Recurring Transactions'!$D$11)</f>
        <v/>
      </c>
    </row>
    <row r="349">
      <c r="N349" s="126">
        <f>'Recurring Transactions'!$A$11</f>
        <v/>
      </c>
      <c r="O349" s="126">
        <f>'Recurring Transactions'!$B$11</f>
        <v/>
      </c>
      <c r="P349" s="126">
        <f>'Recurring Transactions'!$E$11</f>
        <v/>
      </c>
      <c r="Q349" s="72">
        <f>IF('Recurring Transactions'!$J$11="","",EDATE('Recurring Transactions'!$J$11,27))</f>
        <v/>
      </c>
      <c r="R349" s="126">
        <f>IF($Q349="","",TEXT($Q349,"mmm yyyy"))</f>
        <v/>
      </c>
      <c r="S349" s="124">
        <f>IF(OR('Recurring Transactions'!$A$11="",$Q349=""),0,(IF('Recurring Transactions'!$F$11="Monthly",IF(AND('Recurring Transactions'!$J$11&lt;=EOMONTH($Q349,0),$Q349&lt;='Recurring Transactions'!$L$11),1,0),IF('Recurring Transactions'!$F$11="Semi-monthly",IF(AND('Recurring Transactions'!$J$11&lt;=EOMONTH($Q349,0),$Q349&lt;='Recurring Transactions'!$L$11),2,0),IF('Recurring Transactions'!$F$11="Weekly",IF(AND('Recurring Transactions'!$J$11&lt;=EOMONTH($Q349,0),$Q349&lt;='Recurring Transactions'!$L$11),MAX(0,INT((MIN(EOMONTH($Q349,0),'Recurring Transactions'!$L$11)-'Recurring Transactions'!$J$11)/7)+INT(-(MAX('Recurring Transactions'!$J$11,$Q349)-'Recurring Transactions'!$J$11)/7)+1),0),IF('Recurring Transactions'!$F$11="Bi-weekly",IF(AND('Recurring Transactions'!$J$11&lt;=EOMONTH($Q349,0),$Q349&lt;='Recurring Transactions'!$L$11),MAX(0,INT((MIN(EOMONTH($Q349,0),'Recurring Transactions'!$L$11)-'Recurring Transactions'!$J$11)/14)+INT(-(MAX('Recurring Transactions'!$J$11,$Q349)-'Recurring Transactions'!$J$11)/14)+1),0),IF('Recurring Transactions'!$F$11="Quarterly",IF(AND(AND('Recurring Transactions'!$J$11&lt;=EOMONTH($Q349,0),$Q349&lt;='Recurring Transactions'!$L$11),MOD((YEAR($Q349)-YEAR('Recurring Transactions'!$J$11))*12+MONTH($Q349)-MONTH('Recurring Transactions'!$J$11),3)=0),1,0),IF('Recurring Transactions'!$F$11="Annually",IF(AND(AND('Recurring Transactions'!$J$11&lt;=EOMONTH($Q349,0),$Q349&lt;='Recurring Transactions'!$L$11),MONTH($Q349)=MONTH('Recurring Transactions'!$J$11)),1,0),0)))))))*'Recurring Transactions'!$D$11)</f>
        <v/>
      </c>
    </row>
    <row r="350">
      <c r="N350" s="126">
        <f>'Recurring Transactions'!$A$11</f>
        <v/>
      </c>
      <c r="O350" s="126">
        <f>'Recurring Transactions'!$B$11</f>
        <v/>
      </c>
      <c r="P350" s="126">
        <f>'Recurring Transactions'!$E$11</f>
        <v/>
      </c>
      <c r="Q350" s="72">
        <f>IF('Recurring Transactions'!$J$11="","",EDATE('Recurring Transactions'!$J$11,28))</f>
        <v/>
      </c>
      <c r="R350" s="126">
        <f>IF($Q350="","",TEXT($Q350,"mmm yyyy"))</f>
        <v/>
      </c>
      <c r="S350" s="124">
        <f>IF(OR('Recurring Transactions'!$A$11="",$Q350=""),0,(IF('Recurring Transactions'!$F$11="Monthly",IF(AND('Recurring Transactions'!$J$11&lt;=EOMONTH($Q350,0),$Q350&lt;='Recurring Transactions'!$L$11),1,0),IF('Recurring Transactions'!$F$11="Semi-monthly",IF(AND('Recurring Transactions'!$J$11&lt;=EOMONTH($Q350,0),$Q350&lt;='Recurring Transactions'!$L$11),2,0),IF('Recurring Transactions'!$F$11="Weekly",IF(AND('Recurring Transactions'!$J$11&lt;=EOMONTH($Q350,0),$Q350&lt;='Recurring Transactions'!$L$11),MAX(0,INT((MIN(EOMONTH($Q350,0),'Recurring Transactions'!$L$11)-'Recurring Transactions'!$J$11)/7)+INT(-(MAX('Recurring Transactions'!$J$11,$Q350)-'Recurring Transactions'!$J$11)/7)+1),0),IF('Recurring Transactions'!$F$11="Bi-weekly",IF(AND('Recurring Transactions'!$J$11&lt;=EOMONTH($Q350,0),$Q350&lt;='Recurring Transactions'!$L$11),MAX(0,INT((MIN(EOMONTH($Q350,0),'Recurring Transactions'!$L$11)-'Recurring Transactions'!$J$11)/14)+INT(-(MAX('Recurring Transactions'!$J$11,$Q350)-'Recurring Transactions'!$J$11)/14)+1),0),IF('Recurring Transactions'!$F$11="Quarterly",IF(AND(AND('Recurring Transactions'!$J$11&lt;=EOMONTH($Q350,0),$Q350&lt;='Recurring Transactions'!$L$11),MOD((YEAR($Q350)-YEAR('Recurring Transactions'!$J$11))*12+MONTH($Q350)-MONTH('Recurring Transactions'!$J$11),3)=0),1,0),IF('Recurring Transactions'!$F$11="Annually",IF(AND(AND('Recurring Transactions'!$J$11&lt;=EOMONTH($Q350,0),$Q350&lt;='Recurring Transactions'!$L$11),MONTH($Q350)=MONTH('Recurring Transactions'!$J$11)),1,0),0)))))))*'Recurring Transactions'!$D$11)</f>
        <v/>
      </c>
    </row>
    <row r="351">
      <c r="N351" s="126">
        <f>'Recurring Transactions'!$A$11</f>
        <v/>
      </c>
      <c r="O351" s="126">
        <f>'Recurring Transactions'!$B$11</f>
        <v/>
      </c>
      <c r="P351" s="126">
        <f>'Recurring Transactions'!$E$11</f>
        <v/>
      </c>
      <c r="Q351" s="72">
        <f>IF('Recurring Transactions'!$J$11="","",EDATE('Recurring Transactions'!$J$11,29))</f>
        <v/>
      </c>
      <c r="R351" s="126">
        <f>IF($Q351="","",TEXT($Q351,"mmm yyyy"))</f>
        <v/>
      </c>
      <c r="S351" s="124">
        <f>IF(OR('Recurring Transactions'!$A$11="",$Q351=""),0,(IF('Recurring Transactions'!$F$11="Monthly",IF(AND('Recurring Transactions'!$J$11&lt;=EOMONTH($Q351,0),$Q351&lt;='Recurring Transactions'!$L$11),1,0),IF('Recurring Transactions'!$F$11="Semi-monthly",IF(AND('Recurring Transactions'!$J$11&lt;=EOMONTH($Q351,0),$Q351&lt;='Recurring Transactions'!$L$11),2,0),IF('Recurring Transactions'!$F$11="Weekly",IF(AND('Recurring Transactions'!$J$11&lt;=EOMONTH($Q351,0),$Q351&lt;='Recurring Transactions'!$L$11),MAX(0,INT((MIN(EOMONTH($Q351,0),'Recurring Transactions'!$L$11)-'Recurring Transactions'!$J$11)/7)+INT(-(MAX('Recurring Transactions'!$J$11,$Q351)-'Recurring Transactions'!$J$11)/7)+1),0),IF('Recurring Transactions'!$F$11="Bi-weekly",IF(AND('Recurring Transactions'!$J$11&lt;=EOMONTH($Q351,0),$Q351&lt;='Recurring Transactions'!$L$11),MAX(0,INT((MIN(EOMONTH($Q351,0),'Recurring Transactions'!$L$11)-'Recurring Transactions'!$J$11)/14)+INT(-(MAX('Recurring Transactions'!$J$11,$Q351)-'Recurring Transactions'!$J$11)/14)+1),0),IF('Recurring Transactions'!$F$11="Quarterly",IF(AND(AND('Recurring Transactions'!$J$11&lt;=EOMONTH($Q351,0),$Q351&lt;='Recurring Transactions'!$L$11),MOD((YEAR($Q351)-YEAR('Recurring Transactions'!$J$11))*12+MONTH($Q351)-MONTH('Recurring Transactions'!$J$11),3)=0),1,0),IF('Recurring Transactions'!$F$11="Annually",IF(AND(AND('Recurring Transactions'!$J$11&lt;=EOMONTH($Q351,0),$Q351&lt;='Recurring Transactions'!$L$11),MONTH($Q351)=MONTH('Recurring Transactions'!$J$11)),1,0),0)))))))*'Recurring Transactions'!$D$11)</f>
        <v/>
      </c>
    </row>
    <row r="352">
      <c r="N352" s="126">
        <f>'Recurring Transactions'!$A$11</f>
        <v/>
      </c>
      <c r="O352" s="126">
        <f>'Recurring Transactions'!$B$11</f>
        <v/>
      </c>
      <c r="P352" s="126">
        <f>'Recurring Transactions'!$E$11</f>
        <v/>
      </c>
      <c r="Q352" s="72">
        <f>IF('Recurring Transactions'!$J$11="","",EDATE('Recurring Transactions'!$J$11,30))</f>
        <v/>
      </c>
      <c r="R352" s="126">
        <f>IF($Q352="","",TEXT($Q352,"mmm yyyy"))</f>
        <v/>
      </c>
      <c r="S352" s="124">
        <f>IF(OR('Recurring Transactions'!$A$11="",$Q352=""),0,(IF('Recurring Transactions'!$F$11="Monthly",IF(AND('Recurring Transactions'!$J$11&lt;=EOMONTH($Q352,0),$Q352&lt;='Recurring Transactions'!$L$11),1,0),IF('Recurring Transactions'!$F$11="Semi-monthly",IF(AND('Recurring Transactions'!$J$11&lt;=EOMONTH($Q352,0),$Q352&lt;='Recurring Transactions'!$L$11),2,0),IF('Recurring Transactions'!$F$11="Weekly",IF(AND('Recurring Transactions'!$J$11&lt;=EOMONTH($Q352,0),$Q352&lt;='Recurring Transactions'!$L$11),MAX(0,INT((MIN(EOMONTH($Q352,0),'Recurring Transactions'!$L$11)-'Recurring Transactions'!$J$11)/7)+INT(-(MAX('Recurring Transactions'!$J$11,$Q352)-'Recurring Transactions'!$J$11)/7)+1),0),IF('Recurring Transactions'!$F$11="Bi-weekly",IF(AND('Recurring Transactions'!$J$11&lt;=EOMONTH($Q352,0),$Q352&lt;='Recurring Transactions'!$L$11),MAX(0,INT((MIN(EOMONTH($Q352,0),'Recurring Transactions'!$L$11)-'Recurring Transactions'!$J$11)/14)+INT(-(MAX('Recurring Transactions'!$J$11,$Q352)-'Recurring Transactions'!$J$11)/14)+1),0),IF('Recurring Transactions'!$F$11="Quarterly",IF(AND(AND('Recurring Transactions'!$J$11&lt;=EOMONTH($Q352,0),$Q352&lt;='Recurring Transactions'!$L$11),MOD((YEAR($Q352)-YEAR('Recurring Transactions'!$J$11))*12+MONTH($Q352)-MONTH('Recurring Transactions'!$J$11),3)=0),1,0),IF('Recurring Transactions'!$F$11="Annually",IF(AND(AND('Recurring Transactions'!$J$11&lt;=EOMONTH($Q352,0),$Q352&lt;='Recurring Transactions'!$L$11),MONTH($Q352)=MONTH('Recurring Transactions'!$J$11)),1,0),0)))))))*'Recurring Transactions'!$D$11)</f>
        <v/>
      </c>
    </row>
    <row r="353">
      <c r="N353" s="126">
        <f>'Recurring Transactions'!$A$11</f>
        <v/>
      </c>
      <c r="O353" s="126">
        <f>'Recurring Transactions'!$B$11</f>
        <v/>
      </c>
      <c r="P353" s="126">
        <f>'Recurring Transactions'!$E$11</f>
        <v/>
      </c>
      <c r="Q353" s="72">
        <f>IF('Recurring Transactions'!$J$11="","",EDATE('Recurring Transactions'!$J$11,31))</f>
        <v/>
      </c>
      <c r="R353" s="126">
        <f>IF($Q353="","",TEXT($Q353,"mmm yyyy"))</f>
        <v/>
      </c>
      <c r="S353" s="124">
        <f>IF(OR('Recurring Transactions'!$A$11="",$Q353=""),0,(IF('Recurring Transactions'!$F$11="Monthly",IF(AND('Recurring Transactions'!$J$11&lt;=EOMONTH($Q353,0),$Q353&lt;='Recurring Transactions'!$L$11),1,0),IF('Recurring Transactions'!$F$11="Semi-monthly",IF(AND('Recurring Transactions'!$J$11&lt;=EOMONTH($Q353,0),$Q353&lt;='Recurring Transactions'!$L$11),2,0),IF('Recurring Transactions'!$F$11="Weekly",IF(AND('Recurring Transactions'!$J$11&lt;=EOMONTH($Q353,0),$Q353&lt;='Recurring Transactions'!$L$11),MAX(0,INT((MIN(EOMONTH($Q353,0),'Recurring Transactions'!$L$11)-'Recurring Transactions'!$J$11)/7)+INT(-(MAX('Recurring Transactions'!$J$11,$Q353)-'Recurring Transactions'!$J$11)/7)+1),0),IF('Recurring Transactions'!$F$11="Bi-weekly",IF(AND('Recurring Transactions'!$J$11&lt;=EOMONTH($Q353,0),$Q353&lt;='Recurring Transactions'!$L$11),MAX(0,INT((MIN(EOMONTH($Q353,0),'Recurring Transactions'!$L$11)-'Recurring Transactions'!$J$11)/14)+INT(-(MAX('Recurring Transactions'!$J$11,$Q353)-'Recurring Transactions'!$J$11)/14)+1),0),IF('Recurring Transactions'!$F$11="Quarterly",IF(AND(AND('Recurring Transactions'!$J$11&lt;=EOMONTH($Q353,0),$Q353&lt;='Recurring Transactions'!$L$11),MOD((YEAR($Q353)-YEAR('Recurring Transactions'!$J$11))*12+MONTH($Q353)-MONTH('Recurring Transactions'!$J$11),3)=0),1,0),IF('Recurring Transactions'!$F$11="Annually",IF(AND(AND('Recurring Transactions'!$J$11&lt;=EOMONTH($Q353,0),$Q353&lt;='Recurring Transactions'!$L$11),MONTH($Q353)=MONTH('Recurring Transactions'!$J$11)),1,0),0)))))))*'Recurring Transactions'!$D$11)</f>
        <v/>
      </c>
    </row>
    <row r="354">
      <c r="N354" s="126">
        <f>'Recurring Transactions'!$A$11</f>
        <v/>
      </c>
      <c r="O354" s="126">
        <f>'Recurring Transactions'!$B$11</f>
        <v/>
      </c>
      <c r="P354" s="126">
        <f>'Recurring Transactions'!$E$11</f>
        <v/>
      </c>
      <c r="Q354" s="72">
        <f>IF('Recurring Transactions'!$J$11="","",EDATE('Recurring Transactions'!$J$11,32))</f>
        <v/>
      </c>
      <c r="R354" s="126">
        <f>IF($Q354="","",TEXT($Q354,"mmm yyyy"))</f>
        <v/>
      </c>
      <c r="S354" s="124">
        <f>IF(OR('Recurring Transactions'!$A$11="",$Q354=""),0,(IF('Recurring Transactions'!$F$11="Monthly",IF(AND('Recurring Transactions'!$J$11&lt;=EOMONTH($Q354,0),$Q354&lt;='Recurring Transactions'!$L$11),1,0),IF('Recurring Transactions'!$F$11="Semi-monthly",IF(AND('Recurring Transactions'!$J$11&lt;=EOMONTH($Q354,0),$Q354&lt;='Recurring Transactions'!$L$11),2,0),IF('Recurring Transactions'!$F$11="Weekly",IF(AND('Recurring Transactions'!$J$11&lt;=EOMONTH($Q354,0),$Q354&lt;='Recurring Transactions'!$L$11),MAX(0,INT((MIN(EOMONTH($Q354,0),'Recurring Transactions'!$L$11)-'Recurring Transactions'!$J$11)/7)+INT(-(MAX('Recurring Transactions'!$J$11,$Q354)-'Recurring Transactions'!$J$11)/7)+1),0),IF('Recurring Transactions'!$F$11="Bi-weekly",IF(AND('Recurring Transactions'!$J$11&lt;=EOMONTH($Q354,0),$Q354&lt;='Recurring Transactions'!$L$11),MAX(0,INT((MIN(EOMONTH($Q354,0),'Recurring Transactions'!$L$11)-'Recurring Transactions'!$J$11)/14)+INT(-(MAX('Recurring Transactions'!$J$11,$Q354)-'Recurring Transactions'!$J$11)/14)+1),0),IF('Recurring Transactions'!$F$11="Quarterly",IF(AND(AND('Recurring Transactions'!$J$11&lt;=EOMONTH($Q354,0),$Q354&lt;='Recurring Transactions'!$L$11),MOD((YEAR($Q354)-YEAR('Recurring Transactions'!$J$11))*12+MONTH($Q354)-MONTH('Recurring Transactions'!$J$11),3)=0),1,0),IF('Recurring Transactions'!$F$11="Annually",IF(AND(AND('Recurring Transactions'!$J$11&lt;=EOMONTH($Q354,0),$Q354&lt;='Recurring Transactions'!$L$11),MONTH($Q354)=MONTH('Recurring Transactions'!$J$11)),1,0),0)))))))*'Recurring Transactions'!$D$11)</f>
        <v/>
      </c>
    </row>
    <row r="355">
      <c r="N355" s="126">
        <f>'Recurring Transactions'!$A$11</f>
        <v/>
      </c>
      <c r="O355" s="126">
        <f>'Recurring Transactions'!$B$11</f>
        <v/>
      </c>
      <c r="P355" s="126">
        <f>'Recurring Transactions'!$E$11</f>
        <v/>
      </c>
      <c r="Q355" s="72">
        <f>IF('Recurring Transactions'!$J$11="","",EDATE('Recurring Transactions'!$J$11,33))</f>
        <v/>
      </c>
      <c r="R355" s="126">
        <f>IF($Q355="","",TEXT($Q355,"mmm yyyy"))</f>
        <v/>
      </c>
      <c r="S355" s="124">
        <f>IF(OR('Recurring Transactions'!$A$11="",$Q355=""),0,(IF('Recurring Transactions'!$F$11="Monthly",IF(AND('Recurring Transactions'!$J$11&lt;=EOMONTH($Q355,0),$Q355&lt;='Recurring Transactions'!$L$11),1,0),IF('Recurring Transactions'!$F$11="Semi-monthly",IF(AND('Recurring Transactions'!$J$11&lt;=EOMONTH($Q355,0),$Q355&lt;='Recurring Transactions'!$L$11),2,0),IF('Recurring Transactions'!$F$11="Weekly",IF(AND('Recurring Transactions'!$J$11&lt;=EOMONTH($Q355,0),$Q355&lt;='Recurring Transactions'!$L$11),MAX(0,INT((MIN(EOMONTH($Q355,0),'Recurring Transactions'!$L$11)-'Recurring Transactions'!$J$11)/7)+INT(-(MAX('Recurring Transactions'!$J$11,$Q355)-'Recurring Transactions'!$J$11)/7)+1),0),IF('Recurring Transactions'!$F$11="Bi-weekly",IF(AND('Recurring Transactions'!$J$11&lt;=EOMONTH($Q355,0),$Q355&lt;='Recurring Transactions'!$L$11),MAX(0,INT((MIN(EOMONTH($Q355,0),'Recurring Transactions'!$L$11)-'Recurring Transactions'!$J$11)/14)+INT(-(MAX('Recurring Transactions'!$J$11,$Q355)-'Recurring Transactions'!$J$11)/14)+1),0),IF('Recurring Transactions'!$F$11="Quarterly",IF(AND(AND('Recurring Transactions'!$J$11&lt;=EOMONTH($Q355,0),$Q355&lt;='Recurring Transactions'!$L$11),MOD((YEAR($Q355)-YEAR('Recurring Transactions'!$J$11))*12+MONTH($Q355)-MONTH('Recurring Transactions'!$J$11),3)=0),1,0),IF('Recurring Transactions'!$F$11="Annually",IF(AND(AND('Recurring Transactions'!$J$11&lt;=EOMONTH($Q355,0),$Q355&lt;='Recurring Transactions'!$L$11),MONTH($Q355)=MONTH('Recurring Transactions'!$J$11)),1,0),0)))))))*'Recurring Transactions'!$D$11)</f>
        <v/>
      </c>
    </row>
    <row r="356">
      <c r="N356" s="126">
        <f>'Recurring Transactions'!$A$11</f>
        <v/>
      </c>
      <c r="O356" s="126">
        <f>'Recurring Transactions'!$B$11</f>
        <v/>
      </c>
      <c r="P356" s="126">
        <f>'Recurring Transactions'!$E$11</f>
        <v/>
      </c>
      <c r="Q356" s="72">
        <f>IF('Recurring Transactions'!$J$11="","",EDATE('Recurring Transactions'!$J$11,34))</f>
        <v/>
      </c>
      <c r="R356" s="126">
        <f>IF($Q356="","",TEXT($Q356,"mmm yyyy"))</f>
        <v/>
      </c>
      <c r="S356" s="124">
        <f>IF(OR('Recurring Transactions'!$A$11="",$Q356=""),0,(IF('Recurring Transactions'!$F$11="Monthly",IF(AND('Recurring Transactions'!$J$11&lt;=EOMONTH($Q356,0),$Q356&lt;='Recurring Transactions'!$L$11),1,0),IF('Recurring Transactions'!$F$11="Semi-monthly",IF(AND('Recurring Transactions'!$J$11&lt;=EOMONTH($Q356,0),$Q356&lt;='Recurring Transactions'!$L$11),2,0),IF('Recurring Transactions'!$F$11="Weekly",IF(AND('Recurring Transactions'!$J$11&lt;=EOMONTH($Q356,0),$Q356&lt;='Recurring Transactions'!$L$11),MAX(0,INT((MIN(EOMONTH($Q356,0),'Recurring Transactions'!$L$11)-'Recurring Transactions'!$J$11)/7)+INT(-(MAX('Recurring Transactions'!$J$11,$Q356)-'Recurring Transactions'!$J$11)/7)+1),0),IF('Recurring Transactions'!$F$11="Bi-weekly",IF(AND('Recurring Transactions'!$J$11&lt;=EOMONTH($Q356,0),$Q356&lt;='Recurring Transactions'!$L$11),MAX(0,INT((MIN(EOMONTH($Q356,0),'Recurring Transactions'!$L$11)-'Recurring Transactions'!$J$11)/14)+INT(-(MAX('Recurring Transactions'!$J$11,$Q356)-'Recurring Transactions'!$J$11)/14)+1),0),IF('Recurring Transactions'!$F$11="Quarterly",IF(AND(AND('Recurring Transactions'!$J$11&lt;=EOMONTH($Q356,0),$Q356&lt;='Recurring Transactions'!$L$11),MOD((YEAR($Q356)-YEAR('Recurring Transactions'!$J$11))*12+MONTH($Q356)-MONTH('Recurring Transactions'!$J$11),3)=0),1,0),IF('Recurring Transactions'!$F$11="Annually",IF(AND(AND('Recurring Transactions'!$J$11&lt;=EOMONTH($Q356,0),$Q356&lt;='Recurring Transactions'!$L$11),MONTH($Q356)=MONTH('Recurring Transactions'!$J$11)),1,0),0)))))))*'Recurring Transactions'!$D$11)</f>
        <v/>
      </c>
    </row>
    <row r="357">
      <c r="N357" s="126">
        <f>'Recurring Transactions'!$A$11</f>
        <v/>
      </c>
      <c r="O357" s="126">
        <f>'Recurring Transactions'!$B$11</f>
        <v/>
      </c>
      <c r="P357" s="126">
        <f>'Recurring Transactions'!$E$11</f>
        <v/>
      </c>
      <c r="Q357" s="72">
        <f>IF('Recurring Transactions'!$J$11="","",EDATE('Recurring Transactions'!$J$11,35))</f>
        <v/>
      </c>
      <c r="R357" s="126">
        <f>IF($Q357="","",TEXT($Q357,"mmm yyyy"))</f>
        <v/>
      </c>
      <c r="S357" s="124">
        <f>IF(OR('Recurring Transactions'!$A$11="",$Q357=""),0,(IF('Recurring Transactions'!$F$11="Monthly",IF(AND('Recurring Transactions'!$J$11&lt;=EOMONTH($Q357,0),$Q357&lt;='Recurring Transactions'!$L$11),1,0),IF('Recurring Transactions'!$F$11="Semi-monthly",IF(AND('Recurring Transactions'!$J$11&lt;=EOMONTH($Q357,0),$Q357&lt;='Recurring Transactions'!$L$11),2,0),IF('Recurring Transactions'!$F$11="Weekly",IF(AND('Recurring Transactions'!$J$11&lt;=EOMONTH($Q357,0),$Q357&lt;='Recurring Transactions'!$L$11),MAX(0,INT((MIN(EOMONTH($Q357,0),'Recurring Transactions'!$L$11)-'Recurring Transactions'!$J$11)/7)+INT(-(MAX('Recurring Transactions'!$J$11,$Q357)-'Recurring Transactions'!$J$11)/7)+1),0),IF('Recurring Transactions'!$F$11="Bi-weekly",IF(AND('Recurring Transactions'!$J$11&lt;=EOMONTH($Q357,0),$Q357&lt;='Recurring Transactions'!$L$11),MAX(0,INT((MIN(EOMONTH($Q357,0),'Recurring Transactions'!$L$11)-'Recurring Transactions'!$J$11)/14)+INT(-(MAX('Recurring Transactions'!$J$11,$Q357)-'Recurring Transactions'!$J$11)/14)+1),0),IF('Recurring Transactions'!$F$11="Quarterly",IF(AND(AND('Recurring Transactions'!$J$11&lt;=EOMONTH($Q357,0),$Q357&lt;='Recurring Transactions'!$L$11),MOD((YEAR($Q357)-YEAR('Recurring Transactions'!$J$11))*12+MONTH($Q357)-MONTH('Recurring Transactions'!$J$11),3)=0),1,0),IF('Recurring Transactions'!$F$11="Annually",IF(AND(AND('Recurring Transactions'!$J$11&lt;=EOMONTH($Q357,0),$Q357&lt;='Recurring Transactions'!$L$11),MONTH($Q357)=MONTH('Recurring Transactions'!$J$11)),1,0),0)))))))*'Recurring Transactions'!$D$11)</f>
        <v/>
      </c>
    </row>
    <row r="358">
      <c r="N358" s="126">
        <f>'Recurring Transactions'!$A$11</f>
        <v/>
      </c>
      <c r="O358" s="126">
        <f>'Recurring Transactions'!$B$11</f>
        <v/>
      </c>
      <c r="P358" s="126">
        <f>'Recurring Transactions'!$E$11</f>
        <v/>
      </c>
      <c r="Q358" s="72">
        <f>IF('Recurring Transactions'!$J$11="","",EDATE('Recurring Transactions'!$J$11,36))</f>
        <v/>
      </c>
      <c r="R358" s="126">
        <f>IF($Q358="","",TEXT($Q358,"mmm yyyy"))</f>
        <v/>
      </c>
      <c r="S358" s="124">
        <f>IF(OR('Recurring Transactions'!$A$11="",$Q358=""),0,(IF('Recurring Transactions'!$F$11="Monthly",IF(AND('Recurring Transactions'!$J$11&lt;=EOMONTH($Q358,0),$Q358&lt;='Recurring Transactions'!$L$11),1,0),IF('Recurring Transactions'!$F$11="Semi-monthly",IF(AND('Recurring Transactions'!$J$11&lt;=EOMONTH($Q358,0),$Q358&lt;='Recurring Transactions'!$L$11),2,0),IF('Recurring Transactions'!$F$11="Weekly",IF(AND('Recurring Transactions'!$J$11&lt;=EOMONTH($Q358,0),$Q358&lt;='Recurring Transactions'!$L$11),MAX(0,INT((MIN(EOMONTH($Q358,0),'Recurring Transactions'!$L$11)-'Recurring Transactions'!$J$11)/7)+INT(-(MAX('Recurring Transactions'!$J$11,$Q358)-'Recurring Transactions'!$J$11)/7)+1),0),IF('Recurring Transactions'!$F$11="Bi-weekly",IF(AND('Recurring Transactions'!$J$11&lt;=EOMONTH($Q358,0),$Q358&lt;='Recurring Transactions'!$L$11),MAX(0,INT((MIN(EOMONTH($Q358,0),'Recurring Transactions'!$L$11)-'Recurring Transactions'!$J$11)/14)+INT(-(MAX('Recurring Transactions'!$J$11,$Q358)-'Recurring Transactions'!$J$11)/14)+1),0),IF('Recurring Transactions'!$F$11="Quarterly",IF(AND(AND('Recurring Transactions'!$J$11&lt;=EOMONTH($Q358,0),$Q358&lt;='Recurring Transactions'!$L$11),MOD((YEAR($Q358)-YEAR('Recurring Transactions'!$J$11))*12+MONTH($Q358)-MONTH('Recurring Transactions'!$J$11),3)=0),1,0),IF('Recurring Transactions'!$F$11="Annually",IF(AND(AND('Recurring Transactions'!$J$11&lt;=EOMONTH($Q358,0),$Q358&lt;='Recurring Transactions'!$L$11),MONTH($Q358)=MONTH('Recurring Transactions'!$J$11)),1,0),0)))))))*'Recurring Transactions'!$D$11)</f>
        <v/>
      </c>
    </row>
    <row r="359">
      <c r="N359" s="126">
        <f>'Recurring Transactions'!$A$11</f>
        <v/>
      </c>
      <c r="O359" s="126">
        <f>'Recurring Transactions'!$B$11</f>
        <v/>
      </c>
      <c r="P359" s="126">
        <f>'Recurring Transactions'!$E$11</f>
        <v/>
      </c>
      <c r="Q359" s="72">
        <f>IF('Recurring Transactions'!$J$11="","",EDATE('Recurring Transactions'!$J$11,37))</f>
        <v/>
      </c>
      <c r="R359" s="126">
        <f>IF($Q359="","",TEXT($Q359,"mmm yyyy"))</f>
        <v/>
      </c>
      <c r="S359" s="124">
        <f>IF(OR('Recurring Transactions'!$A$11="",$Q359=""),0,(IF('Recurring Transactions'!$F$11="Monthly",IF(AND('Recurring Transactions'!$J$11&lt;=EOMONTH($Q359,0),$Q359&lt;='Recurring Transactions'!$L$11),1,0),IF('Recurring Transactions'!$F$11="Semi-monthly",IF(AND('Recurring Transactions'!$J$11&lt;=EOMONTH($Q359,0),$Q359&lt;='Recurring Transactions'!$L$11),2,0),IF('Recurring Transactions'!$F$11="Weekly",IF(AND('Recurring Transactions'!$J$11&lt;=EOMONTH($Q359,0),$Q359&lt;='Recurring Transactions'!$L$11),MAX(0,INT((MIN(EOMONTH($Q359,0),'Recurring Transactions'!$L$11)-'Recurring Transactions'!$J$11)/7)+INT(-(MAX('Recurring Transactions'!$J$11,$Q359)-'Recurring Transactions'!$J$11)/7)+1),0),IF('Recurring Transactions'!$F$11="Bi-weekly",IF(AND('Recurring Transactions'!$J$11&lt;=EOMONTH($Q359,0),$Q359&lt;='Recurring Transactions'!$L$11),MAX(0,INT((MIN(EOMONTH($Q359,0),'Recurring Transactions'!$L$11)-'Recurring Transactions'!$J$11)/14)+INT(-(MAX('Recurring Transactions'!$J$11,$Q359)-'Recurring Transactions'!$J$11)/14)+1),0),IF('Recurring Transactions'!$F$11="Quarterly",IF(AND(AND('Recurring Transactions'!$J$11&lt;=EOMONTH($Q359,0),$Q359&lt;='Recurring Transactions'!$L$11),MOD((YEAR($Q359)-YEAR('Recurring Transactions'!$J$11))*12+MONTH($Q359)-MONTH('Recurring Transactions'!$J$11),3)=0),1,0),IF('Recurring Transactions'!$F$11="Annually",IF(AND(AND('Recurring Transactions'!$J$11&lt;=EOMONTH($Q359,0),$Q359&lt;='Recurring Transactions'!$L$11),MONTH($Q359)=MONTH('Recurring Transactions'!$J$11)),1,0),0)))))))*'Recurring Transactions'!$D$11)</f>
        <v/>
      </c>
    </row>
    <row r="360">
      <c r="N360" s="126">
        <f>'Recurring Transactions'!$A$11</f>
        <v/>
      </c>
      <c r="O360" s="126">
        <f>'Recurring Transactions'!$B$11</f>
        <v/>
      </c>
      <c r="P360" s="126">
        <f>'Recurring Transactions'!$E$11</f>
        <v/>
      </c>
      <c r="Q360" s="72">
        <f>IF('Recurring Transactions'!$J$11="","",EDATE('Recurring Transactions'!$J$11,38))</f>
        <v/>
      </c>
      <c r="R360" s="126">
        <f>IF($Q360="","",TEXT($Q360,"mmm yyyy"))</f>
        <v/>
      </c>
      <c r="S360" s="124">
        <f>IF(OR('Recurring Transactions'!$A$11="",$Q360=""),0,(IF('Recurring Transactions'!$F$11="Monthly",IF(AND('Recurring Transactions'!$J$11&lt;=EOMONTH($Q360,0),$Q360&lt;='Recurring Transactions'!$L$11),1,0),IF('Recurring Transactions'!$F$11="Semi-monthly",IF(AND('Recurring Transactions'!$J$11&lt;=EOMONTH($Q360,0),$Q360&lt;='Recurring Transactions'!$L$11),2,0),IF('Recurring Transactions'!$F$11="Weekly",IF(AND('Recurring Transactions'!$J$11&lt;=EOMONTH($Q360,0),$Q360&lt;='Recurring Transactions'!$L$11),MAX(0,INT((MIN(EOMONTH($Q360,0),'Recurring Transactions'!$L$11)-'Recurring Transactions'!$J$11)/7)+INT(-(MAX('Recurring Transactions'!$J$11,$Q360)-'Recurring Transactions'!$J$11)/7)+1),0),IF('Recurring Transactions'!$F$11="Bi-weekly",IF(AND('Recurring Transactions'!$J$11&lt;=EOMONTH($Q360,0),$Q360&lt;='Recurring Transactions'!$L$11),MAX(0,INT((MIN(EOMONTH($Q360,0),'Recurring Transactions'!$L$11)-'Recurring Transactions'!$J$11)/14)+INT(-(MAX('Recurring Transactions'!$J$11,$Q360)-'Recurring Transactions'!$J$11)/14)+1),0),IF('Recurring Transactions'!$F$11="Quarterly",IF(AND(AND('Recurring Transactions'!$J$11&lt;=EOMONTH($Q360,0),$Q360&lt;='Recurring Transactions'!$L$11),MOD((YEAR($Q360)-YEAR('Recurring Transactions'!$J$11))*12+MONTH($Q360)-MONTH('Recurring Transactions'!$J$11),3)=0),1,0),IF('Recurring Transactions'!$F$11="Annually",IF(AND(AND('Recurring Transactions'!$J$11&lt;=EOMONTH($Q360,0),$Q360&lt;='Recurring Transactions'!$L$11),MONTH($Q360)=MONTH('Recurring Transactions'!$J$11)),1,0),0)))))))*'Recurring Transactions'!$D$11)</f>
        <v/>
      </c>
    </row>
    <row r="361">
      <c r="N361" s="126">
        <f>'Recurring Transactions'!$A$11</f>
        <v/>
      </c>
      <c r="O361" s="126">
        <f>'Recurring Transactions'!$B$11</f>
        <v/>
      </c>
      <c r="P361" s="126">
        <f>'Recurring Transactions'!$E$11</f>
        <v/>
      </c>
      <c r="Q361" s="72">
        <f>IF('Recurring Transactions'!$J$11="","",EDATE('Recurring Transactions'!$J$11,39))</f>
        <v/>
      </c>
      <c r="R361" s="126">
        <f>IF($Q361="","",TEXT($Q361,"mmm yyyy"))</f>
        <v/>
      </c>
      <c r="S361" s="124">
        <f>IF(OR('Recurring Transactions'!$A$11="",$Q361=""),0,(IF('Recurring Transactions'!$F$11="Monthly",IF(AND('Recurring Transactions'!$J$11&lt;=EOMONTH($Q361,0),$Q361&lt;='Recurring Transactions'!$L$11),1,0),IF('Recurring Transactions'!$F$11="Semi-monthly",IF(AND('Recurring Transactions'!$J$11&lt;=EOMONTH($Q361,0),$Q361&lt;='Recurring Transactions'!$L$11),2,0),IF('Recurring Transactions'!$F$11="Weekly",IF(AND('Recurring Transactions'!$J$11&lt;=EOMONTH($Q361,0),$Q361&lt;='Recurring Transactions'!$L$11),MAX(0,INT((MIN(EOMONTH($Q361,0),'Recurring Transactions'!$L$11)-'Recurring Transactions'!$J$11)/7)+INT(-(MAX('Recurring Transactions'!$J$11,$Q361)-'Recurring Transactions'!$J$11)/7)+1),0),IF('Recurring Transactions'!$F$11="Bi-weekly",IF(AND('Recurring Transactions'!$J$11&lt;=EOMONTH($Q361,0),$Q361&lt;='Recurring Transactions'!$L$11),MAX(0,INT((MIN(EOMONTH($Q361,0),'Recurring Transactions'!$L$11)-'Recurring Transactions'!$J$11)/14)+INT(-(MAX('Recurring Transactions'!$J$11,$Q361)-'Recurring Transactions'!$J$11)/14)+1),0),IF('Recurring Transactions'!$F$11="Quarterly",IF(AND(AND('Recurring Transactions'!$J$11&lt;=EOMONTH($Q361,0),$Q361&lt;='Recurring Transactions'!$L$11),MOD((YEAR($Q361)-YEAR('Recurring Transactions'!$J$11))*12+MONTH($Q361)-MONTH('Recurring Transactions'!$J$11),3)=0),1,0),IF('Recurring Transactions'!$F$11="Annually",IF(AND(AND('Recurring Transactions'!$J$11&lt;=EOMONTH($Q361,0),$Q361&lt;='Recurring Transactions'!$L$11),MONTH($Q361)=MONTH('Recurring Transactions'!$J$11)),1,0),0)))))))*'Recurring Transactions'!$D$11)</f>
        <v/>
      </c>
    </row>
    <row r="362">
      <c r="N362" s="126">
        <f>'Recurring Transactions'!$A$11</f>
        <v/>
      </c>
      <c r="O362" s="126">
        <f>'Recurring Transactions'!$B$11</f>
        <v/>
      </c>
      <c r="P362" s="126">
        <f>'Recurring Transactions'!$E$11</f>
        <v/>
      </c>
      <c r="Q362" s="72">
        <f>IF('Recurring Transactions'!$J$11="","",EDATE('Recurring Transactions'!$J$11,40))</f>
        <v/>
      </c>
      <c r="R362" s="126">
        <f>IF($Q362="","",TEXT($Q362,"mmm yyyy"))</f>
        <v/>
      </c>
      <c r="S362" s="124">
        <f>IF(OR('Recurring Transactions'!$A$11="",$Q362=""),0,(IF('Recurring Transactions'!$F$11="Monthly",IF(AND('Recurring Transactions'!$J$11&lt;=EOMONTH($Q362,0),$Q362&lt;='Recurring Transactions'!$L$11),1,0),IF('Recurring Transactions'!$F$11="Semi-monthly",IF(AND('Recurring Transactions'!$J$11&lt;=EOMONTH($Q362,0),$Q362&lt;='Recurring Transactions'!$L$11),2,0),IF('Recurring Transactions'!$F$11="Weekly",IF(AND('Recurring Transactions'!$J$11&lt;=EOMONTH($Q362,0),$Q362&lt;='Recurring Transactions'!$L$11),MAX(0,INT((MIN(EOMONTH($Q362,0),'Recurring Transactions'!$L$11)-'Recurring Transactions'!$J$11)/7)+INT(-(MAX('Recurring Transactions'!$J$11,$Q362)-'Recurring Transactions'!$J$11)/7)+1),0),IF('Recurring Transactions'!$F$11="Bi-weekly",IF(AND('Recurring Transactions'!$J$11&lt;=EOMONTH($Q362,0),$Q362&lt;='Recurring Transactions'!$L$11),MAX(0,INT((MIN(EOMONTH($Q362,0),'Recurring Transactions'!$L$11)-'Recurring Transactions'!$J$11)/14)+INT(-(MAX('Recurring Transactions'!$J$11,$Q362)-'Recurring Transactions'!$J$11)/14)+1),0),IF('Recurring Transactions'!$F$11="Quarterly",IF(AND(AND('Recurring Transactions'!$J$11&lt;=EOMONTH($Q362,0),$Q362&lt;='Recurring Transactions'!$L$11),MOD((YEAR($Q362)-YEAR('Recurring Transactions'!$J$11))*12+MONTH($Q362)-MONTH('Recurring Transactions'!$J$11),3)=0),1,0),IF('Recurring Transactions'!$F$11="Annually",IF(AND(AND('Recurring Transactions'!$J$11&lt;=EOMONTH($Q362,0),$Q362&lt;='Recurring Transactions'!$L$11),MONTH($Q362)=MONTH('Recurring Transactions'!$J$11)),1,0),0)))))))*'Recurring Transactions'!$D$11)</f>
        <v/>
      </c>
    </row>
    <row r="363">
      <c r="N363" s="126">
        <f>'Recurring Transactions'!$A$11</f>
        <v/>
      </c>
      <c r="O363" s="126">
        <f>'Recurring Transactions'!$B$11</f>
        <v/>
      </c>
      <c r="P363" s="126">
        <f>'Recurring Transactions'!$E$11</f>
        <v/>
      </c>
      <c r="Q363" s="72">
        <f>IF('Recurring Transactions'!$J$11="","",EDATE('Recurring Transactions'!$J$11,41))</f>
        <v/>
      </c>
      <c r="R363" s="126">
        <f>IF($Q363="","",TEXT($Q363,"mmm yyyy"))</f>
        <v/>
      </c>
      <c r="S363" s="124">
        <f>IF(OR('Recurring Transactions'!$A$11="",$Q363=""),0,(IF('Recurring Transactions'!$F$11="Monthly",IF(AND('Recurring Transactions'!$J$11&lt;=EOMONTH($Q363,0),$Q363&lt;='Recurring Transactions'!$L$11),1,0),IF('Recurring Transactions'!$F$11="Semi-monthly",IF(AND('Recurring Transactions'!$J$11&lt;=EOMONTH($Q363,0),$Q363&lt;='Recurring Transactions'!$L$11),2,0),IF('Recurring Transactions'!$F$11="Weekly",IF(AND('Recurring Transactions'!$J$11&lt;=EOMONTH($Q363,0),$Q363&lt;='Recurring Transactions'!$L$11),MAX(0,INT((MIN(EOMONTH($Q363,0),'Recurring Transactions'!$L$11)-'Recurring Transactions'!$J$11)/7)+INT(-(MAX('Recurring Transactions'!$J$11,$Q363)-'Recurring Transactions'!$J$11)/7)+1),0),IF('Recurring Transactions'!$F$11="Bi-weekly",IF(AND('Recurring Transactions'!$J$11&lt;=EOMONTH($Q363,0),$Q363&lt;='Recurring Transactions'!$L$11),MAX(0,INT((MIN(EOMONTH($Q363,0),'Recurring Transactions'!$L$11)-'Recurring Transactions'!$J$11)/14)+INT(-(MAX('Recurring Transactions'!$J$11,$Q363)-'Recurring Transactions'!$J$11)/14)+1),0),IF('Recurring Transactions'!$F$11="Quarterly",IF(AND(AND('Recurring Transactions'!$J$11&lt;=EOMONTH($Q363,0),$Q363&lt;='Recurring Transactions'!$L$11),MOD((YEAR($Q363)-YEAR('Recurring Transactions'!$J$11))*12+MONTH($Q363)-MONTH('Recurring Transactions'!$J$11),3)=0),1,0),IF('Recurring Transactions'!$F$11="Annually",IF(AND(AND('Recurring Transactions'!$J$11&lt;=EOMONTH($Q363,0),$Q363&lt;='Recurring Transactions'!$L$11),MONTH($Q363)=MONTH('Recurring Transactions'!$J$11)),1,0),0)))))))*'Recurring Transactions'!$D$11)</f>
        <v/>
      </c>
    </row>
    <row r="364">
      <c r="N364" s="126">
        <f>'Recurring Transactions'!$A$11</f>
        <v/>
      </c>
      <c r="O364" s="126">
        <f>'Recurring Transactions'!$B$11</f>
        <v/>
      </c>
      <c r="P364" s="126">
        <f>'Recurring Transactions'!$E$11</f>
        <v/>
      </c>
      <c r="Q364" s="72">
        <f>IF('Recurring Transactions'!$J$11="","",EDATE('Recurring Transactions'!$J$11,42))</f>
        <v/>
      </c>
      <c r="R364" s="126">
        <f>IF($Q364="","",TEXT($Q364,"mmm yyyy"))</f>
        <v/>
      </c>
      <c r="S364" s="124">
        <f>IF(OR('Recurring Transactions'!$A$11="",$Q364=""),0,(IF('Recurring Transactions'!$F$11="Monthly",IF(AND('Recurring Transactions'!$J$11&lt;=EOMONTH($Q364,0),$Q364&lt;='Recurring Transactions'!$L$11),1,0),IF('Recurring Transactions'!$F$11="Semi-monthly",IF(AND('Recurring Transactions'!$J$11&lt;=EOMONTH($Q364,0),$Q364&lt;='Recurring Transactions'!$L$11),2,0),IF('Recurring Transactions'!$F$11="Weekly",IF(AND('Recurring Transactions'!$J$11&lt;=EOMONTH($Q364,0),$Q364&lt;='Recurring Transactions'!$L$11),MAX(0,INT((MIN(EOMONTH($Q364,0),'Recurring Transactions'!$L$11)-'Recurring Transactions'!$J$11)/7)+INT(-(MAX('Recurring Transactions'!$J$11,$Q364)-'Recurring Transactions'!$J$11)/7)+1),0),IF('Recurring Transactions'!$F$11="Bi-weekly",IF(AND('Recurring Transactions'!$J$11&lt;=EOMONTH($Q364,0),$Q364&lt;='Recurring Transactions'!$L$11),MAX(0,INT((MIN(EOMONTH($Q364,0),'Recurring Transactions'!$L$11)-'Recurring Transactions'!$J$11)/14)+INT(-(MAX('Recurring Transactions'!$J$11,$Q364)-'Recurring Transactions'!$J$11)/14)+1),0),IF('Recurring Transactions'!$F$11="Quarterly",IF(AND(AND('Recurring Transactions'!$J$11&lt;=EOMONTH($Q364,0),$Q364&lt;='Recurring Transactions'!$L$11),MOD((YEAR($Q364)-YEAR('Recurring Transactions'!$J$11))*12+MONTH($Q364)-MONTH('Recurring Transactions'!$J$11),3)=0),1,0),IF('Recurring Transactions'!$F$11="Annually",IF(AND(AND('Recurring Transactions'!$J$11&lt;=EOMONTH($Q364,0),$Q364&lt;='Recurring Transactions'!$L$11),MONTH($Q364)=MONTH('Recurring Transactions'!$J$11)),1,0),0)))))))*'Recurring Transactions'!$D$11)</f>
        <v/>
      </c>
    </row>
    <row r="365">
      <c r="N365" s="126">
        <f>'Recurring Transactions'!$A$11</f>
        <v/>
      </c>
      <c r="O365" s="126">
        <f>'Recurring Transactions'!$B$11</f>
        <v/>
      </c>
      <c r="P365" s="126">
        <f>'Recurring Transactions'!$E$11</f>
        <v/>
      </c>
      <c r="Q365" s="72">
        <f>IF('Recurring Transactions'!$J$11="","",EDATE('Recurring Transactions'!$J$11,43))</f>
        <v/>
      </c>
      <c r="R365" s="126">
        <f>IF($Q365="","",TEXT($Q365,"mmm yyyy"))</f>
        <v/>
      </c>
      <c r="S365" s="124">
        <f>IF(OR('Recurring Transactions'!$A$11="",$Q365=""),0,(IF('Recurring Transactions'!$F$11="Monthly",IF(AND('Recurring Transactions'!$J$11&lt;=EOMONTH($Q365,0),$Q365&lt;='Recurring Transactions'!$L$11),1,0),IF('Recurring Transactions'!$F$11="Semi-monthly",IF(AND('Recurring Transactions'!$J$11&lt;=EOMONTH($Q365,0),$Q365&lt;='Recurring Transactions'!$L$11),2,0),IF('Recurring Transactions'!$F$11="Weekly",IF(AND('Recurring Transactions'!$J$11&lt;=EOMONTH($Q365,0),$Q365&lt;='Recurring Transactions'!$L$11),MAX(0,INT((MIN(EOMONTH($Q365,0),'Recurring Transactions'!$L$11)-'Recurring Transactions'!$J$11)/7)+INT(-(MAX('Recurring Transactions'!$J$11,$Q365)-'Recurring Transactions'!$J$11)/7)+1),0),IF('Recurring Transactions'!$F$11="Bi-weekly",IF(AND('Recurring Transactions'!$J$11&lt;=EOMONTH($Q365,0),$Q365&lt;='Recurring Transactions'!$L$11),MAX(0,INT((MIN(EOMONTH($Q365,0),'Recurring Transactions'!$L$11)-'Recurring Transactions'!$J$11)/14)+INT(-(MAX('Recurring Transactions'!$J$11,$Q365)-'Recurring Transactions'!$J$11)/14)+1),0),IF('Recurring Transactions'!$F$11="Quarterly",IF(AND(AND('Recurring Transactions'!$J$11&lt;=EOMONTH($Q365,0),$Q365&lt;='Recurring Transactions'!$L$11),MOD((YEAR($Q365)-YEAR('Recurring Transactions'!$J$11))*12+MONTH($Q365)-MONTH('Recurring Transactions'!$J$11),3)=0),1,0),IF('Recurring Transactions'!$F$11="Annually",IF(AND(AND('Recurring Transactions'!$J$11&lt;=EOMONTH($Q365,0),$Q365&lt;='Recurring Transactions'!$L$11),MONTH($Q365)=MONTH('Recurring Transactions'!$J$11)),1,0),0)))))))*'Recurring Transactions'!$D$11)</f>
        <v/>
      </c>
    </row>
    <row r="366">
      <c r="N366" s="126">
        <f>'Recurring Transactions'!$A$11</f>
        <v/>
      </c>
      <c r="O366" s="126">
        <f>'Recurring Transactions'!$B$11</f>
        <v/>
      </c>
      <c r="P366" s="126">
        <f>'Recurring Transactions'!$E$11</f>
        <v/>
      </c>
      <c r="Q366" s="72">
        <f>IF('Recurring Transactions'!$J$11="","",EDATE('Recurring Transactions'!$J$11,44))</f>
        <v/>
      </c>
      <c r="R366" s="126">
        <f>IF($Q366="","",TEXT($Q366,"mmm yyyy"))</f>
        <v/>
      </c>
      <c r="S366" s="124">
        <f>IF(OR('Recurring Transactions'!$A$11="",$Q366=""),0,(IF('Recurring Transactions'!$F$11="Monthly",IF(AND('Recurring Transactions'!$J$11&lt;=EOMONTH($Q366,0),$Q366&lt;='Recurring Transactions'!$L$11),1,0),IF('Recurring Transactions'!$F$11="Semi-monthly",IF(AND('Recurring Transactions'!$J$11&lt;=EOMONTH($Q366,0),$Q366&lt;='Recurring Transactions'!$L$11),2,0),IF('Recurring Transactions'!$F$11="Weekly",IF(AND('Recurring Transactions'!$J$11&lt;=EOMONTH($Q366,0),$Q366&lt;='Recurring Transactions'!$L$11),MAX(0,INT((MIN(EOMONTH($Q366,0),'Recurring Transactions'!$L$11)-'Recurring Transactions'!$J$11)/7)+INT(-(MAX('Recurring Transactions'!$J$11,$Q366)-'Recurring Transactions'!$J$11)/7)+1),0),IF('Recurring Transactions'!$F$11="Bi-weekly",IF(AND('Recurring Transactions'!$J$11&lt;=EOMONTH($Q366,0),$Q366&lt;='Recurring Transactions'!$L$11),MAX(0,INT((MIN(EOMONTH($Q366,0),'Recurring Transactions'!$L$11)-'Recurring Transactions'!$J$11)/14)+INT(-(MAX('Recurring Transactions'!$J$11,$Q366)-'Recurring Transactions'!$J$11)/14)+1),0),IF('Recurring Transactions'!$F$11="Quarterly",IF(AND(AND('Recurring Transactions'!$J$11&lt;=EOMONTH($Q366,0),$Q366&lt;='Recurring Transactions'!$L$11),MOD((YEAR($Q366)-YEAR('Recurring Transactions'!$J$11))*12+MONTH($Q366)-MONTH('Recurring Transactions'!$J$11),3)=0),1,0),IF('Recurring Transactions'!$F$11="Annually",IF(AND(AND('Recurring Transactions'!$J$11&lt;=EOMONTH($Q366,0),$Q366&lt;='Recurring Transactions'!$L$11),MONTH($Q366)=MONTH('Recurring Transactions'!$J$11)),1,0),0)))))))*'Recurring Transactions'!$D$11)</f>
        <v/>
      </c>
    </row>
    <row r="367">
      <c r="N367" s="126">
        <f>'Recurring Transactions'!$A$11</f>
        <v/>
      </c>
      <c r="O367" s="126">
        <f>'Recurring Transactions'!$B$11</f>
        <v/>
      </c>
      <c r="P367" s="126">
        <f>'Recurring Transactions'!$E$11</f>
        <v/>
      </c>
      <c r="Q367" s="72">
        <f>IF('Recurring Transactions'!$J$11="","",EDATE('Recurring Transactions'!$J$11,45))</f>
        <v/>
      </c>
      <c r="R367" s="126">
        <f>IF($Q367="","",TEXT($Q367,"mmm yyyy"))</f>
        <v/>
      </c>
      <c r="S367" s="124">
        <f>IF(OR('Recurring Transactions'!$A$11="",$Q367=""),0,(IF('Recurring Transactions'!$F$11="Monthly",IF(AND('Recurring Transactions'!$J$11&lt;=EOMONTH($Q367,0),$Q367&lt;='Recurring Transactions'!$L$11),1,0),IF('Recurring Transactions'!$F$11="Semi-monthly",IF(AND('Recurring Transactions'!$J$11&lt;=EOMONTH($Q367,0),$Q367&lt;='Recurring Transactions'!$L$11),2,0),IF('Recurring Transactions'!$F$11="Weekly",IF(AND('Recurring Transactions'!$J$11&lt;=EOMONTH($Q367,0),$Q367&lt;='Recurring Transactions'!$L$11),MAX(0,INT((MIN(EOMONTH($Q367,0),'Recurring Transactions'!$L$11)-'Recurring Transactions'!$J$11)/7)+INT(-(MAX('Recurring Transactions'!$J$11,$Q367)-'Recurring Transactions'!$J$11)/7)+1),0),IF('Recurring Transactions'!$F$11="Bi-weekly",IF(AND('Recurring Transactions'!$J$11&lt;=EOMONTH($Q367,0),$Q367&lt;='Recurring Transactions'!$L$11),MAX(0,INT((MIN(EOMONTH($Q367,0),'Recurring Transactions'!$L$11)-'Recurring Transactions'!$J$11)/14)+INT(-(MAX('Recurring Transactions'!$J$11,$Q367)-'Recurring Transactions'!$J$11)/14)+1),0),IF('Recurring Transactions'!$F$11="Quarterly",IF(AND(AND('Recurring Transactions'!$J$11&lt;=EOMONTH($Q367,0),$Q367&lt;='Recurring Transactions'!$L$11),MOD((YEAR($Q367)-YEAR('Recurring Transactions'!$J$11))*12+MONTH($Q367)-MONTH('Recurring Transactions'!$J$11),3)=0),1,0),IF('Recurring Transactions'!$F$11="Annually",IF(AND(AND('Recurring Transactions'!$J$11&lt;=EOMONTH($Q367,0),$Q367&lt;='Recurring Transactions'!$L$11),MONTH($Q367)=MONTH('Recurring Transactions'!$J$11)),1,0),0)))))))*'Recurring Transactions'!$D$11)</f>
        <v/>
      </c>
    </row>
    <row r="368">
      <c r="N368" s="126">
        <f>'Recurring Transactions'!$A$11</f>
        <v/>
      </c>
      <c r="O368" s="126">
        <f>'Recurring Transactions'!$B$11</f>
        <v/>
      </c>
      <c r="P368" s="126">
        <f>'Recurring Transactions'!$E$11</f>
        <v/>
      </c>
      <c r="Q368" s="72">
        <f>IF('Recurring Transactions'!$J$11="","",EDATE('Recurring Transactions'!$J$11,46))</f>
        <v/>
      </c>
      <c r="R368" s="126">
        <f>IF($Q368="","",TEXT($Q368,"mmm yyyy"))</f>
        <v/>
      </c>
      <c r="S368" s="124">
        <f>IF(OR('Recurring Transactions'!$A$11="",$Q368=""),0,(IF('Recurring Transactions'!$F$11="Monthly",IF(AND('Recurring Transactions'!$J$11&lt;=EOMONTH($Q368,0),$Q368&lt;='Recurring Transactions'!$L$11),1,0),IF('Recurring Transactions'!$F$11="Semi-monthly",IF(AND('Recurring Transactions'!$J$11&lt;=EOMONTH($Q368,0),$Q368&lt;='Recurring Transactions'!$L$11),2,0),IF('Recurring Transactions'!$F$11="Weekly",IF(AND('Recurring Transactions'!$J$11&lt;=EOMONTH($Q368,0),$Q368&lt;='Recurring Transactions'!$L$11),MAX(0,INT((MIN(EOMONTH($Q368,0),'Recurring Transactions'!$L$11)-'Recurring Transactions'!$J$11)/7)+INT(-(MAX('Recurring Transactions'!$J$11,$Q368)-'Recurring Transactions'!$J$11)/7)+1),0),IF('Recurring Transactions'!$F$11="Bi-weekly",IF(AND('Recurring Transactions'!$J$11&lt;=EOMONTH($Q368,0),$Q368&lt;='Recurring Transactions'!$L$11),MAX(0,INT((MIN(EOMONTH($Q368,0),'Recurring Transactions'!$L$11)-'Recurring Transactions'!$J$11)/14)+INT(-(MAX('Recurring Transactions'!$J$11,$Q368)-'Recurring Transactions'!$J$11)/14)+1),0),IF('Recurring Transactions'!$F$11="Quarterly",IF(AND(AND('Recurring Transactions'!$J$11&lt;=EOMONTH($Q368,0),$Q368&lt;='Recurring Transactions'!$L$11),MOD((YEAR($Q368)-YEAR('Recurring Transactions'!$J$11))*12+MONTH($Q368)-MONTH('Recurring Transactions'!$J$11),3)=0),1,0),IF('Recurring Transactions'!$F$11="Annually",IF(AND(AND('Recurring Transactions'!$J$11&lt;=EOMONTH($Q368,0),$Q368&lt;='Recurring Transactions'!$L$11),MONTH($Q368)=MONTH('Recurring Transactions'!$J$11)),1,0),0)))))))*'Recurring Transactions'!$D$11)</f>
        <v/>
      </c>
    </row>
    <row r="369">
      <c r="N369" s="126">
        <f>'Recurring Transactions'!$A$11</f>
        <v/>
      </c>
      <c r="O369" s="126">
        <f>'Recurring Transactions'!$B$11</f>
        <v/>
      </c>
      <c r="P369" s="126">
        <f>'Recurring Transactions'!$E$11</f>
        <v/>
      </c>
      <c r="Q369" s="72">
        <f>IF('Recurring Transactions'!$J$11="","",EDATE('Recurring Transactions'!$J$11,47))</f>
        <v/>
      </c>
      <c r="R369" s="126">
        <f>IF($Q369="","",TEXT($Q369,"mmm yyyy"))</f>
        <v/>
      </c>
      <c r="S369" s="124">
        <f>IF(OR('Recurring Transactions'!$A$11="",$Q369=""),0,(IF('Recurring Transactions'!$F$11="Monthly",IF(AND('Recurring Transactions'!$J$11&lt;=EOMONTH($Q369,0),$Q369&lt;='Recurring Transactions'!$L$11),1,0),IF('Recurring Transactions'!$F$11="Semi-monthly",IF(AND('Recurring Transactions'!$J$11&lt;=EOMONTH($Q369,0),$Q369&lt;='Recurring Transactions'!$L$11),2,0),IF('Recurring Transactions'!$F$11="Weekly",IF(AND('Recurring Transactions'!$J$11&lt;=EOMONTH($Q369,0),$Q369&lt;='Recurring Transactions'!$L$11),MAX(0,INT((MIN(EOMONTH($Q369,0),'Recurring Transactions'!$L$11)-'Recurring Transactions'!$J$11)/7)+INT(-(MAX('Recurring Transactions'!$J$11,$Q369)-'Recurring Transactions'!$J$11)/7)+1),0),IF('Recurring Transactions'!$F$11="Bi-weekly",IF(AND('Recurring Transactions'!$J$11&lt;=EOMONTH($Q369,0),$Q369&lt;='Recurring Transactions'!$L$11),MAX(0,INT((MIN(EOMONTH($Q369,0),'Recurring Transactions'!$L$11)-'Recurring Transactions'!$J$11)/14)+INT(-(MAX('Recurring Transactions'!$J$11,$Q369)-'Recurring Transactions'!$J$11)/14)+1),0),IF('Recurring Transactions'!$F$11="Quarterly",IF(AND(AND('Recurring Transactions'!$J$11&lt;=EOMONTH($Q369,0),$Q369&lt;='Recurring Transactions'!$L$11),MOD((YEAR($Q369)-YEAR('Recurring Transactions'!$J$11))*12+MONTH($Q369)-MONTH('Recurring Transactions'!$J$11),3)=0),1,0),IF('Recurring Transactions'!$F$11="Annually",IF(AND(AND('Recurring Transactions'!$J$11&lt;=EOMONTH($Q369,0),$Q369&lt;='Recurring Transactions'!$L$11),MONTH($Q369)=MONTH('Recurring Transactions'!$J$11)),1,0),0)))))))*'Recurring Transactions'!$D$11)</f>
        <v/>
      </c>
    </row>
    <row r="370">
      <c r="N370" s="126">
        <f>'Recurring Transactions'!$A$11</f>
        <v/>
      </c>
      <c r="O370" s="126">
        <f>'Recurring Transactions'!$B$11</f>
        <v/>
      </c>
      <c r="P370" s="126">
        <f>'Recurring Transactions'!$E$11</f>
        <v/>
      </c>
      <c r="Q370" s="72">
        <f>IF('Recurring Transactions'!$J$11="","",EDATE('Recurring Transactions'!$J$11,48))</f>
        <v/>
      </c>
      <c r="R370" s="126">
        <f>IF($Q370="","",TEXT($Q370,"mmm yyyy"))</f>
        <v/>
      </c>
      <c r="S370" s="124">
        <f>IF(OR('Recurring Transactions'!$A$11="",$Q370=""),0,(IF('Recurring Transactions'!$F$11="Monthly",IF(AND('Recurring Transactions'!$J$11&lt;=EOMONTH($Q370,0),$Q370&lt;='Recurring Transactions'!$L$11),1,0),IF('Recurring Transactions'!$F$11="Semi-monthly",IF(AND('Recurring Transactions'!$J$11&lt;=EOMONTH($Q370,0),$Q370&lt;='Recurring Transactions'!$L$11),2,0),IF('Recurring Transactions'!$F$11="Weekly",IF(AND('Recurring Transactions'!$J$11&lt;=EOMONTH($Q370,0),$Q370&lt;='Recurring Transactions'!$L$11),MAX(0,INT((MIN(EOMONTH($Q370,0),'Recurring Transactions'!$L$11)-'Recurring Transactions'!$J$11)/7)+INT(-(MAX('Recurring Transactions'!$J$11,$Q370)-'Recurring Transactions'!$J$11)/7)+1),0),IF('Recurring Transactions'!$F$11="Bi-weekly",IF(AND('Recurring Transactions'!$J$11&lt;=EOMONTH($Q370,0),$Q370&lt;='Recurring Transactions'!$L$11),MAX(0,INT((MIN(EOMONTH($Q370,0),'Recurring Transactions'!$L$11)-'Recurring Transactions'!$J$11)/14)+INT(-(MAX('Recurring Transactions'!$J$11,$Q370)-'Recurring Transactions'!$J$11)/14)+1),0),IF('Recurring Transactions'!$F$11="Quarterly",IF(AND(AND('Recurring Transactions'!$J$11&lt;=EOMONTH($Q370,0),$Q370&lt;='Recurring Transactions'!$L$11),MOD((YEAR($Q370)-YEAR('Recurring Transactions'!$J$11))*12+MONTH($Q370)-MONTH('Recurring Transactions'!$J$11),3)=0),1,0),IF('Recurring Transactions'!$F$11="Annually",IF(AND(AND('Recurring Transactions'!$J$11&lt;=EOMONTH($Q370,0),$Q370&lt;='Recurring Transactions'!$L$11),MONTH($Q370)=MONTH('Recurring Transactions'!$J$11)),1,0),0)))))))*'Recurring Transactions'!$D$11)</f>
        <v/>
      </c>
    </row>
    <row r="371">
      <c r="N371" s="126">
        <f>'Recurring Transactions'!$A$11</f>
        <v/>
      </c>
      <c r="O371" s="126">
        <f>'Recurring Transactions'!$B$11</f>
        <v/>
      </c>
      <c r="P371" s="126">
        <f>'Recurring Transactions'!$E$11</f>
        <v/>
      </c>
      <c r="Q371" s="72">
        <f>IF('Recurring Transactions'!$J$11="","",EDATE('Recurring Transactions'!$J$11,49))</f>
        <v/>
      </c>
      <c r="R371" s="126">
        <f>IF($Q371="","",TEXT($Q371,"mmm yyyy"))</f>
        <v/>
      </c>
      <c r="S371" s="124">
        <f>IF(OR('Recurring Transactions'!$A$11="",$Q371=""),0,(IF('Recurring Transactions'!$F$11="Monthly",IF(AND('Recurring Transactions'!$J$11&lt;=EOMONTH($Q371,0),$Q371&lt;='Recurring Transactions'!$L$11),1,0),IF('Recurring Transactions'!$F$11="Semi-monthly",IF(AND('Recurring Transactions'!$J$11&lt;=EOMONTH($Q371,0),$Q371&lt;='Recurring Transactions'!$L$11),2,0),IF('Recurring Transactions'!$F$11="Weekly",IF(AND('Recurring Transactions'!$J$11&lt;=EOMONTH($Q371,0),$Q371&lt;='Recurring Transactions'!$L$11),MAX(0,INT((MIN(EOMONTH($Q371,0),'Recurring Transactions'!$L$11)-'Recurring Transactions'!$J$11)/7)+INT(-(MAX('Recurring Transactions'!$J$11,$Q371)-'Recurring Transactions'!$J$11)/7)+1),0),IF('Recurring Transactions'!$F$11="Bi-weekly",IF(AND('Recurring Transactions'!$J$11&lt;=EOMONTH($Q371,0),$Q371&lt;='Recurring Transactions'!$L$11),MAX(0,INT((MIN(EOMONTH($Q371,0),'Recurring Transactions'!$L$11)-'Recurring Transactions'!$J$11)/14)+INT(-(MAX('Recurring Transactions'!$J$11,$Q371)-'Recurring Transactions'!$J$11)/14)+1),0),IF('Recurring Transactions'!$F$11="Quarterly",IF(AND(AND('Recurring Transactions'!$J$11&lt;=EOMONTH($Q371,0),$Q371&lt;='Recurring Transactions'!$L$11),MOD((YEAR($Q371)-YEAR('Recurring Transactions'!$J$11))*12+MONTH($Q371)-MONTH('Recurring Transactions'!$J$11),3)=0),1,0),IF('Recurring Transactions'!$F$11="Annually",IF(AND(AND('Recurring Transactions'!$J$11&lt;=EOMONTH($Q371,0),$Q371&lt;='Recurring Transactions'!$L$11),MONTH($Q371)=MONTH('Recurring Transactions'!$J$11)),1,0),0)))))))*'Recurring Transactions'!$D$11)</f>
        <v/>
      </c>
    </row>
    <row r="372">
      <c r="N372" s="126">
        <f>'Recurring Transactions'!$A$11</f>
        <v/>
      </c>
      <c r="O372" s="126">
        <f>'Recurring Transactions'!$B$11</f>
        <v/>
      </c>
      <c r="P372" s="126">
        <f>'Recurring Transactions'!$E$11</f>
        <v/>
      </c>
      <c r="Q372" s="72">
        <f>IF('Recurring Transactions'!$J$11="","",EDATE('Recurring Transactions'!$J$11,50))</f>
        <v/>
      </c>
      <c r="R372" s="126">
        <f>IF($Q372="","",TEXT($Q372,"mmm yyyy"))</f>
        <v/>
      </c>
      <c r="S372" s="124">
        <f>IF(OR('Recurring Transactions'!$A$11="",$Q372=""),0,(IF('Recurring Transactions'!$F$11="Monthly",IF(AND('Recurring Transactions'!$J$11&lt;=EOMONTH($Q372,0),$Q372&lt;='Recurring Transactions'!$L$11),1,0),IF('Recurring Transactions'!$F$11="Semi-monthly",IF(AND('Recurring Transactions'!$J$11&lt;=EOMONTH($Q372,0),$Q372&lt;='Recurring Transactions'!$L$11),2,0),IF('Recurring Transactions'!$F$11="Weekly",IF(AND('Recurring Transactions'!$J$11&lt;=EOMONTH($Q372,0),$Q372&lt;='Recurring Transactions'!$L$11),MAX(0,INT((MIN(EOMONTH($Q372,0),'Recurring Transactions'!$L$11)-'Recurring Transactions'!$J$11)/7)+INT(-(MAX('Recurring Transactions'!$J$11,$Q372)-'Recurring Transactions'!$J$11)/7)+1),0),IF('Recurring Transactions'!$F$11="Bi-weekly",IF(AND('Recurring Transactions'!$J$11&lt;=EOMONTH($Q372,0),$Q372&lt;='Recurring Transactions'!$L$11),MAX(0,INT((MIN(EOMONTH($Q372,0),'Recurring Transactions'!$L$11)-'Recurring Transactions'!$J$11)/14)+INT(-(MAX('Recurring Transactions'!$J$11,$Q372)-'Recurring Transactions'!$J$11)/14)+1),0),IF('Recurring Transactions'!$F$11="Quarterly",IF(AND(AND('Recurring Transactions'!$J$11&lt;=EOMONTH($Q372,0),$Q372&lt;='Recurring Transactions'!$L$11),MOD((YEAR($Q372)-YEAR('Recurring Transactions'!$J$11))*12+MONTH($Q372)-MONTH('Recurring Transactions'!$J$11),3)=0),1,0),IF('Recurring Transactions'!$F$11="Annually",IF(AND(AND('Recurring Transactions'!$J$11&lt;=EOMONTH($Q372,0),$Q372&lt;='Recurring Transactions'!$L$11),MONTH($Q372)=MONTH('Recurring Transactions'!$J$11)),1,0),0)))))))*'Recurring Transactions'!$D$11)</f>
        <v/>
      </c>
    </row>
    <row r="373">
      <c r="N373" s="126">
        <f>'Recurring Transactions'!$A$11</f>
        <v/>
      </c>
      <c r="O373" s="126">
        <f>'Recurring Transactions'!$B$11</f>
        <v/>
      </c>
      <c r="P373" s="126">
        <f>'Recurring Transactions'!$E$11</f>
        <v/>
      </c>
      <c r="Q373" s="72">
        <f>IF('Recurring Transactions'!$J$11="","",EDATE('Recurring Transactions'!$J$11,51))</f>
        <v/>
      </c>
      <c r="R373" s="126">
        <f>IF($Q373="","",TEXT($Q373,"mmm yyyy"))</f>
        <v/>
      </c>
      <c r="S373" s="124">
        <f>IF(OR('Recurring Transactions'!$A$11="",$Q373=""),0,(IF('Recurring Transactions'!$F$11="Monthly",IF(AND('Recurring Transactions'!$J$11&lt;=EOMONTH($Q373,0),$Q373&lt;='Recurring Transactions'!$L$11),1,0),IF('Recurring Transactions'!$F$11="Semi-monthly",IF(AND('Recurring Transactions'!$J$11&lt;=EOMONTH($Q373,0),$Q373&lt;='Recurring Transactions'!$L$11),2,0),IF('Recurring Transactions'!$F$11="Weekly",IF(AND('Recurring Transactions'!$J$11&lt;=EOMONTH($Q373,0),$Q373&lt;='Recurring Transactions'!$L$11),MAX(0,INT((MIN(EOMONTH($Q373,0),'Recurring Transactions'!$L$11)-'Recurring Transactions'!$J$11)/7)+INT(-(MAX('Recurring Transactions'!$J$11,$Q373)-'Recurring Transactions'!$J$11)/7)+1),0),IF('Recurring Transactions'!$F$11="Bi-weekly",IF(AND('Recurring Transactions'!$J$11&lt;=EOMONTH($Q373,0),$Q373&lt;='Recurring Transactions'!$L$11),MAX(0,INT((MIN(EOMONTH($Q373,0),'Recurring Transactions'!$L$11)-'Recurring Transactions'!$J$11)/14)+INT(-(MAX('Recurring Transactions'!$J$11,$Q373)-'Recurring Transactions'!$J$11)/14)+1),0),IF('Recurring Transactions'!$F$11="Quarterly",IF(AND(AND('Recurring Transactions'!$J$11&lt;=EOMONTH($Q373,0),$Q373&lt;='Recurring Transactions'!$L$11),MOD((YEAR($Q373)-YEAR('Recurring Transactions'!$J$11))*12+MONTH($Q373)-MONTH('Recurring Transactions'!$J$11),3)=0),1,0),IF('Recurring Transactions'!$F$11="Annually",IF(AND(AND('Recurring Transactions'!$J$11&lt;=EOMONTH($Q373,0),$Q373&lt;='Recurring Transactions'!$L$11),MONTH($Q373)=MONTH('Recurring Transactions'!$J$11)),1,0),0)))))))*'Recurring Transactions'!$D$11)</f>
        <v/>
      </c>
    </row>
    <row r="374">
      <c r="N374" s="126">
        <f>'Recurring Transactions'!$A$11</f>
        <v/>
      </c>
      <c r="O374" s="126">
        <f>'Recurring Transactions'!$B$11</f>
        <v/>
      </c>
      <c r="P374" s="126">
        <f>'Recurring Transactions'!$E$11</f>
        <v/>
      </c>
      <c r="Q374" s="72">
        <f>IF('Recurring Transactions'!$J$11="","",EDATE('Recurring Transactions'!$J$11,52))</f>
        <v/>
      </c>
      <c r="R374" s="126">
        <f>IF($Q374="","",TEXT($Q374,"mmm yyyy"))</f>
        <v/>
      </c>
      <c r="S374" s="124">
        <f>IF(OR('Recurring Transactions'!$A$11="",$Q374=""),0,(IF('Recurring Transactions'!$F$11="Monthly",IF(AND('Recurring Transactions'!$J$11&lt;=EOMONTH($Q374,0),$Q374&lt;='Recurring Transactions'!$L$11),1,0),IF('Recurring Transactions'!$F$11="Semi-monthly",IF(AND('Recurring Transactions'!$J$11&lt;=EOMONTH($Q374,0),$Q374&lt;='Recurring Transactions'!$L$11),2,0),IF('Recurring Transactions'!$F$11="Weekly",IF(AND('Recurring Transactions'!$J$11&lt;=EOMONTH($Q374,0),$Q374&lt;='Recurring Transactions'!$L$11),MAX(0,INT((MIN(EOMONTH($Q374,0),'Recurring Transactions'!$L$11)-'Recurring Transactions'!$J$11)/7)+INT(-(MAX('Recurring Transactions'!$J$11,$Q374)-'Recurring Transactions'!$J$11)/7)+1),0),IF('Recurring Transactions'!$F$11="Bi-weekly",IF(AND('Recurring Transactions'!$J$11&lt;=EOMONTH($Q374,0),$Q374&lt;='Recurring Transactions'!$L$11),MAX(0,INT((MIN(EOMONTH($Q374,0),'Recurring Transactions'!$L$11)-'Recurring Transactions'!$J$11)/14)+INT(-(MAX('Recurring Transactions'!$J$11,$Q374)-'Recurring Transactions'!$J$11)/14)+1),0),IF('Recurring Transactions'!$F$11="Quarterly",IF(AND(AND('Recurring Transactions'!$J$11&lt;=EOMONTH($Q374,0),$Q374&lt;='Recurring Transactions'!$L$11),MOD((YEAR($Q374)-YEAR('Recurring Transactions'!$J$11))*12+MONTH($Q374)-MONTH('Recurring Transactions'!$J$11),3)=0),1,0),IF('Recurring Transactions'!$F$11="Annually",IF(AND(AND('Recurring Transactions'!$J$11&lt;=EOMONTH($Q374,0),$Q374&lt;='Recurring Transactions'!$L$11),MONTH($Q374)=MONTH('Recurring Transactions'!$J$11)),1,0),0)))))))*'Recurring Transactions'!$D$11)</f>
        <v/>
      </c>
    </row>
    <row r="375">
      <c r="N375" s="126">
        <f>'Recurring Transactions'!$A$11</f>
        <v/>
      </c>
      <c r="O375" s="126">
        <f>'Recurring Transactions'!$B$11</f>
        <v/>
      </c>
      <c r="P375" s="126">
        <f>'Recurring Transactions'!$E$11</f>
        <v/>
      </c>
      <c r="Q375" s="72">
        <f>IF('Recurring Transactions'!$J$11="","",EDATE('Recurring Transactions'!$J$11,53))</f>
        <v/>
      </c>
      <c r="R375" s="126">
        <f>IF($Q375="","",TEXT($Q375,"mmm yyyy"))</f>
        <v/>
      </c>
      <c r="S375" s="124">
        <f>IF(OR('Recurring Transactions'!$A$11="",$Q375=""),0,(IF('Recurring Transactions'!$F$11="Monthly",IF(AND('Recurring Transactions'!$J$11&lt;=EOMONTH($Q375,0),$Q375&lt;='Recurring Transactions'!$L$11),1,0),IF('Recurring Transactions'!$F$11="Semi-monthly",IF(AND('Recurring Transactions'!$J$11&lt;=EOMONTH($Q375,0),$Q375&lt;='Recurring Transactions'!$L$11),2,0),IF('Recurring Transactions'!$F$11="Weekly",IF(AND('Recurring Transactions'!$J$11&lt;=EOMONTH($Q375,0),$Q375&lt;='Recurring Transactions'!$L$11),MAX(0,INT((MIN(EOMONTH($Q375,0),'Recurring Transactions'!$L$11)-'Recurring Transactions'!$J$11)/7)+INT(-(MAX('Recurring Transactions'!$J$11,$Q375)-'Recurring Transactions'!$J$11)/7)+1),0),IF('Recurring Transactions'!$F$11="Bi-weekly",IF(AND('Recurring Transactions'!$J$11&lt;=EOMONTH($Q375,0),$Q375&lt;='Recurring Transactions'!$L$11),MAX(0,INT((MIN(EOMONTH($Q375,0),'Recurring Transactions'!$L$11)-'Recurring Transactions'!$J$11)/14)+INT(-(MAX('Recurring Transactions'!$J$11,$Q375)-'Recurring Transactions'!$J$11)/14)+1),0),IF('Recurring Transactions'!$F$11="Quarterly",IF(AND(AND('Recurring Transactions'!$J$11&lt;=EOMONTH($Q375,0),$Q375&lt;='Recurring Transactions'!$L$11),MOD((YEAR($Q375)-YEAR('Recurring Transactions'!$J$11))*12+MONTH($Q375)-MONTH('Recurring Transactions'!$J$11),3)=0),1,0),IF('Recurring Transactions'!$F$11="Annually",IF(AND(AND('Recurring Transactions'!$J$11&lt;=EOMONTH($Q375,0),$Q375&lt;='Recurring Transactions'!$L$11),MONTH($Q375)=MONTH('Recurring Transactions'!$J$11)),1,0),0)))))))*'Recurring Transactions'!$D$11)</f>
        <v/>
      </c>
    </row>
    <row r="376">
      <c r="N376" s="126">
        <f>'Recurring Transactions'!$A$11</f>
        <v/>
      </c>
      <c r="O376" s="126">
        <f>'Recurring Transactions'!$B$11</f>
        <v/>
      </c>
      <c r="P376" s="126">
        <f>'Recurring Transactions'!$E$11</f>
        <v/>
      </c>
      <c r="Q376" s="72">
        <f>IF('Recurring Transactions'!$J$11="","",EDATE('Recurring Transactions'!$J$11,54))</f>
        <v/>
      </c>
      <c r="R376" s="126">
        <f>IF($Q376="","",TEXT($Q376,"mmm yyyy"))</f>
        <v/>
      </c>
      <c r="S376" s="124">
        <f>IF(OR('Recurring Transactions'!$A$11="",$Q376=""),0,(IF('Recurring Transactions'!$F$11="Monthly",IF(AND('Recurring Transactions'!$J$11&lt;=EOMONTH($Q376,0),$Q376&lt;='Recurring Transactions'!$L$11),1,0),IF('Recurring Transactions'!$F$11="Semi-monthly",IF(AND('Recurring Transactions'!$J$11&lt;=EOMONTH($Q376,0),$Q376&lt;='Recurring Transactions'!$L$11),2,0),IF('Recurring Transactions'!$F$11="Weekly",IF(AND('Recurring Transactions'!$J$11&lt;=EOMONTH($Q376,0),$Q376&lt;='Recurring Transactions'!$L$11),MAX(0,INT((MIN(EOMONTH($Q376,0),'Recurring Transactions'!$L$11)-'Recurring Transactions'!$J$11)/7)+INT(-(MAX('Recurring Transactions'!$J$11,$Q376)-'Recurring Transactions'!$J$11)/7)+1),0),IF('Recurring Transactions'!$F$11="Bi-weekly",IF(AND('Recurring Transactions'!$J$11&lt;=EOMONTH($Q376,0),$Q376&lt;='Recurring Transactions'!$L$11),MAX(0,INT((MIN(EOMONTH($Q376,0),'Recurring Transactions'!$L$11)-'Recurring Transactions'!$J$11)/14)+INT(-(MAX('Recurring Transactions'!$J$11,$Q376)-'Recurring Transactions'!$J$11)/14)+1),0),IF('Recurring Transactions'!$F$11="Quarterly",IF(AND(AND('Recurring Transactions'!$J$11&lt;=EOMONTH($Q376,0),$Q376&lt;='Recurring Transactions'!$L$11),MOD((YEAR($Q376)-YEAR('Recurring Transactions'!$J$11))*12+MONTH($Q376)-MONTH('Recurring Transactions'!$J$11),3)=0),1,0),IF('Recurring Transactions'!$F$11="Annually",IF(AND(AND('Recurring Transactions'!$J$11&lt;=EOMONTH($Q376,0),$Q376&lt;='Recurring Transactions'!$L$11),MONTH($Q376)=MONTH('Recurring Transactions'!$J$11)),1,0),0)))))))*'Recurring Transactions'!$D$11)</f>
        <v/>
      </c>
    </row>
    <row r="377">
      <c r="N377" s="126">
        <f>'Recurring Transactions'!$A$11</f>
        <v/>
      </c>
      <c r="O377" s="126">
        <f>'Recurring Transactions'!$B$11</f>
        <v/>
      </c>
      <c r="P377" s="126">
        <f>'Recurring Transactions'!$E$11</f>
        <v/>
      </c>
      <c r="Q377" s="72">
        <f>IF('Recurring Transactions'!$J$11="","",EDATE('Recurring Transactions'!$J$11,55))</f>
        <v/>
      </c>
      <c r="R377" s="126">
        <f>IF($Q377="","",TEXT($Q377,"mmm yyyy"))</f>
        <v/>
      </c>
      <c r="S377" s="124">
        <f>IF(OR('Recurring Transactions'!$A$11="",$Q377=""),0,(IF('Recurring Transactions'!$F$11="Monthly",IF(AND('Recurring Transactions'!$J$11&lt;=EOMONTH($Q377,0),$Q377&lt;='Recurring Transactions'!$L$11),1,0),IF('Recurring Transactions'!$F$11="Semi-monthly",IF(AND('Recurring Transactions'!$J$11&lt;=EOMONTH($Q377,0),$Q377&lt;='Recurring Transactions'!$L$11),2,0),IF('Recurring Transactions'!$F$11="Weekly",IF(AND('Recurring Transactions'!$J$11&lt;=EOMONTH($Q377,0),$Q377&lt;='Recurring Transactions'!$L$11),MAX(0,INT((MIN(EOMONTH($Q377,0),'Recurring Transactions'!$L$11)-'Recurring Transactions'!$J$11)/7)+INT(-(MAX('Recurring Transactions'!$J$11,$Q377)-'Recurring Transactions'!$J$11)/7)+1),0),IF('Recurring Transactions'!$F$11="Bi-weekly",IF(AND('Recurring Transactions'!$J$11&lt;=EOMONTH($Q377,0),$Q377&lt;='Recurring Transactions'!$L$11),MAX(0,INT((MIN(EOMONTH($Q377,0),'Recurring Transactions'!$L$11)-'Recurring Transactions'!$J$11)/14)+INT(-(MAX('Recurring Transactions'!$J$11,$Q377)-'Recurring Transactions'!$J$11)/14)+1),0),IF('Recurring Transactions'!$F$11="Quarterly",IF(AND(AND('Recurring Transactions'!$J$11&lt;=EOMONTH($Q377,0),$Q377&lt;='Recurring Transactions'!$L$11),MOD((YEAR($Q377)-YEAR('Recurring Transactions'!$J$11))*12+MONTH($Q377)-MONTH('Recurring Transactions'!$J$11),3)=0),1,0),IF('Recurring Transactions'!$F$11="Annually",IF(AND(AND('Recurring Transactions'!$J$11&lt;=EOMONTH($Q377,0),$Q377&lt;='Recurring Transactions'!$L$11),MONTH($Q377)=MONTH('Recurring Transactions'!$J$11)),1,0),0)))))))*'Recurring Transactions'!$D$11)</f>
        <v/>
      </c>
    </row>
    <row r="378">
      <c r="N378" s="126">
        <f>'Recurring Transactions'!$A$11</f>
        <v/>
      </c>
      <c r="O378" s="126">
        <f>'Recurring Transactions'!$B$11</f>
        <v/>
      </c>
      <c r="P378" s="126">
        <f>'Recurring Transactions'!$E$11</f>
        <v/>
      </c>
      <c r="Q378" s="72">
        <f>IF('Recurring Transactions'!$J$11="","",EDATE('Recurring Transactions'!$J$11,56))</f>
        <v/>
      </c>
      <c r="R378" s="126">
        <f>IF($Q378="","",TEXT($Q378,"mmm yyyy"))</f>
        <v/>
      </c>
      <c r="S378" s="124">
        <f>IF(OR('Recurring Transactions'!$A$11="",$Q378=""),0,(IF('Recurring Transactions'!$F$11="Monthly",IF(AND('Recurring Transactions'!$J$11&lt;=EOMONTH($Q378,0),$Q378&lt;='Recurring Transactions'!$L$11),1,0),IF('Recurring Transactions'!$F$11="Semi-monthly",IF(AND('Recurring Transactions'!$J$11&lt;=EOMONTH($Q378,0),$Q378&lt;='Recurring Transactions'!$L$11),2,0),IF('Recurring Transactions'!$F$11="Weekly",IF(AND('Recurring Transactions'!$J$11&lt;=EOMONTH($Q378,0),$Q378&lt;='Recurring Transactions'!$L$11),MAX(0,INT((MIN(EOMONTH($Q378,0),'Recurring Transactions'!$L$11)-'Recurring Transactions'!$J$11)/7)+INT(-(MAX('Recurring Transactions'!$J$11,$Q378)-'Recurring Transactions'!$J$11)/7)+1),0),IF('Recurring Transactions'!$F$11="Bi-weekly",IF(AND('Recurring Transactions'!$J$11&lt;=EOMONTH($Q378,0),$Q378&lt;='Recurring Transactions'!$L$11),MAX(0,INT((MIN(EOMONTH($Q378,0),'Recurring Transactions'!$L$11)-'Recurring Transactions'!$J$11)/14)+INT(-(MAX('Recurring Transactions'!$J$11,$Q378)-'Recurring Transactions'!$J$11)/14)+1),0),IF('Recurring Transactions'!$F$11="Quarterly",IF(AND(AND('Recurring Transactions'!$J$11&lt;=EOMONTH($Q378,0),$Q378&lt;='Recurring Transactions'!$L$11),MOD((YEAR($Q378)-YEAR('Recurring Transactions'!$J$11))*12+MONTH($Q378)-MONTH('Recurring Transactions'!$J$11),3)=0),1,0),IF('Recurring Transactions'!$F$11="Annually",IF(AND(AND('Recurring Transactions'!$J$11&lt;=EOMONTH($Q378,0),$Q378&lt;='Recurring Transactions'!$L$11),MONTH($Q378)=MONTH('Recurring Transactions'!$J$11)),1,0),0)))))))*'Recurring Transactions'!$D$11)</f>
        <v/>
      </c>
    </row>
    <row r="379">
      <c r="N379" s="126">
        <f>'Recurring Transactions'!$A$11</f>
        <v/>
      </c>
      <c r="O379" s="126">
        <f>'Recurring Transactions'!$B$11</f>
        <v/>
      </c>
      <c r="P379" s="126">
        <f>'Recurring Transactions'!$E$11</f>
        <v/>
      </c>
      <c r="Q379" s="72">
        <f>IF('Recurring Transactions'!$J$11="","",EDATE('Recurring Transactions'!$J$11,57))</f>
        <v/>
      </c>
      <c r="R379" s="126">
        <f>IF($Q379="","",TEXT($Q379,"mmm yyyy"))</f>
        <v/>
      </c>
      <c r="S379" s="124">
        <f>IF(OR('Recurring Transactions'!$A$11="",$Q379=""),0,(IF('Recurring Transactions'!$F$11="Monthly",IF(AND('Recurring Transactions'!$J$11&lt;=EOMONTH($Q379,0),$Q379&lt;='Recurring Transactions'!$L$11),1,0),IF('Recurring Transactions'!$F$11="Semi-monthly",IF(AND('Recurring Transactions'!$J$11&lt;=EOMONTH($Q379,0),$Q379&lt;='Recurring Transactions'!$L$11),2,0),IF('Recurring Transactions'!$F$11="Weekly",IF(AND('Recurring Transactions'!$J$11&lt;=EOMONTH($Q379,0),$Q379&lt;='Recurring Transactions'!$L$11),MAX(0,INT((MIN(EOMONTH($Q379,0),'Recurring Transactions'!$L$11)-'Recurring Transactions'!$J$11)/7)+INT(-(MAX('Recurring Transactions'!$J$11,$Q379)-'Recurring Transactions'!$J$11)/7)+1),0),IF('Recurring Transactions'!$F$11="Bi-weekly",IF(AND('Recurring Transactions'!$J$11&lt;=EOMONTH($Q379,0),$Q379&lt;='Recurring Transactions'!$L$11),MAX(0,INT((MIN(EOMONTH($Q379,0),'Recurring Transactions'!$L$11)-'Recurring Transactions'!$J$11)/14)+INT(-(MAX('Recurring Transactions'!$J$11,$Q379)-'Recurring Transactions'!$J$11)/14)+1),0),IF('Recurring Transactions'!$F$11="Quarterly",IF(AND(AND('Recurring Transactions'!$J$11&lt;=EOMONTH($Q379,0),$Q379&lt;='Recurring Transactions'!$L$11),MOD((YEAR($Q379)-YEAR('Recurring Transactions'!$J$11))*12+MONTH($Q379)-MONTH('Recurring Transactions'!$J$11),3)=0),1,0),IF('Recurring Transactions'!$F$11="Annually",IF(AND(AND('Recurring Transactions'!$J$11&lt;=EOMONTH($Q379,0),$Q379&lt;='Recurring Transactions'!$L$11),MONTH($Q379)=MONTH('Recurring Transactions'!$J$11)),1,0),0)))))))*'Recurring Transactions'!$D$11)</f>
        <v/>
      </c>
    </row>
    <row r="380">
      <c r="N380" s="126">
        <f>'Recurring Transactions'!$A$11</f>
        <v/>
      </c>
      <c r="O380" s="126">
        <f>'Recurring Transactions'!$B$11</f>
        <v/>
      </c>
      <c r="P380" s="126">
        <f>'Recurring Transactions'!$E$11</f>
        <v/>
      </c>
      <c r="Q380" s="72">
        <f>IF('Recurring Transactions'!$J$11="","",EDATE('Recurring Transactions'!$J$11,58))</f>
        <v/>
      </c>
      <c r="R380" s="126">
        <f>IF($Q380="","",TEXT($Q380,"mmm yyyy"))</f>
        <v/>
      </c>
      <c r="S380" s="124">
        <f>IF(OR('Recurring Transactions'!$A$11="",$Q380=""),0,(IF('Recurring Transactions'!$F$11="Monthly",IF(AND('Recurring Transactions'!$J$11&lt;=EOMONTH($Q380,0),$Q380&lt;='Recurring Transactions'!$L$11),1,0),IF('Recurring Transactions'!$F$11="Semi-monthly",IF(AND('Recurring Transactions'!$J$11&lt;=EOMONTH($Q380,0),$Q380&lt;='Recurring Transactions'!$L$11),2,0),IF('Recurring Transactions'!$F$11="Weekly",IF(AND('Recurring Transactions'!$J$11&lt;=EOMONTH($Q380,0),$Q380&lt;='Recurring Transactions'!$L$11),MAX(0,INT((MIN(EOMONTH($Q380,0),'Recurring Transactions'!$L$11)-'Recurring Transactions'!$J$11)/7)+INT(-(MAX('Recurring Transactions'!$J$11,$Q380)-'Recurring Transactions'!$J$11)/7)+1),0),IF('Recurring Transactions'!$F$11="Bi-weekly",IF(AND('Recurring Transactions'!$J$11&lt;=EOMONTH($Q380,0),$Q380&lt;='Recurring Transactions'!$L$11),MAX(0,INT((MIN(EOMONTH($Q380,0),'Recurring Transactions'!$L$11)-'Recurring Transactions'!$J$11)/14)+INT(-(MAX('Recurring Transactions'!$J$11,$Q380)-'Recurring Transactions'!$J$11)/14)+1),0),IF('Recurring Transactions'!$F$11="Quarterly",IF(AND(AND('Recurring Transactions'!$J$11&lt;=EOMONTH($Q380,0),$Q380&lt;='Recurring Transactions'!$L$11),MOD((YEAR($Q380)-YEAR('Recurring Transactions'!$J$11))*12+MONTH($Q380)-MONTH('Recurring Transactions'!$J$11),3)=0),1,0),IF('Recurring Transactions'!$F$11="Annually",IF(AND(AND('Recurring Transactions'!$J$11&lt;=EOMONTH($Q380,0),$Q380&lt;='Recurring Transactions'!$L$11),MONTH($Q380)=MONTH('Recurring Transactions'!$J$11)),1,0),0)))))))*'Recurring Transactions'!$D$11)</f>
        <v/>
      </c>
    </row>
    <row r="381">
      <c r="N381" s="126">
        <f>'Recurring Transactions'!$A$11</f>
        <v/>
      </c>
      <c r="O381" s="126">
        <f>'Recurring Transactions'!$B$11</f>
        <v/>
      </c>
      <c r="P381" s="126">
        <f>'Recurring Transactions'!$E$11</f>
        <v/>
      </c>
      <c r="Q381" s="72">
        <f>IF('Recurring Transactions'!$J$11="","",EDATE('Recurring Transactions'!$J$11,59))</f>
        <v/>
      </c>
      <c r="R381" s="126">
        <f>IF($Q381="","",TEXT($Q381,"mmm yyyy"))</f>
        <v/>
      </c>
      <c r="S381" s="124">
        <f>IF(OR('Recurring Transactions'!$A$11="",$Q381=""),0,(IF('Recurring Transactions'!$F$11="Monthly",IF(AND('Recurring Transactions'!$J$11&lt;=EOMONTH($Q381,0),$Q381&lt;='Recurring Transactions'!$L$11),1,0),IF('Recurring Transactions'!$F$11="Semi-monthly",IF(AND('Recurring Transactions'!$J$11&lt;=EOMONTH($Q381,0),$Q381&lt;='Recurring Transactions'!$L$11),2,0),IF('Recurring Transactions'!$F$11="Weekly",IF(AND('Recurring Transactions'!$J$11&lt;=EOMONTH($Q381,0),$Q381&lt;='Recurring Transactions'!$L$11),MAX(0,INT((MIN(EOMONTH($Q381,0),'Recurring Transactions'!$L$11)-'Recurring Transactions'!$J$11)/7)+INT(-(MAX('Recurring Transactions'!$J$11,$Q381)-'Recurring Transactions'!$J$11)/7)+1),0),IF('Recurring Transactions'!$F$11="Bi-weekly",IF(AND('Recurring Transactions'!$J$11&lt;=EOMONTH($Q381,0),$Q381&lt;='Recurring Transactions'!$L$11),MAX(0,INT((MIN(EOMONTH($Q381,0),'Recurring Transactions'!$L$11)-'Recurring Transactions'!$J$11)/14)+INT(-(MAX('Recurring Transactions'!$J$11,$Q381)-'Recurring Transactions'!$J$11)/14)+1),0),IF('Recurring Transactions'!$F$11="Quarterly",IF(AND(AND('Recurring Transactions'!$J$11&lt;=EOMONTH($Q381,0),$Q381&lt;='Recurring Transactions'!$L$11),MOD((YEAR($Q381)-YEAR('Recurring Transactions'!$J$11))*12+MONTH($Q381)-MONTH('Recurring Transactions'!$J$11),3)=0),1,0),IF('Recurring Transactions'!$F$11="Annually",IF(AND(AND('Recurring Transactions'!$J$11&lt;=EOMONTH($Q381,0),$Q381&lt;='Recurring Transactions'!$L$11),MONTH($Q381)=MONTH('Recurring Transactions'!$J$11)),1,0),0)))))))*'Recurring Transactions'!$D$11)</f>
        <v/>
      </c>
    </row>
    <row r="382">
      <c r="N382" s="126">
        <f>'Recurring Transactions'!$A$12</f>
        <v/>
      </c>
      <c r="O382" s="126">
        <f>'Recurring Transactions'!$B$12</f>
        <v/>
      </c>
      <c r="P382" s="126">
        <f>'Recurring Transactions'!$E$12</f>
        <v/>
      </c>
      <c r="Q382" s="72">
        <f>IF('Recurring Transactions'!$J$12="","",EDATE('Recurring Transactions'!$J$12,0))</f>
        <v/>
      </c>
      <c r="R382" s="126">
        <f>IF($Q382="","",TEXT($Q382,"mmm yyyy"))</f>
        <v/>
      </c>
      <c r="S382" s="124">
        <f>IF(OR('Recurring Transactions'!$A$12="",$Q382=""),0,(IF('Recurring Transactions'!$F$12="Monthly",IF(AND('Recurring Transactions'!$J$12&lt;=EOMONTH($Q382,0),$Q382&lt;='Recurring Transactions'!$L$12),1,0),IF('Recurring Transactions'!$F$12="Semi-monthly",IF(AND('Recurring Transactions'!$J$12&lt;=EOMONTH($Q382,0),$Q382&lt;='Recurring Transactions'!$L$12),2,0),IF('Recurring Transactions'!$F$12="Weekly",IF(AND('Recurring Transactions'!$J$12&lt;=EOMONTH($Q382,0),$Q382&lt;='Recurring Transactions'!$L$12),MAX(0,INT((MIN(EOMONTH($Q382,0),'Recurring Transactions'!$L$12)-'Recurring Transactions'!$J$12)/7)+INT(-(MAX('Recurring Transactions'!$J$12,$Q382)-'Recurring Transactions'!$J$12)/7)+1),0),IF('Recurring Transactions'!$F$12="Bi-weekly",IF(AND('Recurring Transactions'!$J$12&lt;=EOMONTH($Q382,0),$Q382&lt;='Recurring Transactions'!$L$12),MAX(0,INT((MIN(EOMONTH($Q382,0),'Recurring Transactions'!$L$12)-'Recurring Transactions'!$J$12)/14)+INT(-(MAX('Recurring Transactions'!$J$12,$Q382)-'Recurring Transactions'!$J$12)/14)+1),0),IF('Recurring Transactions'!$F$12="Quarterly",IF(AND(AND('Recurring Transactions'!$J$12&lt;=EOMONTH($Q382,0),$Q382&lt;='Recurring Transactions'!$L$12),MOD((YEAR($Q382)-YEAR('Recurring Transactions'!$J$12))*12+MONTH($Q382)-MONTH('Recurring Transactions'!$J$12),3)=0),1,0),IF('Recurring Transactions'!$F$12="Annually",IF(AND(AND('Recurring Transactions'!$J$12&lt;=EOMONTH($Q382,0),$Q382&lt;='Recurring Transactions'!$L$12),MONTH($Q382)=MONTH('Recurring Transactions'!$J$12)),1,0),0)))))))*'Recurring Transactions'!$D$12)</f>
        <v/>
      </c>
    </row>
    <row r="383">
      <c r="N383" s="126">
        <f>'Recurring Transactions'!$A$12</f>
        <v/>
      </c>
      <c r="O383" s="126">
        <f>'Recurring Transactions'!$B$12</f>
        <v/>
      </c>
      <c r="P383" s="126">
        <f>'Recurring Transactions'!$E$12</f>
        <v/>
      </c>
      <c r="Q383" s="72">
        <f>IF('Recurring Transactions'!$J$12="","",EDATE('Recurring Transactions'!$J$12,1))</f>
        <v/>
      </c>
      <c r="R383" s="126">
        <f>IF($Q383="","",TEXT($Q383,"mmm yyyy"))</f>
        <v/>
      </c>
      <c r="S383" s="124">
        <f>IF(OR('Recurring Transactions'!$A$12="",$Q383=""),0,(IF('Recurring Transactions'!$F$12="Monthly",IF(AND('Recurring Transactions'!$J$12&lt;=EOMONTH($Q383,0),$Q383&lt;='Recurring Transactions'!$L$12),1,0),IF('Recurring Transactions'!$F$12="Semi-monthly",IF(AND('Recurring Transactions'!$J$12&lt;=EOMONTH($Q383,0),$Q383&lt;='Recurring Transactions'!$L$12),2,0),IF('Recurring Transactions'!$F$12="Weekly",IF(AND('Recurring Transactions'!$J$12&lt;=EOMONTH($Q383,0),$Q383&lt;='Recurring Transactions'!$L$12),MAX(0,INT((MIN(EOMONTH($Q383,0),'Recurring Transactions'!$L$12)-'Recurring Transactions'!$J$12)/7)+INT(-(MAX('Recurring Transactions'!$J$12,$Q383)-'Recurring Transactions'!$J$12)/7)+1),0),IF('Recurring Transactions'!$F$12="Bi-weekly",IF(AND('Recurring Transactions'!$J$12&lt;=EOMONTH($Q383,0),$Q383&lt;='Recurring Transactions'!$L$12),MAX(0,INT((MIN(EOMONTH($Q383,0),'Recurring Transactions'!$L$12)-'Recurring Transactions'!$J$12)/14)+INT(-(MAX('Recurring Transactions'!$J$12,$Q383)-'Recurring Transactions'!$J$12)/14)+1),0),IF('Recurring Transactions'!$F$12="Quarterly",IF(AND(AND('Recurring Transactions'!$J$12&lt;=EOMONTH($Q383,0),$Q383&lt;='Recurring Transactions'!$L$12),MOD((YEAR($Q383)-YEAR('Recurring Transactions'!$J$12))*12+MONTH($Q383)-MONTH('Recurring Transactions'!$J$12),3)=0),1,0),IF('Recurring Transactions'!$F$12="Annually",IF(AND(AND('Recurring Transactions'!$J$12&lt;=EOMONTH($Q383,0),$Q383&lt;='Recurring Transactions'!$L$12),MONTH($Q383)=MONTH('Recurring Transactions'!$J$12)),1,0),0)))))))*'Recurring Transactions'!$D$12)</f>
        <v/>
      </c>
    </row>
    <row r="384">
      <c r="N384" s="126">
        <f>'Recurring Transactions'!$A$12</f>
        <v/>
      </c>
      <c r="O384" s="126">
        <f>'Recurring Transactions'!$B$12</f>
        <v/>
      </c>
      <c r="P384" s="126">
        <f>'Recurring Transactions'!$E$12</f>
        <v/>
      </c>
      <c r="Q384" s="72">
        <f>IF('Recurring Transactions'!$J$12="","",EDATE('Recurring Transactions'!$J$12,2))</f>
        <v/>
      </c>
      <c r="R384" s="126">
        <f>IF($Q384="","",TEXT($Q384,"mmm yyyy"))</f>
        <v/>
      </c>
      <c r="S384" s="124">
        <f>IF(OR('Recurring Transactions'!$A$12="",$Q384=""),0,(IF('Recurring Transactions'!$F$12="Monthly",IF(AND('Recurring Transactions'!$J$12&lt;=EOMONTH($Q384,0),$Q384&lt;='Recurring Transactions'!$L$12),1,0),IF('Recurring Transactions'!$F$12="Semi-monthly",IF(AND('Recurring Transactions'!$J$12&lt;=EOMONTH($Q384,0),$Q384&lt;='Recurring Transactions'!$L$12),2,0),IF('Recurring Transactions'!$F$12="Weekly",IF(AND('Recurring Transactions'!$J$12&lt;=EOMONTH($Q384,0),$Q384&lt;='Recurring Transactions'!$L$12),MAX(0,INT((MIN(EOMONTH($Q384,0),'Recurring Transactions'!$L$12)-'Recurring Transactions'!$J$12)/7)+INT(-(MAX('Recurring Transactions'!$J$12,$Q384)-'Recurring Transactions'!$J$12)/7)+1),0),IF('Recurring Transactions'!$F$12="Bi-weekly",IF(AND('Recurring Transactions'!$J$12&lt;=EOMONTH($Q384,0),$Q384&lt;='Recurring Transactions'!$L$12),MAX(0,INT((MIN(EOMONTH($Q384,0),'Recurring Transactions'!$L$12)-'Recurring Transactions'!$J$12)/14)+INT(-(MAX('Recurring Transactions'!$J$12,$Q384)-'Recurring Transactions'!$J$12)/14)+1),0),IF('Recurring Transactions'!$F$12="Quarterly",IF(AND(AND('Recurring Transactions'!$J$12&lt;=EOMONTH($Q384,0),$Q384&lt;='Recurring Transactions'!$L$12),MOD((YEAR($Q384)-YEAR('Recurring Transactions'!$J$12))*12+MONTH($Q384)-MONTH('Recurring Transactions'!$J$12),3)=0),1,0),IF('Recurring Transactions'!$F$12="Annually",IF(AND(AND('Recurring Transactions'!$J$12&lt;=EOMONTH($Q384,0),$Q384&lt;='Recurring Transactions'!$L$12),MONTH($Q384)=MONTH('Recurring Transactions'!$J$12)),1,0),0)))))))*'Recurring Transactions'!$D$12)</f>
        <v/>
      </c>
    </row>
    <row r="385">
      <c r="N385" s="126">
        <f>'Recurring Transactions'!$A$12</f>
        <v/>
      </c>
      <c r="O385" s="126">
        <f>'Recurring Transactions'!$B$12</f>
        <v/>
      </c>
      <c r="P385" s="126">
        <f>'Recurring Transactions'!$E$12</f>
        <v/>
      </c>
      <c r="Q385" s="72">
        <f>IF('Recurring Transactions'!$J$12="","",EDATE('Recurring Transactions'!$J$12,3))</f>
        <v/>
      </c>
      <c r="R385" s="126">
        <f>IF($Q385="","",TEXT($Q385,"mmm yyyy"))</f>
        <v/>
      </c>
      <c r="S385" s="124">
        <f>IF(OR('Recurring Transactions'!$A$12="",$Q385=""),0,(IF('Recurring Transactions'!$F$12="Monthly",IF(AND('Recurring Transactions'!$J$12&lt;=EOMONTH($Q385,0),$Q385&lt;='Recurring Transactions'!$L$12),1,0),IF('Recurring Transactions'!$F$12="Semi-monthly",IF(AND('Recurring Transactions'!$J$12&lt;=EOMONTH($Q385,0),$Q385&lt;='Recurring Transactions'!$L$12),2,0),IF('Recurring Transactions'!$F$12="Weekly",IF(AND('Recurring Transactions'!$J$12&lt;=EOMONTH($Q385,0),$Q385&lt;='Recurring Transactions'!$L$12),MAX(0,INT((MIN(EOMONTH($Q385,0),'Recurring Transactions'!$L$12)-'Recurring Transactions'!$J$12)/7)+INT(-(MAX('Recurring Transactions'!$J$12,$Q385)-'Recurring Transactions'!$J$12)/7)+1),0),IF('Recurring Transactions'!$F$12="Bi-weekly",IF(AND('Recurring Transactions'!$J$12&lt;=EOMONTH($Q385,0),$Q385&lt;='Recurring Transactions'!$L$12),MAX(0,INT((MIN(EOMONTH($Q385,0),'Recurring Transactions'!$L$12)-'Recurring Transactions'!$J$12)/14)+INT(-(MAX('Recurring Transactions'!$J$12,$Q385)-'Recurring Transactions'!$J$12)/14)+1),0),IF('Recurring Transactions'!$F$12="Quarterly",IF(AND(AND('Recurring Transactions'!$J$12&lt;=EOMONTH($Q385,0),$Q385&lt;='Recurring Transactions'!$L$12),MOD((YEAR($Q385)-YEAR('Recurring Transactions'!$J$12))*12+MONTH($Q385)-MONTH('Recurring Transactions'!$J$12),3)=0),1,0),IF('Recurring Transactions'!$F$12="Annually",IF(AND(AND('Recurring Transactions'!$J$12&lt;=EOMONTH($Q385,0),$Q385&lt;='Recurring Transactions'!$L$12),MONTH($Q385)=MONTH('Recurring Transactions'!$J$12)),1,0),0)))))))*'Recurring Transactions'!$D$12)</f>
        <v/>
      </c>
    </row>
    <row r="386">
      <c r="N386" s="126">
        <f>'Recurring Transactions'!$A$12</f>
        <v/>
      </c>
      <c r="O386" s="126">
        <f>'Recurring Transactions'!$B$12</f>
        <v/>
      </c>
      <c r="P386" s="126">
        <f>'Recurring Transactions'!$E$12</f>
        <v/>
      </c>
      <c r="Q386" s="72">
        <f>IF('Recurring Transactions'!$J$12="","",EDATE('Recurring Transactions'!$J$12,4))</f>
        <v/>
      </c>
      <c r="R386" s="126">
        <f>IF($Q386="","",TEXT($Q386,"mmm yyyy"))</f>
        <v/>
      </c>
      <c r="S386" s="124">
        <f>IF(OR('Recurring Transactions'!$A$12="",$Q386=""),0,(IF('Recurring Transactions'!$F$12="Monthly",IF(AND('Recurring Transactions'!$J$12&lt;=EOMONTH($Q386,0),$Q386&lt;='Recurring Transactions'!$L$12),1,0),IF('Recurring Transactions'!$F$12="Semi-monthly",IF(AND('Recurring Transactions'!$J$12&lt;=EOMONTH($Q386,0),$Q386&lt;='Recurring Transactions'!$L$12),2,0),IF('Recurring Transactions'!$F$12="Weekly",IF(AND('Recurring Transactions'!$J$12&lt;=EOMONTH($Q386,0),$Q386&lt;='Recurring Transactions'!$L$12),MAX(0,INT((MIN(EOMONTH($Q386,0),'Recurring Transactions'!$L$12)-'Recurring Transactions'!$J$12)/7)+INT(-(MAX('Recurring Transactions'!$J$12,$Q386)-'Recurring Transactions'!$J$12)/7)+1),0),IF('Recurring Transactions'!$F$12="Bi-weekly",IF(AND('Recurring Transactions'!$J$12&lt;=EOMONTH($Q386,0),$Q386&lt;='Recurring Transactions'!$L$12),MAX(0,INT((MIN(EOMONTH($Q386,0),'Recurring Transactions'!$L$12)-'Recurring Transactions'!$J$12)/14)+INT(-(MAX('Recurring Transactions'!$J$12,$Q386)-'Recurring Transactions'!$J$12)/14)+1),0),IF('Recurring Transactions'!$F$12="Quarterly",IF(AND(AND('Recurring Transactions'!$J$12&lt;=EOMONTH($Q386,0),$Q386&lt;='Recurring Transactions'!$L$12),MOD((YEAR($Q386)-YEAR('Recurring Transactions'!$J$12))*12+MONTH($Q386)-MONTH('Recurring Transactions'!$J$12),3)=0),1,0),IF('Recurring Transactions'!$F$12="Annually",IF(AND(AND('Recurring Transactions'!$J$12&lt;=EOMONTH($Q386,0),$Q386&lt;='Recurring Transactions'!$L$12),MONTH($Q386)=MONTH('Recurring Transactions'!$J$12)),1,0),0)))))))*'Recurring Transactions'!$D$12)</f>
        <v/>
      </c>
    </row>
    <row r="387">
      <c r="N387" s="126">
        <f>'Recurring Transactions'!$A$12</f>
        <v/>
      </c>
      <c r="O387" s="126">
        <f>'Recurring Transactions'!$B$12</f>
        <v/>
      </c>
      <c r="P387" s="126">
        <f>'Recurring Transactions'!$E$12</f>
        <v/>
      </c>
      <c r="Q387" s="72">
        <f>IF('Recurring Transactions'!$J$12="","",EDATE('Recurring Transactions'!$J$12,5))</f>
        <v/>
      </c>
      <c r="R387" s="126">
        <f>IF($Q387="","",TEXT($Q387,"mmm yyyy"))</f>
        <v/>
      </c>
      <c r="S387" s="124">
        <f>IF(OR('Recurring Transactions'!$A$12="",$Q387=""),0,(IF('Recurring Transactions'!$F$12="Monthly",IF(AND('Recurring Transactions'!$J$12&lt;=EOMONTH($Q387,0),$Q387&lt;='Recurring Transactions'!$L$12),1,0),IF('Recurring Transactions'!$F$12="Semi-monthly",IF(AND('Recurring Transactions'!$J$12&lt;=EOMONTH($Q387,0),$Q387&lt;='Recurring Transactions'!$L$12),2,0),IF('Recurring Transactions'!$F$12="Weekly",IF(AND('Recurring Transactions'!$J$12&lt;=EOMONTH($Q387,0),$Q387&lt;='Recurring Transactions'!$L$12),MAX(0,INT((MIN(EOMONTH($Q387,0),'Recurring Transactions'!$L$12)-'Recurring Transactions'!$J$12)/7)+INT(-(MAX('Recurring Transactions'!$J$12,$Q387)-'Recurring Transactions'!$J$12)/7)+1),0),IF('Recurring Transactions'!$F$12="Bi-weekly",IF(AND('Recurring Transactions'!$J$12&lt;=EOMONTH($Q387,0),$Q387&lt;='Recurring Transactions'!$L$12),MAX(0,INT((MIN(EOMONTH($Q387,0),'Recurring Transactions'!$L$12)-'Recurring Transactions'!$J$12)/14)+INT(-(MAX('Recurring Transactions'!$J$12,$Q387)-'Recurring Transactions'!$J$12)/14)+1),0),IF('Recurring Transactions'!$F$12="Quarterly",IF(AND(AND('Recurring Transactions'!$J$12&lt;=EOMONTH($Q387,0),$Q387&lt;='Recurring Transactions'!$L$12),MOD((YEAR($Q387)-YEAR('Recurring Transactions'!$J$12))*12+MONTH($Q387)-MONTH('Recurring Transactions'!$J$12),3)=0),1,0),IF('Recurring Transactions'!$F$12="Annually",IF(AND(AND('Recurring Transactions'!$J$12&lt;=EOMONTH($Q387,0),$Q387&lt;='Recurring Transactions'!$L$12),MONTH($Q387)=MONTH('Recurring Transactions'!$J$12)),1,0),0)))))))*'Recurring Transactions'!$D$12)</f>
        <v/>
      </c>
    </row>
    <row r="388">
      <c r="N388" s="126">
        <f>'Recurring Transactions'!$A$12</f>
        <v/>
      </c>
      <c r="O388" s="126">
        <f>'Recurring Transactions'!$B$12</f>
        <v/>
      </c>
      <c r="P388" s="126">
        <f>'Recurring Transactions'!$E$12</f>
        <v/>
      </c>
      <c r="Q388" s="72">
        <f>IF('Recurring Transactions'!$J$12="","",EDATE('Recurring Transactions'!$J$12,6))</f>
        <v/>
      </c>
      <c r="R388" s="126">
        <f>IF($Q388="","",TEXT($Q388,"mmm yyyy"))</f>
        <v/>
      </c>
      <c r="S388" s="124">
        <f>IF(OR('Recurring Transactions'!$A$12="",$Q388=""),0,(IF('Recurring Transactions'!$F$12="Monthly",IF(AND('Recurring Transactions'!$J$12&lt;=EOMONTH($Q388,0),$Q388&lt;='Recurring Transactions'!$L$12),1,0),IF('Recurring Transactions'!$F$12="Semi-monthly",IF(AND('Recurring Transactions'!$J$12&lt;=EOMONTH($Q388,0),$Q388&lt;='Recurring Transactions'!$L$12),2,0),IF('Recurring Transactions'!$F$12="Weekly",IF(AND('Recurring Transactions'!$J$12&lt;=EOMONTH($Q388,0),$Q388&lt;='Recurring Transactions'!$L$12),MAX(0,INT((MIN(EOMONTH($Q388,0),'Recurring Transactions'!$L$12)-'Recurring Transactions'!$J$12)/7)+INT(-(MAX('Recurring Transactions'!$J$12,$Q388)-'Recurring Transactions'!$J$12)/7)+1),0),IF('Recurring Transactions'!$F$12="Bi-weekly",IF(AND('Recurring Transactions'!$J$12&lt;=EOMONTH($Q388,0),$Q388&lt;='Recurring Transactions'!$L$12),MAX(0,INT((MIN(EOMONTH($Q388,0),'Recurring Transactions'!$L$12)-'Recurring Transactions'!$J$12)/14)+INT(-(MAX('Recurring Transactions'!$J$12,$Q388)-'Recurring Transactions'!$J$12)/14)+1),0),IF('Recurring Transactions'!$F$12="Quarterly",IF(AND(AND('Recurring Transactions'!$J$12&lt;=EOMONTH($Q388,0),$Q388&lt;='Recurring Transactions'!$L$12),MOD((YEAR($Q388)-YEAR('Recurring Transactions'!$J$12))*12+MONTH($Q388)-MONTH('Recurring Transactions'!$J$12),3)=0),1,0),IF('Recurring Transactions'!$F$12="Annually",IF(AND(AND('Recurring Transactions'!$J$12&lt;=EOMONTH($Q388,0),$Q388&lt;='Recurring Transactions'!$L$12),MONTH($Q388)=MONTH('Recurring Transactions'!$J$12)),1,0),0)))))))*'Recurring Transactions'!$D$12)</f>
        <v/>
      </c>
    </row>
    <row r="389">
      <c r="N389" s="126">
        <f>'Recurring Transactions'!$A$12</f>
        <v/>
      </c>
      <c r="O389" s="126">
        <f>'Recurring Transactions'!$B$12</f>
        <v/>
      </c>
      <c r="P389" s="126">
        <f>'Recurring Transactions'!$E$12</f>
        <v/>
      </c>
      <c r="Q389" s="72">
        <f>IF('Recurring Transactions'!$J$12="","",EDATE('Recurring Transactions'!$J$12,7))</f>
        <v/>
      </c>
      <c r="R389" s="126">
        <f>IF($Q389="","",TEXT($Q389,"mmm yyyy"))</f>
        <v/>
      </c>
      <c r="S389" s="124">
        <f>IF(OR('Recurring Transactions'!$A$12="",$Q389=""),0,(IF('Recurring Transactions'!$F$12="Monthly",IF(AND('Recurring Transactions'!$J$12&lt;=EOMONTH($Q389,0),$Q389&lt;='Recurring Transactions'!$L$12),1,0),IF('Recurring Transactions'!$F$12="Semi-monthly",IF(AND('Recurring Transactions'!$J$12&lt;=EOMONTH($Q389,0),$Q389&lt;='Recurring Transactions'!$L$12),2,0),IF('Recurring Transactions'!$F$12="Weekly",IF(AND('Recurring Transactions'!$J$12&lt;=EOMONTH($Q389,0),$Q389&lt;='Recurring Transactions'!$L$12),MAX(0,INT((MIN(EOMONTH($Q389,0),'Recurring Transactions'!$L$12)-'Recurring Transactions'!$J$12)/7)+INT(-(MAX('Recurring Transactions'!$J$12,$Q389)-'Recurring Transactions'!$J$12)/7)+1),0),IF('Recurring Transactions'!$F$12="Bi-weekly",IF(AND('Recurring Transactions'!$J$12&lt;=EOMONTH($Q389,0),$Q389&lt;='Recurring Transactions'!$L$12),MAX(0,INT((MIN(EOMONTH($Q389,0),'Recurring Transactions'!$L$12)-'Recurring Transactions'!$J$12)/14)+INT(-(MAX('Recurring Transactions'!$J$12,$Q389)-'Recurring Transactions'!$J$12)/14)+1),0),IF('Recurring Transactions'!$F$12="Quarterly",IF(AND(AND('Recurring Transactions'!$J$12&lt;=EOMONTH($Q389,0),$Q389&lt;='Recurring Transactions'!$L$12),MOD((YEAR($Q389)-YEAR('Recurring Transactions'!$J$12))*12+MONTH($Q389)-MONTH('Recurring Transactions'!$J$12),3)=0),1,0),IF('Recurring Transactions'!$F$12="Annually",IF(AND(AND('Recurring Transactions'!$J$12&lt;=EOMONTH($Q389,0),$Q389&lt;='Recurring Transactions'!$L$12),MONTH($Q389)=MONTH('Recurring Transactions'!$J$12)),1,0),0)))))))*'Recurring Transactions'!$D$12)</f>
        <v/>
      </c>
    </row>
    <row r="390">
      <c r="N390" s="126">
        <f>'Recurring Transactions'!$A$12</f>
        <v/>
      </c>
      <c r="O390" s="126">
        <f>'Recurring Transactions'!$B$12</f>
        <v/>
      </c>
      <c r="P390" s="126">
        <f>'Recurring Transactions'!$E$12</f>
        <v/>
      </c>
      <c r="Q390" s="72">
        <f>IF('Recurring Transactions'!$J$12="","",EDATE('Recurring Transactions'!$J$12,8))</f>
        <v/>
      </c>
      <c r="R390" s="126">
        <f>IF($Q390="","",TEXT($Q390,"mmm yyyy"))</f>
        <v/>
      </c>
      <c r="S390" s="124">
        <f>IF(OR('Recurring Transactions'!$A$12="",$Q390=""),0,(IF('Recurring Transactions'!$F$12="Monthly",IF(AND('Recurring Transactions'!$J$12&lt;=EOMONTH($Q390,0),$Q390&lt;='Recurring Transactions'!$L$12),1,0),IF('Recurring Transactions'!$F$12="Semi-monthly",IF(AND('Recurring Transactions'!$J$12&lt;=EOMONTH($Q390,0),$Q390&lt;='Recurring Transactions'!$L$12),2,0),IF('Recurring Transactions'!$F$12="Weekly",IF(AND('Recurring Transactions'!$J$12&lt;=EOMONTH($Q390,0),$Q390&lt;='Recurring Transactions'!$L$12),MAX(0,INT((MIN(EOMONTH($Q390,0),'Recurring Transactions'!$L$12)-'Recurring Transactions'!$J$12)/7)+INT(-(MAX('Recurring Transactions'!$J$12,$Q390)-'Recurring Transactions'!$J$12)/7)+1),0),IF('Recurring Transactions'!$F$12="Bi-weekly",IF(AND('Recurring Transactions'!$J$12&lt;=EOMONTH($Q390,0),$Q390&lt;='Recurring Transactions'!$L$12),MAX(0,INT((MIN(EOMONTH($Q390,0),'Recurring Transactions'!$L$12)-'Recurring Transactions'!$J$12)/14)+INT(-(MAX('Recurring Transactions'!$J$12,$Q390)-'Recurring Transactions'!$J$12)/14)+1),0),IF('Recurring Transactions'!$F$12="Quarterly",IF(AND(AND('Recurring Transactions'!$J$12&lt;=EOMONTH($Q390,0),$Q390&lt;='Recurring Transactions'!$L$12),MOD((YEAR($Q390)-YEAR('Recurring Transactions'!$J$12))*12+MONTH($Q390)-MONTH('Recurring Transactions'!$J$12),3)=0),1,0),IF('Recurring Transactions'!$F$12="Annually",IF(AND(AND('Recurring Transactions'!$J$12&lt;=EOMONTH($Q390,0),$Q390&lt;='Recurring Transactions'!$L$12),MONTH($Q390)=MONTH('Recurring Transactions'!$J$12)),1,0),0)))))))*'Recurring Transactions'!$D$12)</f>
        <v/>
      </c>
    </row>
    <row r="391">
      <c r="N391" s="126">
        <f>'Recurring Transactions'!$A$12</f>
        <v/>
      </c>
      <c r="O391" s="126">
        <f>'Recurring Transactions'!$B$12</f>
        <v/>
      </c>
      <c r="P391" s="126">
        <f>'Recurring Transactions'!$E$12</f>
        <v/>
      </c>
      <c r="Q391" s="72">
        <f>IF('Recurring Transactions'!$J$12="","",EDATE('Recurring Transactions'!$J$12,9))</f>
        <v/>
      </c>
      <c r="R391" s="126">
        <f>IF($Q391="","",TEXT($Q391,"mmm yyyy"))</f>
        <v/>
      </c>
      <c r="S391" s="124">
        <f>IF(OR('Recurring Transactions'!$A$12="",$Q391=""),0,(IF('Recurring Transactions'!$F$12="Monthly",IF(AND('Recurring Transactions'!$J$12&lt;=EOMONTH($Q391,0),$Q391&lt;='Recurring Transactions'!$L$12),1,0),IF('Recurring Transactions'!$F$12="Semi-monthly",IF(AND('Recurring Transactions'!$J$12&lt;=EOMONTH($Q391,0),$Q391&lt;='Recurring Transactions'!$L$12),2,0),IF('Recurring Transactions'!$F$12="Weekly",IF(AND('Recurring Transactions'!$J$12&lt;=EOMONTH($Q391,0),$Q391&lt;='Recurring Transactions'!$L$12),MAX(0,INT((MIN(EOMONTH($Q391,0),'Recurring Transactions'!$L$12)-'Recurring Transactions'!$J$12)/7)+INT(-(MAX('Recurring Transactions'!$J$12,$Q391)-'Recurring Transactions'!$J$12)/7)+1),0),IF('Recurring Transactions'!$F$12="Bi-weekly",IF(AND('Recurring Transactions'!$J$12&lt;=EOMONTH($Q391,0),$Q391&lt;='Recurring Transactions'!$L$12),MAX(0,INT((MIN(EOMONTH($Q391,0),'Recurring Transactions'!$L$12)-'Recurring Transactions'!$J$12)/14)+INT(-(MAX('Recurring Transactions'!$J$12,$Q391)-'Recurring Transactions'!$J$12)/14)+1),0),IF('Recurring Transactions'!$F$12="Quarterly",IF(AND(AND('Recurring Transactions'!$J$12&lt;=EOMONTH($Q391,0),$Q391&lt;='Recurring Transactions'!$L$12),MOD((YEAR($Q391)-YEAR('Recurring Transactions'!$J$12))*12+MONTH($Q391)-MONTH('Recurring Transactions'!$J$12),3)=0),1,0),IF('Recurring Transactions'!$F$12="Annually",IF(AND(AND('Recurring Transactions'!$J$12&lt;=EOMONTH($Q391,0),$Q391&lt;='Recurring Transactions'!$L$12),MONTH($Q391)=MONTH('Recurring Transactions'!$J$12)),1,0),0)))))))*'Recurring Transactions'!$D$12)</f>
        <v/>
      </c>
    </row>
    <row r="392">
      <c r="N392" s="126">
        <f>'Recurring Transactions'!$A$12</f>
        <v/>
      </c>
      <c r="O392" s="126">
        <f>'Recurring Transactions'!$B$12</f>
        <v/>
      </c>
      <c r="P392" s="126">
        <f>'Recurring Transactions'!$E$12</f>
        <v/>
      </c>
      <c r="Q392" s="72">
        <f>IF('Recurring Transactions'!$J$12="","",EDATE('Recurring Transactions'!$J$12,10))</f>
        <v/>
      </c>
      <c r="R392" s="126">
        <f>IF($Q392="","",TEXT($Q392,"mmm yyyy"))</f>
        <v/>
      </c>
      <c r="S392" s="124">
        <f>IF(OR('Recurring Transactions'!$A$12="",$Q392=""),0,(IF('Recurring Transactions'!$F$12="Monthly",IF(AND('Recurring Transactions'!$J$12&lt;=EOMONTH($Q392,0),$Q392&lt;='Recurring Transactions'!$L$12),1,0),IF('Recurring Transactions'!$F$12="Semi-monthly",IF(AND('Recurring Transactions'!$J$12&lt;=EOMONTH($Q392,0),$Q392&lt;='Recurring Transactions'!$L$12),2,0),IF('Recurring Transactions'!$F$12="Weekly",IF(AND('Recurring Transactions'!$J$12&lt;=EOMONTH($Q392,0),$Q392&lt;='Recurring Transactions'!$L$12),MAX(0,INT((MIN(EOMONTH($Q392,0),'Recurring Transactions'!$L$12)-'Recurring Transactions'!$J$12)/7)+INT(-(MAX('Recurring Transactions'!$J$12,$Q392)-'Recurring Transactions'!$J$12)/7)+1),0),IF('Recurring Transactions'!$F$12="Bi-weekly",IF(AND('Recurring Transactions'!$J$12&lt;=EOMONTH($Q392,0),$Q392&lt;='Recurring Transactions'!$L$12),MAX(0,INT((MIN(EOMONTH($Q392,0),'Recurring Transactions'!$L$12)-'Recurring Transactions'!$J$12)/14)+INT(-(MAX('Recurring Transactions'!$J$12,$Q392)-'Recurring Transactions'!$J$12)/14)+1),0),IF('Recurring Transactions'!$F$12="Quarterly",IF(AND(AND('Recurring Transactions'!$J$12&lt;=EOMONTH($Q392,0),$Q392&lt;='Recurring Transactions'!$L$12),MOD((YEAR($Q392)-YEAR('Recurring Transactions'!$J$12))*12+MONTH($Q392)-MONTH('Recurring Transactions'!$J$12),3)=0),1,0),IF('Recurring Transactions'!$F$12="Annually",IF(AND(AND('Recurring Transactions'!$J$12&lt;=EOMONTH($Q392,0),$Q392&lt;='Recurring Transactions'!$L$12),MONTH($Q392)=MONTH('Recurring Transactions'!$J$12)),1,0),0)))))))*'Recurring Transactions'!$D$12)</f>
        <v/>
      </c>
    </row>
    <row r="393">
      <c r="N393" s="126">
        <f>'Recurring Transactions'!$A$12</f>
        <v/>
      </c>
      <c r="O393" s="126">
        <f>'Recurring Transactions'!$B$12</f>
        <v/>
      </c>
      <c r="P393" s="126">
        <f>'Recurring Transactions'!$E$12</f>
        <v/>
      </c>
      <c r="Q393" s="72">
        <f>IF('Recurring Transactions'!$J$12="","",EDATE('Recurring Transactions'!$J$12,11))</f>
        <v/>
      </c>
      <c r="R393" s="126">
        <f>IF($Q393="","",TEXT($Q393,"mmm yyyy"))</f>
        <v/>
      </c>
      <c r="S393" s="124">
        <f>IF(OR('Recurring Transactions'!$A$12="",$Q393=""),0,(IF('Recurring Transactions'!$F$12="Monthly",IF(AND('Recurring Transactions'!$J$12&lt;=EOMONTH($Q393,0),$Q393&lt;='Recurring Transactions'!$L$12),1,0),IF('Recurring Transactions'!$F$12="Semi-monthly",IF(AND('Recurring Transactions'!$J$12&lt;=EOMONTH($Q393,0),$Q393&lt;='Recurring Transactions'!$L$12),2,0),IF('Recurring Transactions'!$F$12="Weekly",IF(AND('Recurring Transactions'!$J$12&lt;=EOMONTH($Q393,0),$Q393&lt;='Recurring Transactions'!$L$12),MAX(0,INT((MIN(EOMONTH($Q393,0),'Recurring Transactions'!$L$12)-'Recurring Transactions'!$J$12)/7)+INT(-(MAX('Recurring Transactions'!$J$12,$Q393)-'Recurring Transactions'!$J$12)/7)+1),0),IF('Recurring Transactions'!$F$12="Bi-weekly",IF(AND('Recurring Transactions'!$J$12&lt;=EOMONTH($Q393,0),$Q393&lt;='Recurring Transactions'!$L$12),MAX(0,INT((MIN(EOMONTH($Q393,0),'Recurring Transactions'!$L$12)-'Recurring Transactions'!$J$12)/14)+INT(-(MAX('Recurring Transactions'!$J$12,$Q393)-'Recurring Transactions'!$J$12)/14)+1),0),IF('Recurring Transactions'!$F$12="Quarterly",IF(AND(AND('Recurring Transactions'!$J$12&lt;=EOMONTH($Q393,0),$Q393&lt;='Recurring Transactions'!$L$12),MOD((YEAR($Q393)-YEAR('Recurring Transactions'!$J$12))*12+MONTH($Q393)-MONTH('Recurring Transactions'!$J$12),3)=0),1,0),IF('Recurring Transactions'!$F$12="Annually",IF(AND(AND('Recurring Transactions'!$J$12&lt;=EOMONTH($Q393,0),$Q393&lt;='Recurring Transactions'!$L$12),MONTH($Q393)=MONTH('Recurring Transactions'!$J$12)),1,0),0)))))))*'Recurring Transactions'!$D$12)</f>
        <v/>
      </c>
    </row>
    <row r="394">
      <c r="N394" s="126">
        <f>'Recurring Transactions'!$A$12</f>
        <v/>
      </c>
      <c r="O394" s="126">
        <f>'Recurring Transactions'!$B$12</f>
        <v/>
      </c>
      <c r="P394" s="126">
        <f>'Recurring Transactions'!$E$12</f>
        <v/>
      </c>
      <c r="Q394" s="72">
        <f>IF('Recurring Transactions'!$J$12="","",EDATE('Recurring Transactions'!$J$12,12))</f>
        <v/>
      </c>
      <c r="R394" s="126">
        <f>IF($Q394="","",TEXT($Q394,"mmm yyyy"))</f>
        <v/>
      </c>
      <c r="S394" s="124">
        <f>IF(OR('Recurring Transactions'!$A$12="",$Q394=""),0,(IF('Recurring Transactions'!$F$12="Monthly",IF(AND('Recurring Transactions'!$J$12&lt;=EOMONTH($Q394,0),$Q394&lt;='Recurring Transactions'!$L$12),1,0),IF('Recurring Transactions'!$F$12="Semi-monthly",IF(AND('Recurring Transactions'!$J$12&lt;=EOMONTH($Q394,0),$Q394&lt;='Recurring Transactions'!$L$12),2,0),IF('Recurring Transactions'!$F$12="Weekly",IF(AND('Recurring Transactions'!$J$12&lt;=EOMONTH($Q394,0),$Q394&lt;='Recurring Transactions'!$L$12),MAX(0,INT((MIN(EOMONTH($Q394,0),'Recurring Transactions'!$L$12)-'Recurring Transactions'!$J$12)/7)+INT(-(MAX('Recurring Transactions'!$J$12,$Q394)-'Recurring Transactions'!$J$12)/7)+1),0),IF('Recurring Transactions'!$F$12="Bi-weekly",IF(AND('Recurring Transactions'!$J$12&lt;=EOMONTH($Q394,0),$Q394&lt;='Recurring Transactions'!$L$12),MAX(0,INT((MIN(EOMONTH($Q394,0),'Recurring Transactions'!$L$12)-'Recurring Transactions'!$J$12)/14)+INT(-(MAX('Recurring Transactions'!$J$12,$Q394)-'Recurring Transactions'!$J$12)/14)+1),0),IF('Recurring Transactions'!$F$12="Quarterly",IF(AND(AND('Recurring Transactions'!$J$12&lt;=EOMONTH($Q394,0),$Q394&lt;='Recurring Transactions'!$L$12),MOD((YEAR($Q394)-YEAR('Recurring Transactions'!$J$12))*12+MONTH($Q394)-MONTH('Recurring Transactions'!$J$12),3)=0),1,0),IF('Recurring Transactions'!$F$12="Annually",IF(AND(AND('Recurring Transactions'!$J$12&lt;=EOMONTH($Q394,0),$Q394&lt;='Recurring Transactions'!$L$12),MONTH($Q394)=MONTH('Recurring Transactions'!$J$12)),1,0),0)))))))*'Recurring Transactions'!$D$12)</f>
        <v/>
      </c>
    </row>
    <row r="395">
      <c r="N395" s="126">
        <f>'Recurring Transactions'!$A$12</f>
        <v/>
      </c>
      <c r="O395" s="126">
        <f>'Recurring Transactions'!$B$12</f>
        <v/>
      </c>
      <c r="P395" s="126">
        <f>'Recurring Transactions'!$E$12</f>
        <v/>
      </c>
      <c r="Q395" s="72">
        <f>IF('Recurring Transactions'!$J$12="","",EDATE('Recurring Transactions'!$J$12,13))</f>
        <v/>
      </c>
      <c r="R395" s="126">
        <f>IF($Q395="","",TEXT($Q395,"mmm yyyy"))</f>
        <v/>
      </c>
      <c r="S395" s="124">
        <f>IF(OR('Recurring Transactions'!$A$12="",$Q395=""),0,(IF('Recurring Transactions'!$F$12="Monthly",IF(AND('Recurring Transactions'!$J$12&lt;=EOMONTH($Q395,0),$Q395&lt;='Recurring Transactions'!$L$12),1,0),IF('Recurring Transactions'!$F$12="Semi-monthly",IF(AND('Recurring Transactions'!$J$12&lt;=EOMONTH($Q395,0),$Q395&lt;='Recurring Transactions'!$L$12),2,0),IF('Recurring Transactions'!$F$12="Weekly",IF(AND('Recurring Transactions'!$J$12&lt;=EOMONTH($Q395,0),$Q395&lt;='Recurring Transactions'!$L$12),MAX(0,INT((MIN(EOMONTH($Q395,0),'Recurring Transactions'!$L$12)-'Recurring Transactions'!$J$12)/7)+INT(-(MAX('Recurring Transactions'!$J$12,$Q395)-'Recurring Transactions'!$J$12)/7)+1),0),IF('Recurring Transactions'!$F$12="Bi-weekly",IF(AND('Recurring Transactions'!$J$12&lt;=EOMONTH($Q395,0),$Q395&lt;='Recurring Transactions'!$L$12),MAX(0,INT((MIN(EOMONTH($Q395,0),'Recurring Transactions'!$L$12)-'Recurring Transactions'!$J$12)/14)+INT(-(MAX('Recurring Transactions'!$J$12,$Q395)-'Recurring Transactions'!$J$12)/14)+1),0),IF('Recurring Transactions'!$F$12="Quarterly",IF(AND(AND('Recurring Transactions'!$J$12&lt;=EOMONTH($Q395,0),$Q395&lt;='Recurring Transactions'!$L$12),MOD((YEAR($Q395)-YEAR('Recurring Transactions'!$J$12))*12+MONTH($Q395)-MONTH('Recurring Transactions'!$J$12),3)=0),1,0),IF('Recurring Transactions'!$F$12="Annually",IF(AND(AND('Recurring Transactions'!$J$12&lt;=EOMONTH($Q395,0),$Q395&lt;='Recurring Transactions'!$L$12),MONTH($Q395)=MONTH('Recurring Transactions'!$J$12)),1,0),0)))))))*'Recurring Transactions'!$D$12)</f>
        <v/>
      </c>
    </row>
    <row r="396">
      <c r="N396" s="126">
        <f>'Recurring Transactions'!$A$12</f>
        <v/>
      </c>
      <c r="O396" s="126">
        <f>'Recurring Transactions'!$B$12</f>
        <v/>
      </c>
      <c r="P396" s="126">
        <f>'Recurring Transactions'!$E$12</f>
        <v/>
      </c>
      <c r="Q396" s="72">
        <f>IF('Recurring Transactions'!$J$12="","",EDATE('Recurring Transactions'!$J$12,14))</f>
        <v/>
      </c>
      <c r="R396" s="126">
        <f>IF($Q396="","",TEXT($Q396,"mmm yyyy"))</f>
        <v/>
      </c>
      <c r="S396" s="124">
        <f>IF(OR('Recurring Transactions'!$A$12="",$Q396=""),0,(IF('Recurring Transactions'!$F$12="Monthly",IF(AND('Recurring Transactions'!$J$12&lt;=EOMONTH($Q396,0),$Q396&lt;='Recurring Transactions'!$L$12),1,0),IF('Recurring Transactions'!$F$12="Semi-monthly",IF(AND('Recurring Transactions'!$J$12&lt;=EOMONTH($Q396,0),$Q396&lt;='Recurring Transactions'!$L$12),2,0),IF('Recurring Transactions'!$F$12="Weekly",IF(AND('Recurring Transactions'!$J$12&lt;=EOMONTH($Q396,0),$Q396&lt;='Recurring Transactions'!$L$12),MAX(0,INT((MIN(EOMONTH($Q396,0),'Recurring Transactions'!$L$12)-'Recurring Transactions'!$J$12)/7)+INT(-(MAX('Recurring Transactions'!$J$12,$Q396)-'Recurring Transactions'!$J$12)/7)+1),0),IF('Recurring Transactions'!$F$12="Bi-weekly",IF(AND('Recurring Transactions'!$J$12&lt;=EOMONTH($Q396,0),$Q396&lt;='Recurring Transactions'!$L$12),MAX(0,INT((MIN(EOMONTH($Q396,0),'Recurring Transactions'!$L$12)-'Recurring Transactions'!$J$12)/14)+INT(-(MAX('Recurring Transactions'!$J$12,$Q396)-'Recurring Transactions'!$J$12)/14)+1),0),IF('Recurring Transactions'!$F$12="Quarterly",IF(AND(AND('Recurring Transactions'!$J$12&lt;=EOMONTH($Q396,0),$Q396&lt;='Recurring Transactions'!$L$12),MOD((YEAR($Q396)-YEAR('Recurring Transactions'!$J$12))*12+MONTH($Q396)-MONTH('Recurring Transactions'!$J$12),3)=0),1,0),IF('Recurring Transactions'!$F$12="Annually",IF(AND(AND('Recurring Transactions'!$J$12&lt;=EOMONTH($Q396,0),$Q396&lt;='Recurring Transactions'!$L$12),MONTH($Q396)=MONTH('Recurring Transactions'!$J$12)),1,0),0)))))))*'Recurring Transactions'!$D$12)</f>
        <v/>
      </c>
    </row>
    <row r="397">
      <c r="N397" s="126">
        <f>'Recurring Transactions'!$A$12</f>
        <v/>
      </c>
      <c r="O397" s="126">
        <f>'Recurring Transactions'!$B$12</f>
        <v/>
      </c>
      <c r="P397" s="126">
        <f>'Recurring Transactions'!$E$12</f>
        <v/>
      </c>
      <c r="Q397" s="72">
        <f>IF('Recurring Transactions'!$J$12="","",EDATE('Recurring Transactions'!$J$12,15))</f>
        <v/>
      </c>
      <c r="R397" s="126">
        <f>IF($Q397="","",TEXT($Q397,"mmm yyyy"))</f>
        <v/>
      </c>
      <c r="S397" s="124">
        <f>IF(OR('Recurring Transactions'!$A$12="",$Q397=""),0,(IF('Recurring Transactions'!$F$12="Monthly",IF(AND('Recurring Transactions'!$J$12&lt;=EOMONTH($Q397,0),$Q397&lt;='Recurring Transactions'!$L$12),1,0),IF('Recurring Transactions'!$F$12="Semi-monthly",IF(AND('Recurring Transactions'!$J$12&lt;=EOMONTH($Q397,0),$Q397&lt;='Recurring Transactions'!$L$12),2,0),IF('Recurring Transactions'!$F$12="Weekly",IF(AND('Recurring Transactions'!$J$12&lt;=EOMONTH($Q397,0),$Q397&lt;='Recurring Transactions'!$L$12),MAX(0,INT((MIN(EOMONTH($Q397,0),'Recurring Transactions'!$L$12)-'Recurring Transactions'!$J$12)/7)+INT(-(MAX('Recurring Transactions'!$J$12,$Q397)-'Recurring Transactions'!$J$12)/7)+1),0),IF('Recurring Transactions'!$F$12="Bi-weekly",IF(AND('Recurring Transactions'!$J$12&lt;=EOMONTH($Q397,0),$Q397&lt;='Recurring Transactions'!$L$12),MAX(0,INT((MIN(EOMONTH($Q397,0),'Recurring Transactions'!$L$12)-'Recurring Transactions'!$J$12)/14)+INT(-(MAX('Recurring Transactions'!$J$12,$Q397)-'Recurring Transactions'!$J$12)/14)+1),0),IF('Recurring Transactions'!$F$12="Quarterly",IF(AND(AND('Recurring Transactions'!$J$12&lt;=EOMONTH($Q397,0),$Q397&lt;='Recurring Transactions'!$L$12),MOD((YEAR($Q397)-YEAR('Recurring Transactions'!$J$12))*12+MONTH($Q397)-MONTH('Recurring Transactions'!$J$12),3)=0),1,0),IF('Recurring Transactions'!$F$12="Annually",IF(AND(AND('Recurring Transactions'!$J$12&lt;=EOMONTH($Q397,0),$Q397&lt;='Recurring Transactions'!$L$12),MONTH($Q397)=MONTH('Recurring Transactions'!$J$12)),1,0),0)))))))*'Recurring Transactions'!$D$12)</f>
        <v/>
      </c>
    </row>
    <row r="398">
      <c r="N398" s="126">
        <f>'Recurring Transactions'!$A$12</f>
        <v/>
      </c>
      <c r="O398" s="126">
        <f>'Recurring Transactions'!$B$12</f>
        <v/>
      </c>
      <c r="P398" s="126">
        <f>'Recurring Transactions'!$E$12</f>
        <v/>
      </c>
      <c r="Q398" s="72">
        <f>IF('Recurring Transactions'!$J$12="","",EDATE('Recurring Transactions'!$J$12,16))</f>
        <v/>
      </c>
      <c r="R398" s="126">
        <f>IF($Q398="","",TEXT($Q398,"mmm yyyy"))</f>
        <v/>
      </c>
      <c r="S398" s="124">
        <f>IF(OR('Recurring Transactions'!$A$12="",$Q398=""),0,(IF('Recurring Transactions'!$F$12="Monthly",IF(AND('Recurring Transactions'!$J$12&lt;=EOMONTH($Q398,0),$Q398&lt;='Recurring Transactions'!$L$12),1,0),IF('Recurring Transactions'!$F$12="Semi-monthly",IF(AND('Recurring Transactions'!$J$12&lt;=EOMONTH($Q398,0),$Q398&lt;='Recurring Transactions'!$L$12),2,0),IF('Recurring Transactions'!$F$12="Weekly",IF(AND('Recurring Transactions'!$J$12&lt;=EOMONTH($Q398,0),$Q398&lt;='Recurring Transactions'!$L$12),MAX(0,INT((MIN(EOMONTH($Q398,0),'Recurring Transactions'!$L$12)-'Recurring Transactions'!$J$12)/7)+INT(-(MAX('Recurring Transactions'!$J$12,$Q398)-'Recurring Transactions'!$J$12)/7)+1),0),IF('Recurring Transactions'!$F$12="Bi-weekly",IF(AND('Recurring Transactions'!$J$12&lt;=EOMONTH($Q398,0),$Q398&lt;='Recurring Transactions'!$L$12),MAX(0,INT((MIN(EOMONTH($Q398,0),'Recurring Transactions'!$L$12)-'Recurring Transactions'!$J$12)/14)+INT(-(MAX('Recurring Transactions'!$J$12,$Q398)-'Recurring Transactions'!$J$12)/14)+1),0),IF('Recurring Transactions'!$F$12="Quarterly",IF(AND(AND('Recurring Transactions'!$J$12&lt;=EOMONTH($Q398,0),$Q398&lt;='Recurring Transactions'!$L$12),MOD((YEAR($Q398)-YEAR('Recurring Transactions'!$J$12))*12+MONTH($Q398)-MONTH('Recurring Transactions'!$J$12),3)=0),1,0),IF('Recurring Transactions'!$F$12="Annually",IF(AND(AND('Recurring Transactions'!$J$12&lt;=EOMONTH($Q398,0),$Q398&lt;='Recurring Transactions'!$L$12),MONTH($Q398)=MONTH('Recurring Transactions'!$J$12)),1,0),0)))))))*'Recurring Transactions'!$D$12)</f>
        <v/>
      </c>
    </row>
    <row r="399">
      <c r="N399" s="126">
        <f>'Recurring Transactions'!$A$12</f>
        <v/>
      </c>
      <c r="O399" s="126">
        <f>'Recurring Transactions'!$B$12</f>
        <v/>
      </c>
      <c r="P399" s="126">
        <f>'Recurring Transactions'!$E$12</f>
        <v/>
      </c>
      <c r="Q399" s="72">
        <f>IF('Recurring Transactions'!$J$12="","",EDATE('Recurring Transactions'!$J$12,17))</f>
        <v/>
      </c>
      <c r="R399" s="126">
        <f>IF($Q399="","",TEXT($Q399,"mmm yyyy"))</f>
        <v/>
      </c>
      <c r="S399" s="124">
        <f>IF(OR('Recurring Transactions'!$A$12="",$Q399=""),0,(IF('Recurring Transactions'!$F$12="Monthly",IF(AND('Recurring Transactions'!$J$12&lt;=EOMONTH($Q399,0),$Q399&lt;='Recurring Transactions'!$L$12),1,0),IF('Recurring Transactions'!$F$12="Semi-monthly",IF(AND('Recurring Transactions'!$J$12&lt;=EOMONTH($Q399,0),$Q399&lt;='Recurring Transactions'!$L$12),2,0),IF('Recurring Transactions'!$F$12="Weekly",IF(AND('Recurring Transactions'!$J$12&lt;=EOMONTH($Q399,0),$Q399&lt;='Recurring Transactions'!$L$12),MAX(0,INT((MIN(EOMONTH($Q399,0),'Recurring Transactions'!$L$12)-'Recurring Transactions'!$J$12)/7)+INT(-(MAX('Recurring Transactions'!$J$12,$Q399)-'Recurring Transactions'!$J$12)/7)+1),0),IF('Recurring Transactions'!$F$12="Bi-weekly",IF(AND('Recurring Transactions'!$J$12&lt;=EOMONTH($Q399,0),$Q399&lt;='Recurring Transactions'!$L$12),MAX(0,INT((MIN(EOMONTH($Q399,0),'Recurring Transactions'!$L$12)-'Recurring Transactions'!$J$12)/14)+INT(-(MAX('Recurring Transactions'!$J$12,$Q399)-'Recurring Transactions'!$J$12)/14)+1),0),IF('Recurring Transactions'!$F$12="Quarterly",IF(AND(AND('Recurring Transactions'!$J$12&lt;=EOMONTH($Q399,0),$Q399&lt;='Recurring Transactions'!$L$12),MOD((YEAR($Q399)-YEAR('Recurring Transactions'!$J$12))*12+MONTH($Q399)-MONTH('Recurring Transactions'!$J$12),3)=0),1,0),IF('Recurring Transactions'!$F$12="Annually",IF(AND(AND('Recurring Transactions'!$J$12&lt;=EOMONTH($Q399,0),$Q399&lt;='Recurring Transactions'!$L$12),MONTH($Q399)=MONTH('Recurring Transactions'!$J$12)),1,0),0)))))))*'Recurring Transactions'!$D$12)</f>
        <v/>
      </c>
    </row>
    <row r="400">
      <c r="N400" s="126">
        <f>'Recurring Transactions'!$A$12</f>
        <v/>
      </c>
      <c r="O400" s="126">
        <f>'Recurring Transactions'!$B$12</f>
        <v/>
      </c>
      <c r="P400" s="126">
        <f>'Recurring Transactions'!$E$12</f>
        <v/>
      </c>
      <c r="Q400" s="72">
        <f>IF('Recurring Transactions'!$J$12="","",EDATE('Recurring Transactions'!$J$12,18))</f>
        <v/>
      </c>
      <c r="R400" s="126">
        <f>IF($Q400="","",TEXT($Q400,"mmm yyyy"))</f>
        <v/>
      </c>
      <c r="S400" s="124">
        <f>IF(OR('Recurring Transactions'!$A$12="",$Q400=""),0,(IF('Recurring Transactions'!$F$12="Monthly",IF(AND('Recurring Transactions'!$J$12&lt;=EOMONTH($Q400,0),$Q400&lt;='Recurring Transactions'!$L$12),1,0),IF('Recurring Transactions'!$F$12="Semi-monthly",IF(AND('Recurring Transactions'!$J$12&lt;=EOMONTH($Q400,0),$Q400&lt;='Recurring Transactions'!$L$12),2,0),IF('Recurring Transactions'!$F$12="Weekly",IF(AND('Recurring Transactions'!$J$12&lt;=EOMONTH($Q400,0),$Q400&lt;='Recurring Transactions'!$L$12),MAX(0,INT((MIN(EOMONTH($Q400,0),'Recurring Transactions'!$L$12)-'Recurring Transactions'!$J$12)/7)+INT(-(MAX('Recurring Transactions'!$J$12,$Q400)-'Recurring Transactions'!$J$12)/7)+1),0),IF('Recurring Transactions'!$F$12="Bi-weekly",IF(AND('Recurring Transactions'!$J$12&lt;=EOMONTH($Q400,0),$Q400&lt;='Recurring Transactions'!$L$12),MAX(0,INT((MIN(EOMONTH($Q400,0),'Recurring Transactions'!$L$12)-'Recurring Transactions'!$J$12)/14)+INT(-(MAX('Recurring Transactions'!$J$12,$Q400)-'Recurring Transactions'!$J$12)/14)+1),0),IF('Recurring Transactions'!$F$12="Quarterly",IF(AND(AND('Recurring Transactions'!$J$12&lt;=EOMONTH($Q400,0),$Q400&lt;='Recurring Transactions'!$L$12),MOD((YEAR($Q400)-YEAR('Recurring Transactions'!$J$12))*12+MONTH($Q400)-MONTH('Recurring Transactions'!$J$12),3)=0),1,0),IF('Recurring Transactions'!$F$12="Annually",IF(AND(AND('Recurring Transactions'!$J$12&lt;=EOMONTH($Q400,0),$Q400&lt;='Recurring Transactions'!$L$12),MONTH($Q400)=MONTH('Recurring Transactions'!$J$12)),1,0),0)))))))*'Recurring Transactions'!$D$12)</f>
        <v/>
      </c>
    </row>
    <row r="401">
      <c r="N401" s="126">
        <f>'Recurring Transactions'!$A$12</f>
        <v/>
      </c>
      <c r="O401" s="126">
        <f>'Recurring Transactions'!$B$12</f>
        <v/>
      </c>
      <c r="P401" s="126">
        <f>'Recurring Transactions'!$E$12</f>
        <v/>
      </c>
      <c r="Q401" s="72">
        <f>IF('Recurring Transactions'!$J$12="","",EDATE('Recurring Transactions'!$J$12,19))</f>
        <v/>
      </c>
      <c r="R401" s="126">
        <f>IF($Q401="","",TEXT($Q401,"mmm yyyy"))</f>
        <v/>
      </c>
      <c r="S401" s="124">
        <f>IF(OR('Recurring Transactions'!$A$12="",$Q401=""),0,(IF('Recurring Transactions'!$F$12="Monthly",IF(AND('Recurring Transactions'!$J$12&lt;=EOMONTH($Q401,0),$Q401&lt;='Recurring Transactions'!$L$12),1,0),IF('Recurring Transactions'!$F$12="Semi-monthly",IF(AND('Recurring Transactions'!$J$12&lt;=EOMONTH($Q401,0),$Q401&lt;='Recurring Transactions'!$L$12),2,0),IF('Recurring Transactions'!$F$12="Weekly",IF(AND('Recurring Transactions'!$J$12&lt;=EOMONTH($Q401,0),$Q401&lt;='Recurring Transactions'!$L$12),MAX(0,INT((MIN(EOMONTH($Q401,0),'Recurring Transactions'!$L$12)-'Recurring Transactions'!$J$12)/7)+INT(-(MAX('Recurring Transactions'!$J$12,$Q401)-'Recurring Transactions'!$J$12)/7)+1),0),IF('Recurring Transactions'!$F$12="Bi-weekly",IF(AND('Recurring Transactions'!$J$12&lt;=EOMONTH($Q401,0),$Q401&lt;='Recurring Transactions'!$L$12),MAX(0,INT((MIN(EOMONTH($Q401,0),'Recurring Transactions'!$L$12)-'Recurring Transactions'!$J$12)/14)+INT(-(MAX('Recurring Transactions'!$J$12,$Q401)-'Recurring Transactions'!$J$12)/14)+1),0),IF('Recurring Transactions'!$F$12="Quarterly",IF(AND(AND('Recurring Transactions'!$J$12&lt;=EOMONTH($Q401,0),$Q401&lt;='Recurring Transactions'!$L$12),MOD((YEAR($Q401)-YEAR('Recurring Transactions'!$J$12))*12+MONTH($Q401)-MONTH('Recurring Transactions'!$J$12),3)=0),1,0),IF('Recurring Transactions'!$F$12="Annually",IF(AND(AND('Recurring Transactions'!$J$12&lt;=EOMONTH($Q401,0),$Q401&lt;='Recurring Transactions'!$L$12),MONTH($Q401)=MONTH('Recurring Transactions'!$J$12)),1,0),0)))))))*'Recurring Transactions'!$D$12)</f>
        <v/>
      </c>
    </row>
    <row r="402">
      <c r="N402" s="126">
        <f>'Recurring Transactions'!$A$12</f>
        <v/>
      </c>
      <c r="O402" s="126">
        <f>'Recurring Transactions'!$B$12</f>
        <v/>
      </c>
      <c r="P402" s="126">
        <f>'Recurring Transactions'!$E$12</f>
        <v/>
      </c>
      <c r="Q402" s="72">
        <f>IF('Recurring Transactions'!$J$12="","",EDATE('Recurring Transactions'!$J$12,20))</f>
        <v/>
      </c>
      <c r="R402" s="126">
        <f>IF($Q402="","",TEXT($Q402,"mmm yyyy"))</f>
        <v/>
      </c>
      <c r="S402" s="124">
        <f>IF(OR('Recurring Transactions'!$A$12="",$Q402=""),0,(IF('Recurring Transactions'!$F$12="Monthly",IF(AND('Recurring Transactions'!$J$12&lt;=EOMONTH($Q402,0),$Q402&lt;='Recurring Transactions'!$L$12),1,0),IF('Recurring Transactions'!$F$12="Semi-monthly",IF(AND('Recurring Transactions'!$J$12&lt;=EOMONTH($Q402,0),$Q402&lt;='Recurring Transactions'!$L$12),2,0),IF('Recurring Transactions'!$F$12="Weekly",IF(AND('Recurring Transactions'!$J$12&lt;=EOMONTH($Q402,0),$Q402&lt;='Recurring Transactions'!$L$12),MAX(0,INT((MIN(EOMONTH($Q402,0),'Recurring Transactions'!$L$12)-'Recurring Transactions'!$J$12)/7)+INT(-(MAX('Recurring Transactions'!$J$12,$Q402)-'Recurring Transactions'!$J$12)/7)+1),0),IF('Recurring Transactions'!$F$12="Bi-weekly",IF(AND('Recurring Transactions'!$J$12&lt;=EOMONTH($Q402,0),$Q402&lt;='Recurring Transactions'!$L$12),MAX(0,INT((MIN(EOMONTH($Q402,0),'Recurring Transactions'!$L$12)-'Recurring Transactions'!$J$12)/14)+INT(-(MAX('Recurring Transactions'!$J$12,$Q402)-'Recurring Transactions'!$J$12)/14)+1),0),IF('Recurring Transactions'!$F$12="Quarterly",IF(AND(AND('Recurring Transactions'!$J$12&lt;=EOMONTH($Q402,0),$Q402&lt;='Recurring Transactions'!$L$12),MOD((YEAR($Q402)-YEAR('Recurring Transactions'!$J$12))*12+MONTH($Q402)-MONTH('Recurring Transactions'!$J$12),3)=0),1,0),IF('Recurring Transactions'!$F$12="Annually",IF(AND(AND('Recurring Transactions'!$J$12&lt;=EOMONTH($Q402,0),$Q402&lt;='Recurring Transactions'!$L$12),MONTH($Q402)=MONTH('Recurring Transactions'!$J$12)),1,0),0)))))))*'Recurring Transactions'!$D$12)</f>
        <v/>
      </c>
    </row>
    <row r="403">
      <c r="N403" s="126">
        <f>'Recurring Transactions'!$A$12</f>
        <v/>
      </c>
      <c r="O403" s="126">
        <f>'Recurring Transactions'!$B$12</f>
        <v/>
      </c>
      <c r="P403" s="126">
        <f>'Recurring Transactions'!$E$12</f>
        <v/>
      </c>
      <c r="Q403" s="72">
        <f>IF('Recurring Transactions'!$J$12="","",EDATE('Recurring Transactions'!$J$12,21))</f>
        <v/>
      </c>
      <c r="R403" s="126">
        <f>IF($Q403="","",TEXT($Q403,"mmm yyyy"))</f>
        <v/>
      </c>
      <c r="S403" s="124">
        <f>IF(OR('Recurring Transactions'!$A$12="",$Q403=""),0,(IF('Recurring Transactions'!$F$12="Monthly",IF(AND('Recurring Transactions'!$J$12&lt;=EOMONTH($Q403,0),$Q403&lt;='Recurring Transactions'!$L$12),1,0),IF('Recurring Transactions'!$F$12="Semi-monthly",IF(AND('Recurring Transactions'!$J$12&lt;=EOMONTH($Q403,0),$Q403&lt;='Recurring Transactions'!$L$12),2,0),IF('Recurring Transactions'!$F$12="Weekly",IF(AND('Recurring Transactions'!$J$12&lt;=EOMONTH($Q403,0),$Q403&lt;='Recurring Transactions'!$L$12),MAX(0,INT((MIN(EOMONTH($Q403,0),'Recurring Transactions'!$L$12)-'Recurring Transactions'!$J$12)/7)+INT(-(MAX('Recurring Transactions'!$J$12,$Q403)-'Recurring Transactions'!$J$12)/7)+1),0),IF('Recurring Transactions'!$F$12="Bi-weekly",IF(AND('Recurring Transactions'!$J$12&lt;=EOMONTH($Q403,0),$Q403&lt;='Recurring Transactions'!$L$12),MAX(0,INT((MIN(EOMONTH($Q403,0),'Recurring Transactions'!$L$12)-'Recurring Transactions'!$J$12)/14)+INT(-(MAX('Recurring Transactions'!$J$12,$Q403)-'Recurring Transactions'!$J$12)/14)+1),0),IF('Recurring Transactions'!$F$12="Quarterly",IF(AND(AND('Recurring Transactions'!$J$12&lt;=EOMONTH($Q403,0),$Q403&lt;='Recurring Transactions'!$L$12),MOD((YEAR($Q403)-YEAR('Recurring Transactions'!$J$12))*12+MONTH($Q403)-MONTH('Recurring Transactions'!$J$12),3)=0),1,0),IF('Recurring Transactions'!$F$12="Annually",IF(AND(AND('Recurring Transactions'!$J$12&lt;=EOMONTH($Q403,0),$Q403&lt;='Recurring Transactions'!$L$12),MONTH($Q403)=MONTH('Recurring Transactions'!$J$12)),1,0),0)))))))*'Recurring Transactions'!$D$12)</f>
        <v/>
      </c>
    </row>
    <row r="404">
      <c r="N404" s="126">
        <f>'Recurring Transactions'!$A$12</f>
        <v/>
      </c>
      <c r="O404" s="126">
        <f>'Recurring Transactions'!$B$12</f>
        <v/>
      </c>
      <c r="P404" s="126">
        <f>'Recurring Transactions'!$E$12</f>
        <v/>
      </c>
      <c r="Q404" s="72">
        <f>IF('Recurring Transactions'!$J$12="","",EDATE('Recurring Transactions'!$J$12,22))</f>
        <v/>
      </c>
      <c r="R404" s="126">
        <f>IF($Q404="","",TEXT($Q404,"mmm yyyy"))</f>
        <v/>
      </c>
      <c r="S404" s="124">
        <f>IF(OR('Recurring Transactions'!$A$12="",$Q404=""),0,(IF('Recurring Transactions'!$F$12="Monthly",IF(AND('Recurring Transactions'!$J$12&lt;=EOMONTH($Q404,0),$Q404&lt;='Recurring Transactions'!$L$12),1,0),IF('Recurring Transactions'!$F$12="Semi-monthly",IF(AND('Recurring Transactions'!$J$12&lt;=EOMONTH($Q404,0),$Q404&lt;='Recurring Transactions'!$L$12),2,0),IF('Recurring Transactions'!$F$12="Weekly",IF(AND('Recurring Transactions'!$J$12&lt;=EOMONTH($Q404,0),$Q404&lt;='Recurring Transactions'!$L$12),MAX(0,INT((MIN(EOMONTH($Q404,0),'Recurring Transactions'!$L$12)-'Recurring Transactions'!$J$12)/7)+INT(-(MAX('Recurring Transactions'!$J$12,$Q404)-'Recurring Transactions'!$J$12)/7)+1),0),IF('Recurring Transactions'!$F$12="Bi-weekly",IF(AND('Recurring Transactions'!$J$12&lt;=EOMONTH($Q404,0),$Q404&lt;='Recurring Transactions'!$L$12),MAX(0,INT((MIN(EOMONTH($Q404,0),'Recurring Transactions'!$L$12)-'Recurring Transactions'!$J$12)/14)+INT(-(MAX('Recurring Transactions'!$J$12,$Q404)-'Recurring Transactions'!$J$12)/14)+1),0),IF('Recurring Transactions'!$F$12="Quarterly",IF(AND(AND('Recurring Transactions'!$J$12&lt;=EOMONTH($Q404,0),$Q404&lt;='Recurring Transactions'!$L$12),MOD((YEAR($Q404)-YEAR('Recurring Transactions'!$J$12))*12+MONTH($Q404)-MONTH('Recurring Transactions'!$J$12),3)=0),1,0),IF('Recurring Transactions'!$F$12="Annually",IF(AND(AND('Recurring Transactions'!$J$12&lt;=EOMONTH($Q404,0),$Q404&lt;='Recurring Transactions'!$L$12),MONTH($Q404)=MONTH('Recurring Transactions'!$J$12)),1,0),0)))))))*'Recurring Transactions'!$D$12)</f>
        <v/>
      </c>
    </row>
    <row r="405">
      <c r="N405" s="126">
        <f>'Recurring Transactions'!$A$12</f>
        <v/>
      </c>
      <c r="O405" s="126">
        <f>'Recurring Transactions'!$B$12</f>
        <v/>
      </c>
      <c r="P405" s="126">
        <f>'Recurring Transactions'!$E$12</f>
        <v/>
      </c>
      <c r="Q405" s="72">
        <f>IF('Recurring Transactions'!$J$12="","",EDATE('Recurring Transactions'!$J$12,23))</f>
        <v/>
      </c>
      <c r="R405" s="126">
        <f>IF($Q405="","",TEXT($Q405,"mmm yyyy"))</f>
        <v/>
      </c>
      <c r="S405" s="124">
        <f>IF(OR('Recurring Transactions'!$A$12="",$Q405=""),0,(IF('Recurring Transactions'!$F$12="Monthly",IF(AND('Recurring Transactions'!$J$12&lt;=EOMONTH($Q405,0),$Q405&lt;='Recurring Transactions'!$L$12),1,0),IF('Recurring Transactions'!$F$12="Semi-monthly",IF(AND('Recurring Transactions'!$J$12&lt;=EOMONTH($Q405,0),$Q405&lt;='Recurring Transactions'!$L$12),2,0),IF('Recurring Transactions'!$F$12="Weekly",IF(AND('Recurring Transactions'!$J$12&lt;=EOMONTH($Q405,0),$Q405&lt;='Recurring Transactions'!$L$12),MAX(0,INT((MIN(EOMONTH($Q405,0),'Recurring Transactions'!$L$12)-'Recurring Transactions'!$J$12)/7)+INT(-(MAX('Recurring Transactions'!$J$12,$Q405)-'Recurring Transactions'!$J$12)/7)+1),0),IF('Recurring Transactions'!$F$12="Bi-weekly",IF(AND('Recurring Transactions'!$J$12&lt;=EOMONTH($Q405,0),$Q405&lt;='Recurring Transactions'!$L$12),MAX(0,INT((MIN(EOMONTH($Q405,0),'Recurring Transactions'!$L$12)-'Recurring Transactions'!$J$12)/14)+INT(-(MAX('Recurring Transactions'!$J$12,$Q405)-'Recurring Transactions'!$J$12)/14)+1),0),IF('Recurring Transactions'!$F$12="Quarterly",IF(AND(AND('Recurring Transactions'!$J$12&lt;=EOMONTH($Q405,0),$Q405&lt;='Recurring Transactions'!$L$12),MOD((YEAR($Q405)-YEAR('Recurring Transactions'!$J$12))*12+MONTH($Q405)-MONTH('Recurring Transactions'!$J$12),3)=0),1,0),IF('Recurring Transactions'!$F$12="Annually",IF(AND(AND('Recurring Transactions'!$J$12&lt;=EOMONTH($Q405,0),$Q405&lt;='Recurring Transactions'!$L$12),MONTH($Q405)=MONTH('Recurring Transactions'!$J$12)),1,0),0)))))))*'Recurring Transactions'!$D$12)</f>
        <v/>
      </c>
    </row>
    <row r="406">
      <c r="N406" s="126">
        <f>'Recurring Transactions'!$A$12</f>
        <v/>
      </c>
      <c r="O406" s="126">
        <f>'Recurring Transactions'!$B$12</f>
        <v/>
      </c>
      <c r="P406" s="126">
        <f>'Recurring Transactions'!$E$12</f>
        <v/>
      </c>
      <c r="Q406" s="72">
        <f>IF('Recurring Transactions'!$J$12="","",EDATE('Recurring Transactions'!$J$12,24))</f>
        <v/>
      </c>
      <c r="R406" s="126">
        <f>IF($Q406="","",TEXT($Q406,"mmm yyyy"))</f>
        <v/>
      </c>
      <c r="S406" s="124">
        <f>IF(OR('Recurring Transactions'!$A$12="",$Q406=""),0,(IF('Recurring Transactions'!$F$12="Monthly",IF(AND('Recurring Transactions'!$J$12&lt;=EOMONTH($Q406,0),$Q406&lt;='Recurring Transactions'!$L$12),1,0),IF('Recurring Transactions'!$F$12="Semi-monthly",IF(AND('Recurring Transactions'!$J$12&lt;=EOMONTH($Q406,0),$Q406&lt;='Recurring Transactions'!$L$12),2,0),IF('Recurring Transactions'!$F$12="Weekly",IF(AND('Recurring Transactions'!$J$12&lt;=EOMONTH($Q406,0),$Q406&lt;='Recurring Transactions'!$L$12),MAX(0,INT((MIN(EOMONTH($Q406,0),'Recurring Transactions'!$L$12)-'Recurring Transactions'!$J$12)/7)+INT(-(MAX('Recurring Transactions'!$J$12,$Q406)-'Recurring Transactions'!$J$12)/7)+1),0),IF('Recurring Transactions'!$F$12="Bi-weekly",IF(AND('Recurring Transactions'!$J$12&lt;=EOMONTH($Q406,0),$Q406&lt;='Recurring Transactions'!$L$12),MAX(0,INT((MIN(EOMONTH($Q406,0),'Recurring Transactions'!$L$12)-'Recurring Transactions'!$J$12)/14)+INT(-(MAX('Recurring Transactions'!$J$12,$Q406)-'Recurring Transactions'!$J$12)/14)+1),0),IF('Recurring Transactions'!$F$12="Quarterly",IF(AND(AND('Recurring Transactions'!$J$12&lt;=EOMONTH($Q406,0),$Q406&lt;='Recurring Transactions'!$L$12),MOD((YEAR($Q406)-YEAR('Recurring Transactions'!$J$12))*12+MONTH($Q406)-MONTH('Recurring Transactions'!$J$12),3)=0),1,0),IF('Recurring Transactions'!$F$12="Annually",IF(AND(AND('Recurring Transactions'!$J$12&lt;=EOMONTH($Q406,0),$Q406&lt;='Recurring Transactions'!$L$12),MONTH($Q406)=MONTH('Recurring Transactions'!$J$12)),1,0),0)))))))*'Recurring Transactions'!$D$12)</f>
        <v/>
      </c>
    </row>
    <row r="407">
      <c r="N407" s="126">
        <f>'Recurring Transactions'!$A$12</f>
        <v/>
      </c>
      <c r="O407" s="126">
        <f>'Recurring Transactions'!$B$12</f>
        <v/>
      </c>
      <c r="P407" s="126">
        <f>'Recurring Transactions'!$E$12</f>
        <v/>
      </c>
      <c r="Q407" s="72">
        <f>IF('Recurring Transactions'!$J$12="","",EDATE('Recurring Transactions'!$J$12,25))</f>
        <v/>
      </c>
      <c r="R407" s="126">
        <f>IF($Q407="","",TEXT($Q407,"mmm yyyy"))</f>
        <v/>
      </c>
      <c r="S407" s="124">
        <f>IF(OR('Recurring Transactions'!$A$12="",$Q407=""),0,(IF('Recurring Transactions'!$F$12="Monthly",IF(AND('Recurring Transactions'!$J$12&lt;=EOMONTH($Q407,0),$Q407&lt;='Recurring Transactions'!$L$12),1,0),IF('Recurring Transactions'!$F$12="Semi-monthly",IF(AND('Recurring Transactions'!$J$12&lt;=EOMONTH($Q407,0),$Q407&lt;='Recurring Transactions'!$L$12),2,0),IF('Recurring Transactions'!$F$12="Weekly",IF(AND('Recurring Transactions'!$J$12&lt;=EOMONTH($Q407,0),$Q407&lt;='Recurring Transactions'!$L$12),MAX(0,INT((MIN(EOMONTH($Q407,0),'Recurring Transactions'!$L$12)-'Recurring Transactions'!$J$12)/7)+INT(-(MAX('Recurring Transactions'!$J$12,$Q407)-'Recurring Transactions'!$J$12)/7)+1),0),IF('Recurring Transactions'!$F$12="Bi-weekly",IF(AND('Recurring Transactions'!$J$12&lt;=EOMONTH($Q407,0),$Q407&lt;='Recurring Transactions'!$L$12),MAX(0,INT((MIN(EOMONTH($Q407,0),'Recurring Transactions'!$L$12)-'Recurring Transactions'!$J$12)/14)+INT(-(MAX('Recurring Transactions'!$J$12,$Q407)-'Recurring Transactions'!$J$12)/14)+1),0),IF('Recurring Transactions'!$F$12="Quarterly",IF(AND(AND('Recurring Transactions'!$J$12&lt;=EOMONTH($Q407,0),$Q407&lt;='Recurring Transactions'!$L$12),MOD((YEAR($Q407)-YEAR('Recurring Transactions'!$J$12))*12+MONTH($Q407)-MONTH('Recurring Transactions'!$J$12),3)=0),1,0),IF('Recurring Transactions'!$F$12="Annually",IF(AND(AND('Recurring Transactions'!$J$12&lt;=EOMONTH($Q407,0),$Q407&lt;='Recurring Transactions'!$L$12),MONTH($Q407)=MONTH('Recurring Transactions'!$J$12)),1,0),0)))))))*'Recurring Transactions'!$D$12)</f>
        <v/>
      </c>
    </row>
    <row r="408">
      <c r="N408" s="126">
        <f>'Recurring Transactions'!$A$12</f>
        <v/>
      </c>
      <c r="O408" s="126">
        <f>'Recurring Transactions'!$B$12</f>
        <v/>
      </c>
      <c r="P408" s="126">
        <f>'Recurring Transactions'!$E$12</f>
        <v/>
      </c>
      <c r="Q408" s="72">
        <f>IF('Recurring Transactions'!$J$12="","",EDATE('Recurring Transactions'!$J$12,26))</f>
        <v/>
      </c>
      <c r="R408" s="126">
        <f>IF($Q408="","",TEXT($Q408,"mmm yyyy"))</f>
        <v/>
      </c>
      <c r="S408" s="124">
        <f>IF(OR('Recurring Transactions'!$A$12="",$Q408=""),0,(IF('Recurring Transactions'!$F$12="Monthly",IF(AND('Recurring Transactions'!$J$12&lt;=EOMONTH($Q408,0),$Q408&lt;='Recurring Transactions'!$L$12),1,0),IF('Recurring Transactions'!$F$12="Semi-monthly",IF(AND('Recurring Transactions'!$J$12&lt;=EOMONTH($Q408,0),$Q408&lt;='Recurring Transactions'!$L$12),2,0),IF('Recurring Transactions'!$F$12="Weekly",IF(AND('Recurring Transactions'!$J$12&lt;=EOMONTH($Q408,0),$Q408&lt;='Recurring Transactions'!$L$12),MAX(0,INT((MIN(EOMONTH($Q408,0),'Recurring Transactions'!$L$12)-'Recurring Transactions'!$J$12)/7)+INT(-(MAX('Recurring Transactions'!$J$12,$Q408)-'Recurring Transactions'!$J$12)/7)+1),0),IF('Recurring Transactions'!$F$12="Bi-weekly",IF(AND('Recurring Transactions'!$J$12&lt;=EOMONTH($Q408,0),$Q408&lt;='Recurring Transactions'!$L$12),MAX(0,INT((MIN(EOMONTH($Q408,0),'Recurring Transactions'!$L$12)-'Recurring Transactions'!$J$12)/14)+INT(-(MAX('Recurring Transactions'!$J$12,$Q408)-'Recurring Transactions'!$J$12)/14)+1),0),IF('Recurring Transactions'!$F$12="Quarterly",IF(AND(AND('Recurring Transactions'!$J$12&lt;=EOMONTH($Q408,0),$Q408&lt;='Recurring Transactions'!$L$12),MOD((YEAR($Q408)-YEAR('Recurring Transactions'!$J$12))*12+MONTH($Q408)-MONTH('Recurring Transactions'!$J$12),3)=0),1,0),IF('Recurring Transactions'!$F$12="Annually",IF(AND(AND('Recurring Transactions'!$J$12&lt;=EOMONTH($Q408,0),$Q408&lt;='Recurring Transactions'!$L$12),MONTH($Q408)=MONTH('Recurring Transactions'!$J$12)),1,0),0)))))))*'Recurring Transactions'!$D$12)</f>
        <v/>
      </c>
    </row>
    <row r="409">
      <c r="N409" s="126">
        <f>'Recurring Transactions'!$A$12</f>
        <v/>
      </c>
      <c r="O409" s="126">
        <f>'Recurring Transactions'!$B$12</f>
        <v/>
      </c>
      <c r="P409" s="126">
        <f>'Recurring Transactions'!$E$12</f>
        <v/>
      </c>
      <c r="Q409" s="72">
        <f>IF('Recurring Transactions'!$J$12="","",EDATE('Recurring Transactions'!$J$12,27))</f>
        <v/>
      </c>
      <c r="R409" s="126">
        <f>IF($Q409="","",TEXT($Q409,"mmm yyyy"))</f>
        <v/>
      </c>
      <c r="S409" s="124">
        <f>IF(OR('Recurring Transactions'!$A$12="",$Q409=""),0,(IF('Recurring Transactions'!$F$12="Monthly",IF(AND('Recurring Transactions'!$J$12&lt;=EOMONTH($Q409,0),$Q409&lt;='Recurring Transactions'!$L$12),1,0),IF('Recurring Transactions'!$F$12="Semi-monthly",IF(AND('Recurring Transactions'!$J$12&lt;=EOMONTH($Q409,0),$Q409&lt;='Recurring Transactions'!$L$12),2,0),IF('Recurring Transactions'!$F$12="Weekly",IF(AND('Recurring Transactions'!$J$12&lt;=EOMONTH($Q409,0),$Q409&lt;='Recurring Transactions'!$L$12),MAX(0,INT((MIN(EOMONTH($Q409,0),'Recurring Transactions'!$L$12)-'Recurring Transactions'!$J$12)/7)+INT(-(MAX('Recurring Transactions'!$J$12,$Q409)-'Recurring Transactions'!$J$12)/7)+1),0),IF('Recurring Transactions'!$F$12="Bi-weekly",IF(AND('Recurring Transactions'!$J$12&lt;=EOMONTH($Q409,0),$Q409&lt;='Recurring Transactions'!$L$12),MAX(0,INT((MIN(EOMONTH($Q409,0),'Recurring Transactions'!$L$12)-'Recurring Transactions'!$J$12)/14)+INT(-(MAX('Recurring Transactions'!$J$12,$Q409)-'Recurring Transactions'!$J$12)/14)+1),0),IF('Recurring Transactions'!$F$12="Quarterly",IF(AND(AND('Recurring Transactions'!$J$12&lt;=EOMONTH($Q409,0),$Q409&lt;='Recurring Transactions'!$L$12),MOD((YEAR($Q409)-YEAR('Recurring Transactions'!$J$12))*12+MONTH($Q409)-MONTH('Recurring Transactions'!$J$12),3)=0),1,0),IF('Recurring Transactions'!$F$12="Annually",IF(AND(AND('Recurring Transactions'!$J$12&lt;=EOMONTH($Q409,0),$Q409&lt;='Recurring Transactions'!$L$12),MONTH($Q409)=MONTH('Recurring Transactions'!$J$12)),1,0),0)))))))*'Recurring Transactions'!$D$12)</f>
        <v/>
      </c>
    </row>
    <row r="410">
      <c r="N410" s="126">
        <f>'Recurring Transactions'!$A$12</f>
        <v/>
      </c>
      <c r="O410" s="126">
        <f>'Recurring Transactions'!$B$12</f>
        <v/>
      </c>
      <c r="P410" s="126">
        <f>'Recurring Transactions'!$E$12</f>
        <v/>
      </c>
      <c r="Q410" s="72">
        <f>IF('Recurring Transactions'!$J$12="","",EDATE('Recurring Transactions'!$J$12,28))</f>
        <v/>
      </c>
      <c r="R410" s="126">
        <f>IF($Q410="","",TEXT($Q410,"mmm yyyy"))</f>
        <v/>
      </c>
      <c r="S410" s="124">
        <f>IF(OR('Recurring Transactions'!$A$12="",$Q410=""),0,(IF('Recurring Transactions'!$F$12="Monthly",IF(AND('Recurring Transactions'!$J$12&lt;=EOMONTH($Q410,0),$Q410&lt;='Recurring Transactions'!$L$12),1,0),IF('Recurring Transactions'!$F$12="Semi-monthly",IF(AND('Recurring Transactions'!$J$12&lt;=EOMONTH($Q410,0),$Q410&lt;='Recurring Transactions'!$L$12),2,0),IF('Recurring Transactions'!$F$12="Weekly",IF(AND('Recurring Transactions'!$J$12&lt;=EOMONTH($Q410,0),$Q410&lt;='Recurring Transactions'!$L$12),MAX(0,INT((MIN(EOMONTH($Q410,0),'Recurring Transactions'!$L$12)-'Recurring Transactions'!$J$12)/7)+INT(-(MAX('Recurring Transactions'!$J$12,$Q410)-'Recurring Transactions'!$J$12)/7)+1),0),IF('Recurring Transactions'!$F$12="Bi-weekly",IF(AND('Recurring Transactions'!$J$12&lt;=EOMONTH($Q410,0),$Q410&lt;='Recurring Transactions'!$L$12),MAX(0,INT((MIN(EOMONTH($Q410,0),'Recurring Transactions'!$L$12)-'Recurring Transactions'!$J$12)/14)+INT(-(MAX('Recurring Transactions'!$J$12,$Q410)-'Recurring Transactions'!$J$12)/14)+1),0),IF('Recurring Transactions'!$F$12="Quarterly",IF(AND(AND('Recurring Transactions'!$J$12&lt;=EOMONTH($Q410,0),$Q410&lt;='Recurring Transactions'!$L$12),MOD((YEAR($Q410)-YEAR('Recurring Transactions'!$J$12))*12+MONTH($Q410)-MONTH('Recurring Transactions'!$J$12),3)=0),1,0),IF('Recurring Transactions'!$F$12="Annually",IF(AND(AND('Recurring Transactions'!$J$12&lt;=EOMONTH($Q410,0),$Q410&lt;='Recurring Transactions'!$L$12),MONTH($Q410)=MONTH('Recurring Transactions'!$J$12)),1,0),0)))))))*'Recurring Transactions'!$D$12)</f>
        <v/>
      </c>
    </row>
    <row r="411">
      <c r="N411" s="126">
        <f>'Recurring Transactions'!$A$12</f>
        <v/>
      </c>
      <c r="O411" s="126">
        <f>'Recurring Transactions'!$B$12</f>
        <v/>
      </c>
      <c r="P411" s="126">
        <f>'Recurring Transactions'!$E$12</f>
        <v/>
      </c>
      <c r="Q411" s="72">
        <f>IF('Recurring Transactions'!$J$12="","",EDATE('Recurring Transactions'!$J$12,29))</f>
        <v/>
      </c>
      <c r="R411" s="126">
        <f>IF($Q411="","",TEXT($Q411,"mmm yyyy"))</f>
        <v/>
      </c>
      <c r="S411" s="124">
        <f>IF(OR('Recurring Transactions'!$A$12="",$Q411=""),0,(IF('Recurring Transactions'!$F$12="Monthly",IF(AND('Recurring Transactions'!$J$12&lt;=EOMONTH($Q411,0),$Q411&lt;='Recurring Transactions'!$L$12),1,0),IF('Recurring Transactions'!$F$12="Semi-monthly",IF(AND('Recurring Transactions'!$J$12&lt;=EOMONTH($Q411,0),$Q411&lt;='Recurring Transactions'!$L$12),2,0),IF('Recurring Transactions'!$F$12="Weekly",IF(AND('Recurring Transactions'!$J$12&lt;=EOMONTH($Q411,0),$Q411&lt;='Recurring Transactions'!$L$12),MAX(0,INT((MIN(EOMONTH($Q411,0),'Recurring Transactions'!$L$12)-'Recurring Transactions'!$J$12)/7)+INT(-(MAX('Recurring Transactions'!$J$12,$Q411)-'Recurring Transactions'!$J$12)/7)+1),0),IF('Recurring Transactions'!$F$12="Bi-weekly",IF(AND('Recurring Transactions'!$J$12&lt;=EOMONTH($Q411,0),$Q411&lt;='Recurring Transactions'!$L$12),MAX(0,INT((MIN(EOMONTH($Q411,0),'Recurring Transactions'!$L$12)-'Recurring Transactions'!$J$12)/14)+INT(-(MAX('Recurring Transactions'!$J$12,$Q411)-'Recurring Transactions'!$J$12)/14)+1),0),IF('Recurring Transactions'!$F$12="Quarterly",IF(AND(AND('Recurring Transactions'!$J$12&lt;=EOMONTH($Q411,0),$Q411&lt;='Recurring Transactions'!$L$12),MOD((YEAR($Q411)-YEAR('Recurring Transactions'!$J$12))*12+MONTH($Q411)-MONTH('Recurring Transactions'!$J$12),3)=0),1,0),IF('Recurring Transactions'!$F$12="Annually",IF(AND(AND('Recurring Transactions'!$J$12&lt;=EOMONTH($Q411,0),$Q411&lt;='Recurring Transactions'!$L$12),MONTH($Q411)=MONTH('Recurring Transactions'!$J$12)),1,0),0)))))))*'Recurring Transactions'!$D$12)</f>
        <v/>
      </c>
    </row>
    <row r="412">
      <c r="N412" s="126">
        <f>'Recurring Transactions'!$A$12</f>
        <v/>
      </c>
      <c r="O412" s="126">
        <f>'Recurring Transactions'!$B$12</f>
        <v/>
      </c>
      <c r="P412" s="126">
        <f>'Recurring Transactions'!$E$12</f>
        <v/>
      </c>
      <c r="Q412" s="72">
        <f>IF('Recurring Transactions'!$J$12="","",EDATE('Recurring Transactions'!$J$12,30))</f>
        <v/>
      </c>
      <c r="R412" s="126">
        <f>IF($Q412="","",TEXT($Q412,"mmm yyyy"))</f>
        <v/>
      </c>
      <c r="S412" s="124">
        <f>IF(OR('Recurring Transactions'!$A$12="",$Q412=""),0,(IF('Recurring Transactions'!$F$12="Monthly",IF(AND('Recurring Transactions'!$J$12&lt;=EOMONTH($Q412,0),$Q412&lt;='Recurring Transactions'!$L$12),1,0),IF('Recurring Transactions'!$F$12="Semi-monthly",IF(AND('Recurring Transactions'!$J$12&lt;=EOMONTH($Q412,0),$Q412&lt;='Recurring Transactions'!$L$12),2,0),IF('Recurring Transactions'!$F$12="Weekly",IF(AND('Recurring Transactions'!$J$12&lt;=EOMONTH($Q412,0),$Q412&lt;='Recurring Transactions'!$L$12),MAX(0,INT((MIN(EOMONTH($Q412,0),'Recurring Transactions'!$L$12)-'Recurring Transactions'!$J$12)/7)+INT(-(MAX('Recurring Transactions'!$J$12,$Q412)-'Recurring Transactions'!$J$12)/7)+1),0),IF('Recurring Transactions'!$F$12="Bi-weekly",IF(AND('Recurring Transactions'!$J$12&lt;=EOMONTH($Q412,0),$Q412&lt;='Recurring Transactions'!$L$12),MAX(0,INT((MIN(EOMONTH($Q412,0),'Recurring Transactions'!$L$12)-'Recurring Transactions'!$J$12)/14)+INT(-(MAX('Recurring Transactions'!$J$12,$Q412)-'Recurring Transactions'!$J$12)/14)+1),0),IF('Recurring Transactions'!$F$12="Quarterly",IF(AND(AND('Recurring Transactions'!$J$12&lt;=EOMONTH($Q412,0),$Q412&lt;='Recurring Transactions'!$L$12),MOD((YEAR($Q412)-YEAR('Recurring Transactions'!$J$12))*12+MONTH($Q412)-MONTH('Recurring Transactions'!$J$12),3)=0),1,0),IF('Recurring Transactions'!$F$12="Annually",IF(AND(AND('Recurring Transactions'!$J$12&lt;=EOMONTH($Q412,0),$Q412&lt;='Recurring Transactions'!$L$12),MONTH($Q412)=MONTH('Recurring Transactions'!$J$12)),1,0),0)))))))*'Recurring Transactions'!$D$12)</f>
        <v/>
      </c>
    </row>
    <row r="413">
      <c r="N413" s="126">
        <f>'Recurring Transactions'!$A$12</f>
        <v/>
      </c>
      <c r="O413" s="126">
        <f>'Recurring Transactions'!$B$12</f>
        <v/>
      </c>
      <c r="P413" s="126">
        <f>'Recurring Transactions'!$E$12</f>
        <v/>
      </c>
      <c r="Q413" s="72">
        <f>IF('Recurring Transactions'!$J$12="","",EDATE('Recurring Transactions'!$J$12,31))</f>
        <v/>
      </c>
      <c r="R413" s="126">
        <f>IF($Q413="","",TEXT($Q413,"mmm yyyy"))</f>
        <v/>
      </c>
      <c r="S413" s="124">
        <f>IF(OR('Recurring Transactions'!$A$12="",$Q413=""),0,(IF('Recurring Transactions'!$F$12="Monthly",IF(AND('Recurring Transactions'!$J$12&lt;=EOMONTH($Q413,0),$Q413&lt;='Recurring Transactions'!$L$12),1,0),IF('Recurring Transactions'!$F$12="Semi-monthly",IF(AND('Recurring Transactions'!$J$12&lt;=EOMONTH($Q413,0),$Q413&lt;='Recurring Transactions'!$L$12),2,0),IF('Recurring Transactions'!$F$12="Weekly",IF(AND('Recurring Transactions'!$J$12&lt;=EOMONTH($Q413,0),$Q413&lt;='Recurring Transactions'!$L$12),MAX(0,INT((MIN(EOMONTH($Q413,0),'Recurring Transactions'!$L$12)-'Recurring Transactions'!$J$12)/7)+INT(-(MAX('Recurring Transactions'!$J$12,$Q413)-'Recurring Transactions'!$J$12)/7)+1),0),IF('Recurring Transactions'!$F$12="Bi-weekly",IF(AND('Recurring Transactions'!$J$12&lt;=EOMONTH($Q413,0),$Q413&lt;='Recurring Transactions'!$L$12),MAX(0,INT((MIN(EOMONTH($Q413,0),'Recurring Transactions'!$L$12)-'Recurring Transactions'!$J$12)/14)+INT(-(MAX('Recurring Transactions'!$J$12,$Q413)-'Recurring Transactions'!$J$12)/14)+1),0),IF('Recurring Transactions'!$F$12="Quarterly",IF(AND(AND('Recurring Transactions'!$J$12&lt;=EOMONTH($Q413,0),$Q413&lt;='Recurring Transactions'!$L$12),MOD((YEAR($Q413)-YEAR('Recurring Transactions'!$J$12))*12+MONTH($Q413)-MONTH('Recurring Transactions'!$J$12),3)=0),1,0),IF('Recurring Transactions'!$F$12="Annually",IF(AND(AND('Recurring Transactions'!$J$12&lt;=EOMONTH($Q413,0),$Q413&lt;='Recurring Transactions'!$L$12),MONTH($Q413)=MONTH('Recurring Transactions'!$J$12)),1,0),0)))))))*'Recurring Transactions'!$D$12)</f>
        <v/>
      </c>
    </row>
    <row r="414">
      <c r="N414" s="126">
        <f>'Recurring Transactions'!$A$12</f>
        <v/>
      </c>
      <c r="O414" s="126">
        <f>'Recurring Transactions'!$B$12</f>
        <v/>
      </c>
      <c r="P414" s="126">
        <f>'Recurring Transactions'!$E$12</f>
        <v/>
      </c>
      <c r="Q414" s="72">
        <f>IF('Recurring Transactions'!$J$12="","",EDATE('Recurring Transactions'!$J$12,32))</f>
        <v/>
      </c>
      <c r="R414" s="126">
        <f>IF($Q414="","",TEXT($Q414,"mmm yyyy"))</f>
        <v/>
      </c>
      <c r="S414" s="124">
        <f>IF(OR('Recurring Transactions'!$A$12="",$Q414=""),0,(IF('Recurring Transactions'!$F$12="Monthly",IF(AND('Recurring Transactions'!$J$12&lt;=EOMONTH($Q414,0),$Q414&lt;='Recurring Transactions'!$L$12),1,0),IF('Recurring Transactions'!$F$12="Semi-monthly",IF(AND('Recurring Transactions'!$J$12&lt;=EOMONTH($Q414,0),$Q414&lt;='Recurring Transactions'!$L$12),2,0),IF('Recurring Transactions'!$F$12="Weekly",IF(AND('Recurring Transactions'!$J$12&lt;=EOMONTH($Q414,0),$Q414&lt;='Recurring Transactions'!$L$12),MAX(0,INT((MIN(EOMONTH($Q414,0),'Recurring Transactions'!$L$12)-'Recurring Transactions'!$J$12)/7)+INT(-(MAX('Recurring Transactions'!$J$12,$Q414)-'Recurring Transactions'!$J$12)/7)+1),0),IF('Recurring Transactions'!$F$12="Bi-weekly",IF(AND('Recurring Transactions'!$J$12&lt;=EOMONTH($Q414,0),$Q414&lt;='Recurring Transactions'!$L$12),MAX(0,INT((MIN(EOMONTH($Q414,0),'Recurring Transactions'!$L$12)-'Recurring Transactions'!$J$12)/14)+INT(-(MAX('Recurring Transactions'!$J$12,$Q414)-'Recurring Transactions'!$J$12)/14)+1),0),IF('Recurring Transactions'!$F$12="Quarterly",IF(AND(AND('Recurring Transactions'!$J$12&lt;=EOMONTH($Q414,0),$Q414&lt;='Recurring Transactions'!$L$12),MOD((YEAR($Q414)-YEAR('Recurring Transactions'!$J$12))*12+MONTH($Q414)-MONTH('Recurring Transactions'!$J$12),3)=0),1,0),IF('Recurring Transactions'!$F$12="Annually",IF(AND(AND('Recurring Transactions'!$J$12&lt;=EOMONTH($Q414,0),$Q414&lt;='Recurring Transactions'!$L$12),MONTH($Q414)=MONTH('Recurring Transactions'!$J$12)),1,0),0)))))))*'Recurring Transactions'!$D$12)</f>
        <v/>
      </c>
    </row>
    <row r="415">
      <c r="N415" s="126">
        <f>'Recurring Transactions'!$A$12</f>
        <v/>
      </c>
      <c r="O415" s="126">
        <f>'Recurring Transactions'!$B$12</f>
        <v/>
      </c>
      <c r="P415" s="126">
        <f>'Recurring Transactions'!$E$12</f>
        <v/>
      </c>
      <c r="Q415" s="72">
        <f>IF('Recurring Transactions'!$J$12="","",EDATE('Recurring Transactions'!$J$12,33))</f>
        <v/>
      </c>
      <c r="R415" s="126">
        <f>IF($Q415="","",TEXT($Q415,"mmm yyyy"))</f>
        <v/>
      </c>
      <c r="S415" s="124">
        <f>IF(OR('Recurring Transactions'!$A$12="",$Q415=""),0,(IF('Recurring Transactions'!$F$12="Monthly",IF(AND('Recurring Transactions'!$J$12&lt;=EOMONTH($Q415,0),$Q415&lt;='Recurring Transactions'!$L$12),1,0),IF('Recurring Transactions'!$F$12="Semi-monthly",IF(AND('Recurring Transactions'!$J$12&lt;=EOMONTH($Q415,0),$Q415&lt;='Recurring Transactions'!$L$12),2,0),IF('Recurring Transactions'!$F$12="Weekly",IF(AND('Recurring Transactions'!$J$12&lt;=EOMONTH($Q415,0),$Q415&lt;='Recurring Transactions'!$L$12),MAX(0,INT((MIN(EOMONTH($Q415,0),'Recurring Transactions'!$L$12)-'Recurring Transactions'!$J$12)/7)+INT(-(MAX('Recurring Transactions'!$J$12,$Q415)-'Recurring Transactions'!$J$12)/7)+1),0),IF('Recurring Transactions'!$F$12="Bi-weekly",IF(AND('Recurring Transactions'!$J$12&lt;=EOMONTH($Q415,0),$Q415&lt;='Recurring Transactions'!$L$12),MAX(0,INT((MIN(EOMONTH($Q415,0),'Recurring Transactions'!$L$12)-'Recurring Transactions'!$J$12)/14)+INT(-(MAX('Recurring Transactions'!$J$12,$Q415)-'Recurring Transactions'!$J$12)/14)+1),0),IF('Recurring Transactions'!$F$12="Quarterly",IF(AND(AND('Recurring Transactions'!$J$12&lt;=EOMONTH($Q415,0),$Q415&lt;='Recurring Transactions'!$L$12),MOD((YEAR($Q415)-YEAR('Recurring Transactions'!$J$12))*12+MONTH($Q415)-MONTH('Recurring Transactions'!$J$12),3)=0),1,0),IF('Recurring Transactions'!$F$12="Annually",IF(AND(AND('Recurring Transactions'!$J$12&lt;=EOMONTH($Q415,0),$Q415&lt;='Recurring Transactions'!$L$12),MONTH($Q415)=MONTH('Recurring Transactions'!$J$12)),1,0),0)))))))*'Recurring Transactions'!$D$12)</f>
        <v/>
      </c>
    </row>
    <row r="416">
      <c r="N416" s="126">
        <f>'Recurring Transactions'!$A$12</f>
        <v/>
      </c>
      <c r="O416" s="126">
        <f>'Recurring Transactions'!$B$12</f>
        <v/>
      </c>
      <c r="P416" s="126">
        <f>'Recurring Transactions'!$E$12</f>
        <v/>
      </c>
      <c r="Q416" s="72">
        <f>IF('Recurring Transactions'!$J$12="","",EDATE('Recurring Transactions'!$J$12,34))</f>
        <v/>
      </c>
      <c r="R416" s="126">
        <f>IF($Q416="","",TEXT($Q416,"mmm yyyy"))</f>
        <v/>
      </c>
      <c r="S416" s="124">
        <f>IF(OR('Recurring Transactions'!$A$12="",$Q416=""),0,(IF('Recurring Transactions'!$F$12="Monthly",IF(AND('Recurring Transactions'!$J$12&lt;=EOMONTH($Q416,0),$Q416&lt;='Recurring Transactions'!$L$12),1,0),IF('Recurring Transactions'!$F$12="Semi-monthly",IF(AND('Recurring Transactions'!$J$12&lt;=EOMONTH($Q416,0),$Q416&lt;='Recurring Transactions'!$L$12),2,0),IF('Recurring Transactions'!$F$12="Weekly",IF(AND('Recurring Transactions'!$J$12&lt;=EOMONTH($Q416,0),$Q416&lt;='Recurring Transactions'!$L$12),MAX(0,INT((MIN(EOMONTH($Q416,0),'Recurring Transactions'!$L$12)-'Recurring Transactions'!$J$12)/7)+INT(-(MAX('Recurring Transactions'!$J$12,$Q416)-'Recurring Transactions'!$J$12)/7)+1),0),IF('Recurring Transactions'!$F$12="Bi-weekly",IF(AND('Recurring Transactions'!$J$12&lt;=EOMONTH($Q416,0),$Q416&lt;='Recurring Transactions'!$L$12),MAX(0,INT((MIN(EOMONTH($Q416,0),'Recurring Transactions'!$L$12)-'Recurring Transactions'!$J$12)/14)+INT(-(MAX('Recurring Transactions'!$J$12,$Q416)-'Recurring Transactions'!$J$12)/14)+1),0),IF('Recurring Transactions'!$F$12="Quarterly",IF(AND(AND('Recurring Transactions'!$J$12&lt;=EOMONTH($Q416,0),$Q416&lt;='Recurring Transactions'!$L$12),MOD((YEAR($Q416)-YEAR('Recurring Transactions'!$J$12))*12+MONTH($Q416)-MONTH('Recurring Transactions'!$J$12),3)=0),1,0),IF('Recurring Transactions'!$F$12="Annually",IF(AND(AND('Recurring Transactions'!$J$12&lt;=EOMONTH($Q416,0),$Q416&lt;='Recurring Transactions'!$L$12),MONTH($Q416)=MONTH('Recurring Transactions'!$J$12)),1,0),0)))))))*'Recurring Transactions'!$D$12)</f>
        <v/>
      </c>
    </row>
    <row r="417">
      <c r="N417" s="126">
        <f>'Recurring Transactions'!$A$12</f>
        <v/>
      </c>
      <c r="O417" s="126">
        <f>'Recurring Transactions'!$B$12</f>
        <v/>
      </c>
      <c r="P417" s="126">
        <f>'Recurring Transactions'!$E$12</f>
        <v/>
      </c>
      <c r="Q417" s="72">
        <f>IF('Recurring Transactions'!$J$12="","",EDATE('Recurring Transactions'!$J$12,35))</f>
        <v/>
      </c>
      <c r="R417" s="126">
        <f>IF($Q417="","",TEXT($Q417,"mmm yyyy"))</f>
        <v/>
      </c>
      <c r="S417" s="124">
        <f>IF(OR('Recurring Transactions'!$A$12="",$Q417=""),0,(IF('Recurring Transactions'!$F$12="Monthly",IF(AND('Recurring Transactions'!$J$12&lt;=EOMONTH($Q417,0),$Q417&lt;='Recurring Transactions'!$L$12),1,0),IF('Recurring Transactions'!$F$12="Semi-monthly",IF(AND('Recurring Transactions'!$J$12&lt;=EOMONTH($Q417,0),$Q417&lt;='Recurring Transactions'!$L$12),2,0),IF('Recurring Transactions'!$F$12="Weekly",IF(AND('Recurring Transactions'!$J$12&lt;=EOMONTH($Q417,0),$Q417&lt;='Recurring Transactions'!$L$12),MAX(0,INT((MIN(EOMONTH($Q417,0),'Recurring Transactions'!$L$12)-'Recurring Transactions'!$J$12)/7)+INT(-(MAX('Recurring Transactions'!$J$12,$Q417)-'Recurring Transactions'!$J$12)/7)+1),0),IF('Recurring Transactions'!$F$12="Bi-weekly",IF(AND('Recurring Transactions'!$J$12&lt;=EOMONTH($Q417,0),$Q417&lt;='Recurring Transactions'!$L$12),MAX(0,INT((MIN(EOMONTH($Q417,0),'Recurring Transactions'!$L$12)-'Recurring Transactions'!$J$12)/14)+INT(-(MAX('Recurring Transactions'!$J$12,$Q417)-'Recurring Transactions'!$J$12)/14)+1),0),IF('Recurring Transactions'!$F$12="Quarterly",IF(AND(AND('Recurring Transactions'!$J$12&lt;=EOMONTH($Q417,0),$Q417&lt;='Recurring Transactions'!$L$12),MOD((YEAR($Q417)-YEAR('Recurring Transactions'!$J$12))*12+MONTH($Q417)-MONTH('Recurring Transactions'!$J$12),3)=0),1,0),IF('Recurring Transactions'!$F$12="Annually",IF(AND(AND('Recurring Transactions'!$J$12&lt;=EOMONTH($Q417,0),$Q417&lt;='Recurring Transactions'!$L$12),MONTH($Q417)=MONTH('Recurring Transactions'!$J$12)),1,0),0)))))))*'Recurring Transactions'!$D$12)</f>
        <v/>
      </c>
    </row>
    <row r="418">
      <c r="N418" s="126">
        <f>'Recurring Transactions'!$A$12</f>
        <v/>
      </c>
      <c r="O418" s="126">
        <f>'Recurring Transactions'!$B$12</f>
        <v/>
      </c>
      <c r="P418" s="126">
        <f>'Recurring Transactions'!$E$12</f>
        <v/>
      </c>
      <c r="Q418" s="72">
        <f>IF('Recurring Transactions'!$J$12="","",EDATE('Recurring Transactions'!$J$12,36))</f>
        <v/>
      </c>
      <c r="R418" s="126">
        <f>IF($Q418="","",TEXT($Q418,"mmm yyyy"))</f>
        <v/>
      </c>
      <c r="S418" s="124">
        <f>IF(OR('Recurring Transactions'!$A$12="",$Q418=""),0,(IF('Recurring Transactions'!$F$12="Monthly",IF(AND('Recurring Transactions'!$J$12&lt;=EOMONTH($Q418,0),$Q418&lt;='Recurring Transactions'!$L$12),1,0),IF('Recurring Transactions'!$F$12="Semi-monthly",IF(AND('Recurring Transactions'!$J$12&lt;=EOMONTH($Q418,0),$Q418&lt;='Recurring Transactions'!$L$12),2,0),IF('Recurring Transactions'!$F$12="Weekly",IF(AND('Recurring Transactions'!$J$12&lt;=EOMONTH($Q418,0),$Q418&lt;='Recurring Transactions'!$L$12),MAX(0,INT((MIN(EOMONTH($Q418,0),'Recurring Transactions'!$L$12)-'Recurring Transactions'!$J$12)/7)+INT(-(MAX('Recurring Transactions'!$J$12,$Q418)-'Recurring Transactions'!$J$12)/7)+1),0),IF('Recurring Transactions'!$F$12="Bi-weekly",IF(AND('Recurring Transactions'!$J$12&lt;=EOMONTH($Q418,0),$Q418&lt;='Recurring Transactions'!$L$12),MAX(0,INT((MIN(EOMONTH($Q418,0),'Recurring Transactions'!$L$12)-'Recurring Transactions'!$J$12)/14)+INT(-(MAX('Recurring Transactions'!$J$12,$Q418)-'Recurring Transactions'!$J$12)/14)+1),0),IF('Recurring Transactions'!$F$12="Quarterly",IF(AND(AND('Recurring Transactions'!$J$12&lt;=EOMONTH($Q418,0),$Q418&lt;='Recurring Transactions'!$L$12),MOD((YEAR($Q418)-YEAR('Recurring Transactions'!$J$12))*12+MONTH($Q418)-MONTH('Recurring Transactions'!$J$12),3)=0),1,0),IF('Recurring Transactions'!$F$12="Annually",IF(AND(AND('Recurring Transactions'!$J$12&lt;=EOMONTH($Q418,0),$Q418&lt;='Recurring Transactions'!$L$12),MONTH($Q418)=MONTH('Recurring Transactions'!$J$12)),1,0),0)))))))*'Recurring Transactions'!$D$12)</f>
        <v/>
      </c>
    </row>
    <row r="419">
      <c r="N419" s="126">
        <f>'Recurring Transactions'!$A$12</f>
        <v/>
      </c>
      <c r="O419" s="126">
        <f>'Recurring Transactions'!$B$12</f>
        <v/>
      </c>
      <c r="P419" s="126">
        <f>'Recurring Transactions'!$E$12</f>
        <v/>
      </c>
      <c r="Q419" s="72">
        <f>IF('Recurring Transactions'!$J$12="","",EDATE('Recurring Transactions'!$J$12,37))</f>
        <v/>
      </c>
      <c r="R419" s="126">
        <f>IF($Q419="","",TEXT($Q419,"mmm yyyy"))</f>
        <v/>
      </c>
      <c r="S419" s="124">
        <f>IF(OR('Recurring Transactions'!$A$12="",$Q419=""),0,(IF('Recurring Transactions'!$F$12="Monthly",IF(AND('Recurring Transactions'!$J$12&lt;=EOMONTH($Q419,0),$Q419&lt;='Recurring Transactions'!$L$12),1,0),IF('Recurring Transactions'!$F$12="Semi-monthly",IF(AND('Recurring Transactions'!$J$12&lt;=EOMONTH($Q419,0),$Q419&lt;='Recurring Transactions'!$L$12),2,0),IF('Recurring Transactions'!$F$12="Weekly",IF(AND('Recurring Transactions'!$J$12&lt;=EOMONTH($Q419,0),$Q419&lt;='Recurring Transactions'!$L$12),MAX(0,INT((MIN(EOMONTH($Q419,0),'Recurring Transactions'!$L$12)-'Recurring Transactions'!$J$12)/7)+INT(-(MAX('Recurring Transactions'!$J$12,$Q419)-'Recurring Transactions'!$J$12)/7)+1),0),IF('Recurring Transactions'!$F$12="Bi-weekly",IF(AND('Recurring Transactions'!$J$12&lt;=EOMONTH($Q419,0),$Q419&lt;='Recurring Transactions'!$L$12),MAX(0,INT((MIN(EOMONTH($Q419,0),'Recurring Transactions'!$L$12)-'Recurring Transactions'!$J$12)/14)+INT(-(MAX('Recurring Transactions'!$J$12,$Q419)-'Recurring Transactions'!$J$12)/14)+1),0),IF('Recurring Transactions'!$F$12="Quarterly",IF(AND(AND('Recurring Transactions'!$J$12&lt;=EOMONTH($Q419,0),$Q419&lt;='Recurring Transactions'!$L$12),MOD((YEAR($Q419)-YEAR('Recurring Transactions'!$J$12))*12+MONTH($Q419)-MONTH('Recurring Transactions'!$J$12),3)=0),1,0),IF('Recurring Transactions'!$F$12="Annually",IF(AND(AND('Recurring Transactions'!$J$12&lt;=EOMONTH($Q419,0),$Q419&lt;='Recurring Transactions'!$L$12),MONTH($Q419)=MONTH('Recurring Transactions'!$J$12)),1,0),0)))))))*'Recurring Transactions'!$D$12)</f>
        <v/>
      </c>
    </row>
    <row r="420">
      <c r="N420" s="126">
        <f>'Recurring Transactions'!$A$12</f>
        <v/>
      </c>
      <c r="O420" s="126">
        <f>'Recurring Transactions'!$B$12</f>
        <v/>
      </c>
      <c r="P420" s="126">
        <f>'Recurring Transactions'!$E$12</f>
        <v/>
      </c>
      <c r="Q420" s="72">
        <f>IF('Recurring Transactions'!$J$12="","",EDATE('Recurring Transactions'!$J$12,38))</f>
        <v/>
      </c>
      <c r="R420" s="126">
        <f>IF($Q420="","",TEXT($Q420,"mmm yyyy"))</f>
        <v/>
      </c>
      <c r="S420" s="124">
        <f>IF(OR('Recurring Transactions'!$A$12="",$Q420=""),0,(IF('Recurring Transactions'!$F$12="Monthly",IF(AND('Recurring Transactions'!$J$12&lt;=EOMONTH($Q420,0),$Q420&lt;='Recurring Transactions'!$L$12),1,0),IF('Recurring Transactions'!$F$12="Semi-monthly",IF(AND('Recurring Transactions'!$J$12&lt;=EOMONTH($Q420,0),$Q420&lt;='Recurring Transactions'!$L$12),2,0),IF('Recurring Transactions'!$F$12="Weekly",IF(AND('Recurring Transactions'!$J$12&lt;=EOMONTH($Q420,0),$Q420&lt;='Recurring Transactions'!$L$12),MAX(0,INT((MIN(EOMONTH($Q420,0),'Recurring Transactions'!$L$12)-'Recurring Transactions'!$J$12)/7)+INT(-(MAX('Recurring Transactions'!$J$12,$Q420)-'Recurring Transactions'!$J$12)/7)+1),0),IF('Recurring Transactions'!$F$12="Bi-weekly",IF(AND('Recurring Transactions'!$J$12&lt;=EOMONTH($Q420,0),$Q420&lt;='Recurring Transactions'!$L$12),MAX(0,INT((MIN(EOMONTH($Q420,0),'Recurring Transactions'!$L$12)-'Recurring Transactions'!$J$12)/14)+INT(-(MAX('Recurring Transactions'!$J$12,$Q420)-'Recurring Transactions'!$J$12)/14)+1),0),IF('Recurring Transactions'!$F$12="Quarterly",IF(AND(AND('Recurring Transactions'!$J$12&lt;=EOMONTH($Q420,0),$Q420&lt;='Recurring Transactions'!$L$12),MOD((YEAR($Q420)-YEAR('Recurring Transactions'!$J$12))*12+MONTH($Q420)-MONTH('Recurring Transactions'!$J$12),3)=0),1,0),IF('Recurring Transactions'!$F$12="Annually",IF(AND(AND('Recurring Transactions'!$J$12&lt;=EOMONTH($Q420,0),$Q420&lt;='Recurring Transactions'!$L$12),MONTH($Q420)=MONTH('Recurring Transactions'!$J$12)),1,0),0)))))))*'Recurring Transactions'!$D$12)</f>
        <v/>
      </c>
    </row>
    <row r="421">
      <c r="N421" s="126">
        <f>'Recurring Transactions'!$A$12</f>
        <v/>
      </c>
      <c r="O421" s="126">
        <f>'Recurring Transactions'!$B$12</f>
        <v/>
      </c>
      <c r="P421" s="126">
        <f>'Recurring Transactions'!$E$12</f>
        <v/>
      </c>
      <c r="Q421" s="72">
        <f>IF('Recurring Transactions'!$J$12="","",EDATE('Recurring Transactions'!$J$12,39))</f>
        <v/>
      </c>
      <c r="R421" s="126">
        <f>IF($Q421="","",TEXT($Q421,"mmm yyyy"))</f>
        <v/>
      </c>
      <c r="S421" s="124">
        <f>IF(OR('Recurring Transactions'!$A$12="",$Q421=""),0,(IF('Recurring Transactions'!$F$12="Monthly",IF(AND('Recurring Transactions'!$J$12&lt;=EOMONTH($Q421,0),$Q421&lt;='Recurring Transactions'!$L$12),1,0),IF('Recurring Transactions'!$F$12="Semi-monthly",IF(AND('Recurring Transactions'!$J$12&lt;=EOMONTH($Q421,0),$Q421&lt;='Recurring Transactions'!$L$12),2,0),IF('Recurring Transactions'!$F$12="Weekly",IF(AND('Recurring Transactions'!$J$12&lt;=EOMONTH($Q421,0),$Q421&lt;='Recurring Transactions'!$L$12),MAX(0,INT((MIN(EOMONTH($Q421,0),'Recurring Transactions'!$L$12)-'Recurring Transactions'!$J$12)/7)+INT(-(MAX('Recurring Transactions'!$J$12,$Q421)-'Recurring Transactions'!$J$12)/7)+1),0),IF('Recurring Transactions'!$F$12="Bi-weekly",IF(AND('Recurring Transactions'!$J$12&lt;=EOMONTH($Q421,0),$Q421&lt;='Recurring Transactions'!$L$12),MAX(0,INT((MIN(EOMONTH($Q421,0),'Recurring Transactions'!$L$12)-'Recurring Transactions'!$J$12)/14)+INT(-(MAX('Recurring Transactions'!$J$12,$Q421)-'Recurring Transactions'!$J$12)/14)+1),0),IF('Recurring Transactions'!$F$12="Quarterly",IF(AND(AND('Recurring Transactions'!$J$12&lt;=EOMONTH($Q421,0),$Q421&lt;='Recurring Transactions'!$L$12),MOD((YEAR($Q421)-YEAR('Recurring Transactions'!$J$12))*12+MONTH($Q421)-MONTH('Recurring Transactions'!$J$12),3)=0),1,0),IF('Recurring Transactions'!$F$12="Annually",IF(AND(AND('Recurring Transactions'!$J$12&lt;=EOMONTH($Q421,0),$Q421&lt;='Recurring Transactions'!$L$12),MONTH($Q421)=MONTH('Recurring Transactions'!$J$12)),1,0),0)))))))*'Recurring Transactions'!$D$12)</f>
        <v/>
      </c>
    </row>
    <row r="422">
      <c r="N422" s="126">
        <f>'Recurring Transactions'!$A$12</f>
        <v/>
      </c>
      <c r="O422" s="126">
        <f>'Recurring Transactions'!$B$12</f>
        <v/>
      </c>
      <c r="P422" s="126">
        <f>'Recurring Transactions'!$E$12</f>
        <v/>
      </c>
      <c r="Q422" s="72">
        <f>IF('Recurring Transactions'!$J$12="","",EDATE('Recurring Transactions'!$J$12,40))</f>
        <v/>
      </c>
      <c r="R422" s="126">
        <f>IF($Q422="","",TEXT($Q422,"mmm yyyy"))</f>
        <v/>
      </c>
      <c r="S422" s="124">
        <f>IF(OR('Recurring Transactions'!$A$12="",$Q422=""),0,(IF('Recurring Transactions'!$F$12="Monthly",IF(AND('Recurring Transactions'!$J$12&lt;=EOMONTH($Q422,0),$Q422&lt;='Recurring Transactions'!$L$12),1,0),IF('Recurring Transactions'!$F$12="Semi-monthly",IF(AND('Recurring Transactions'!$J$12&lt;=EOMONTH($Q422,0),$Q422&lt;='Recurring Transactions'!$L$12),2,0),IF('Recurring Transactions'!$F$12="Weekly",IF(AND('Recurring Transactions'!$J$12&lt;=EOMONTH($Q422,0),$Q422&lt;='Recurring Transactions'!$L$12),MAX(0,INT((MIN(EOMONTH($Q422,0),'Recurring Transactions'!$L$12)-'Recurring Transactions'!$J$12)/7)+INT(-(MAX('Recurring Transactions'!$J$12,$Q422)-'Recurring Transactions'!$J$12)/7)+1),0),IF('Recurring Transactions'!$F$12="Bi-weekly",IF(AND('Recurring Transactions'!$J$12&lt;=EOMONTH($Q422,0),$Q422&lt;='Recurring Transactions'!$L$12),MAX(0,INT((MIN(EOMONTH($Q422,0),'Recurring Transactions'!$L$12)-'Recurring Transactions'!$J$12)/14)+INT(-(MAX('Recurring Transactions'!$J$12,$Q422)-'Recurring Transactions'!$J$12)/14)+1),0),IF('Recurring Transactions'!$F$12="Quarterly",IF(AND(AND('Recurring Transactions'!$J$12&lt;=EOMONTH($Q422,0),$Q422&lt;='Recurring Transactions'!$L$12),MOD((YEAR($Q422)-YEAR('Recurring Transactions'!$J$12))*12+MONTH($Q422)-MONTH('Recurring Transactions'!$J$12),3)=0),1,0),IF('Recurring Transactions'!$F$12="Annually",IF(AND(AND('Recurring Transactions'!$J$12&lt;=EOMONTH($Q422,0),$Q422&lt;='Recurring Transactions'!$L$12),MONTH($Q422)=MONTH('Recurring Transactions'!$J$12)),1,0),0)))))))*'Recurring Transactions'!$D$12)</f>
        <v/>
      </c>
    </row>
    <row r="423">
      <c r="N423" s="126">
        <f>'Recurring Transactions'!$A$12</f>
        <v/>
      </c>
      <c r="O423" s="126">
        <f>'Recurring Transactions'!$B$12</f>
        <v/>
      </c>
      <c r="P423" s="126">
        <f>'Recurring Transactions'!$E$12</f>
        <v/>
      </c>
      <c r="Q423" s="72">
        <f>IF('Recurring Transactions'!$J$12="","",EDATE('Recurring Transactions'!$J$12,41))</f>
        <v/>
      </c>
      <c r="R423" s="126">
        <f>IF($Q423="","",TEXT($Q423,"mmm yyyy"))</f>
        <v/>
      </c>
      <c r="S423" s="124">
        <f>IF(OR('Recurring Transactions'!$A$12="",$Q423=""),0,(IF('Recurring Transactions'!$F$12="Monthly",IF(AND('Recurring Transactions'!$J$12&lt;=EOMONTH($Q423,0),$Q423&lt;='Recurring Transactions'!$L$12),1,0),IF('Recurring Transactions'!$F$12="Semi-monthly",IF(AND('Recurring Transactions'!$J$12&lt;=EOMONTH($Q423,0),$Q423&lt;='Recurring Transactions'!$L$12),2,0),IF('Recurring Transactions'!$F$12="Weekly",IF(AND('Recurring Transactions'!$J$12&lt;=EOMONTH($Q423,0),$Q423&lt;='Recurring Transactions'!$L$12),MAX(0,INT((MIN(EOMONTH($Q423,0),'Recurring Transactions'!$L$12)-'Recurring Transactions'!$J$12)/7)+INT(-(MAX('Recurring Transactions'!$J$12,$Q423)-'Recurring Transactions'!$J$12)/7)+1),0),IF('Recurring Transactions'!$F$12="Bi-weekly",IF(AND('Recurring Transactions'!$J$12&lt;=EOMONTH($Q423,0),$Q423&lt;='Recurring Transactions'!$L$12),MAX(0,INT((MIN(EOMONTH($Q423,0),'Recurring Transactions'!$L$12)-'Recurring Transactions'!$J$12)/14)+INT(-(MAX('Recurring Transactions'!$J$12,$Q423)-'Recurring Transactions'!$J$12)/14)+1),0),IF('Recurring Transactions'!$F$12="Quarterly",IF(AND(AND('Recurring Transactions'!$J$12&lt;=EOMONTH($Q423,0),$Q423&lt;='Recurring Transactions'!$L$12),MOD((YEAR($Q423)-YEAR('Recurring Transactions'!$J$12))*12+MONTH($Q423)-MONTH('Recurring Transactions'!$J$12),3)=0),1,0),IF('Recurring Transactions'!$F$12="Annually",IF(AND(AND('Recurring Transactions'!$J$12&lt;=EOMONTH($Q423,0),$Q423&lt;='Recurring Transactions'!$L$12),MONTH($Q423)=MONTH('Recurring Transactions'!$J$12)),1,0),0)))))))*'Recurring Transactions'!$D$12)</f>
        <v/>
      </c>
    </row>
    <row r="424">
      <c r="N424" s="126">
        <f>'Recurring Transactions'!$A$12</f>
        <v/>
      </c>
      <c r="O424" s="126">
        <f>'Recurring Transactions'!$B$12</f>
        <v/>
      </c>
      <c r="P424" s="126">
        <f>'Recurring Transactions'!$E$12</f>
        <v/>
      </c>
      <c r="Q424" s="72">
        <f>IF('Recurring Transactions'!$J$12="","",EDATE('Recurring Transactions'!$J$12,42))</f>
        <v/>
      </c>
      <c r="R424" s="126">
        <f>IF($Q424="","",TEXT($Q424,"mmm yyyy"))</f>
        <v/>
      </c>
      <c r="S424" s="124">
        <f>IF(OR('Recurring Transactions'!$A$12="",$Q424=""),0,(IF('Recurring Transactions'!$F$12="Monthly",IF(AND('Recurring Transactions'!$J$12&lt;=EOMONTH($Q424,0),$Q424&lt;='Recurring Transactions'!$L$12),1,0),IF('Recurring Transactions'!$F$12="Semi-monthly",IF(AND('Recurring Transactions'!$J$12&lt;=EOMONTH($Q424,0),$Q424&lt;='Recurring Transactions'!$L$12),2,0),IF('Recurring Transactions'!$F$12="Weekly",IF(AND('Recurring Transactions'!$J$12&lt;=EOMONTH($Q424,0),$Q424&lt;='Recurring Transactions'!$L$12),MAX(0,INT((MIN(EOMONTH($Q424,0),'Recurring Transactions'!$L$12)-'Recurring Transactions'!$J$12)/7)+INT(-(MAX('Recurring Transactions'!$J$12,$Q424)-'Recurring Transactions'!$J$12)/7)+1),0),IF('Recurring Transactions'!$F$12="Bi-weekly",IF(AND('Recurring Transactions'!$J$12&lt;=EOMONTH($Q424,0),$Q424&lt;='Recurring Transactions'!$L$12),MAX(0,INT((MIN(EOMONTH($Q424,0),'Recurring Transactions'!$L$12)-'Recurring Transactions'!$J$12)/14)+INT(-(MAX('Recurring Transactions'!$J$12,$Q424)-'Recurring Transactions'!$J$12)/14)+1),0),IF('Recurring Transactions'!$F$12="Quarterly",IF(AND(AND('Recurring Transactions'!$J$12&lt;=EOMONTH($Q424,0),$Q424&lt;='Recurring Transactions'!$L$12),MOD((YEAR($Q424)-YEAR('Recurring Transactions'!$J$12))*12+MONTH($Q424)-MONTH('Recurring Transactions'!$J$12),3)=0),1,0),IF('Recurring Transactions'!$F$12="Annually",IF(AND(AND('Recurring Transactions'!$J$12&lt;=EOMONTH($Q424,0),$Q424&lt;='Recurring Transactions'!$L$12),MONTH($Q424)=MONTH('Recurring Transactions'!$J$12)),1,0),0)))))))*'Recurring Transactions'!$D$12)</f>
        <v/>
      </c>
    </row>
    <row r="425">
      <c r="N425" s="126">
        <f>'Recurring Transactions'!$A$12</f>
        <v/>
      </c>
      <c r="O425" s="126">
        <f>'Recurring Transactions'!$B$12</f>
        <v/>
      </c>
      <c r="P425" s="126">
        <f>'Recurring Transactions'!$E$12</f>
        <v/>
      </c>
      <c r="Q425" s="72">
        <f>IF('Recurring Transactions'!$J$12="","",EDATE('Recurring Transactions'!$J$12,43))</f>
        <v/>
      </c>
      <c r="R425" s="126">
        <f>IF($Q425="","",TEXT($Q425,"mmm yyyy"))</f>
        <v/>
      </c>
      <c r="S425" s="124">
        <f>IF(OR('Recurring Transactions'!$A$12="",$Q425=""),0,(IF('Recurring Transactions'!$F$12="Monthly",IF(AND('Recurring Transactions'!$J$12&lt;=EOMONTH($Q425,0),$Q425&lt;='Recurring Transactions'!$L$12),1,0),IF('Recurring Transactions'!$F$12="Semi-monthly",IF(AND('Recurring Transactions'!$J$12&lt;=EOMONTH($Q425,0),$Q425&lt;='Recurring Transactions'!$L$12),2,0),IF('Recurring Transactions'!$F$12="Weekly",IF(AND('Recurring Transactions'!$J$12&lt;=EOMONTH($Q425,0),$Q425&lt;='Recurring Transactions'!$L$12),MAX(0,INT((MIN(EOMONTH($Q425,0),'Recurring Transactions'!$L$12)-'Recurring Transactions'!$J$12)/7)+INT(-(MAX('Recurring Transactions'!$J$12,$Q425)-'Recurring Transactions'!$J$12)/7)+1),0),IF('Recurring Transactions'!$F$12="Bi-weekly",IF(AND('Recurring Transactions'!$J$12&lt;=EOMONTH($Q425,0),$Q425&lt;='Recurring Transactions'!$L$12),MAX(0,INT((MIN(EOMONTH($Q425,0),'Recurring Transactions'!$L$12)-'Recurring Transactions'!$J$12)/14)+INT(-(MAX('Recurring Transactions'!$J$12,$Q425)-'Recurring Transactions'!$J$12)/14)+1),0),IF('Recurring Transactions'!$F$12="Quarterly",IF(AND(AND('Recurring Transactions'!$J$12&lt;=EOMONTH($Q425,0),$Q425&lt;='Recurring Transactions'!$L$12),MOD((YEAR($Q425)-YEAR('Recurring Transactions'!$J$12))*12+MONTH($Q425)-MONTH('Recurring Transactions'!$J$12),3)=0),1,0),IF('Recurring Transactions'!$F$12="Annually",IF(AND(AND('Recurring Transactions'!$J$12&lt;=EOMONTH($Q425,0),$Q425&lt;='Recurring Transactions'!$L$12),MONTH($Q425)=MONTH('Recurring Transactions'!$J$12)),1,0),0)))))))*'Recurring Transactions'!$D$12)</f>
        <v/>
      </c>
    </row>
    <row r="426">
      <c r="N426" s="126">
        <f>'Recurring Transactions'!$A$12</f>
        <v/>
      </c>
      <c r="O426" s="126">
        <f>'Recurring Transactions'!$B$12</f>
        <v/>
      </c>
      <c r="P426" s="126">
        <f>'Recurring Transactions'!$E$12</f>
        <v/>
      </c>
      <c r="Q426" s="72">
        <f>IF('Recurring Transactions'!$J$12="","",EDATE('Recurring Transactions'!$J$12,44))</f>
        <v/>
      </c>
      <c r="R426" s="126">
        <f>IF($Q426="","",TEXT($Q426,"mmm yyyy"))</f>
        <v/>
      </c>
      <c r="S426" s="124">
        <f>IF(OR('Recurring Transactions'!$A$12="",$Q426=""),0,(IF('Recurring Transactions'!$F$12="Monthly",IF(AND('Recurring Transactions'!$J$12&lt;=EOMONTH($Q426,0),$Q426&lt;='Recurring Transactions'!$L$12),1,0),IF('Recurring Transactions'!$F$12="Semi-monthly",IF(AND('Recurring Transactions'!$J$12&lt;=EOMONTH($Q426,0),$Q426&lt;='Recurring Transactions'!$L$12),2,0),IF('Recurring Transactions'!$F$12="Weekly",IF(AND('Recurring Transactions'!$J$12&lt;=EOMONTH($Q426,0),$Q426&lt;='Recurring Transactions'!$L$12),MAX(0,INT((MIN(EOMONTH($Q426,0),'Recurring Transactions'!$L$12)-'Recurring Transactions'!$J$12)/7)+INT(-(MAX('Recurring Transactions'!$J$12,$Q426)-'Recurring Transactions'!$J$12)/7)+1),0),IF('Recurring Transactions'!$F$12="Bi-weekly",IF(AND('Recurring Transactions'!$J$12&lt;=EOMONTH($Q426,0),$Q426&lt;='Recurring Transactions'!$L$12),MAX(0,INT((MIN(EOMONTH($Q426,0),'Recurring Transactions'!$L$12)-'Recurring Transactions'!$J$12)/14)+INT(-(MAX('Recurring Transactions'!$J$12,$Q426)-'Recurring Transactions'!$J$12)/14)+1),0),IF('Recurring Transactions'!$F$12="Quarterly",IF(AND(AND('Recurring Transactions'!$J$12&lt;=EOMONTH($Q426,0),$Q426&lt;='Recurring Transactions'!$L$12),MOD((YEAR($Q426)-YEAR('Recurring Transactions'!$J$12))*12+MONTH($Q426)-MONTH('Recurring Transactions'!$J$12),3)=0),1,0),IF('Recurring Transactions'!$F$12="Annually",IF(AND(AND('Recurring Transactions'!$J$12&lt;=EOMONTH($Q426,0),$Q426&lt;='Recurring Transactions'!$L$12),MONTH($Q426)=MONTH('Recurring Transactions'!$J$12)),1,0),0)))))))*'Recurring Transactions'!$D$12)</f>
        <v/>
      </c>
    </row>
    <row r="427">
      <c r="N427" s="126">
        <f>'Recurring Transactions'!$A$12</f>
        <v/>
      </c>
      <c r="O427" s="126">
        <f>'Recurring Transactions'!$B$12</f>
        <v/>
      </c>
      <c r="P427" s="126">
        <f>'Recurring Transactions'!$E$12</f>
        <v/>
      </c>
      <c r="Q427" s="72">
        <f>IF('Recurring Transactions'!$J$12="","",EDATE('Recurring Transactions'!$J$12,45))</f>
        <v/>
      </c>
      <c r="R427" s="126">
        <f>IF($Q427="","",TEXT($Q427,"mmm yyyy"))</f>
        <v/>
      </c>
      <c r="S427" s="124">
        <f>IF(OR('Recurring Transactions'!$A$12="",$Q427=""),0,(IF('Recurring Transactions'!$F$12="Monthly",IF(AND('Recurring Transactions'!$J$12&lt;=EOMONTH($Q427,0),$Q427&lt;='Recurring Transactions'!$L$12),1,0),IF('Recurring Transactions'!$F$12="Semi-monthly",IF(AND('Recurring Transactions'!$J$12&lt;=EOMONTH($Q427,0),$Q427&lt;='Recurring Transactions'!$L$12),2,0),IF('Recurring Transactions'!$F$12="Weekly",IF(AND('Recurring Transactions'!$J$12&lt;=EOMONTH($Q427,0),$Q427&lt;='Recurring Transactions'!$L$12),MAX(0,INT((MIN(EOMONTH($Q427,0),'Recurring Transactions'!$L$12)-'Recurring Transactions'!$J$12)/7)+INT(-(MAX('Recurring Transactions'!$J$12,$Q427)-'Recurring Transactions'!$J$12)/7)+1),0),IF('Recurring Transactions'!$F$12="Bi-weekly",IF(AND('Recurring Transactions'!$J$12&lt;=EOMONTH($Q427,0),$Q427&lt;='Recurring Transactions'!$L$12),MAX(0,INT((MIN(EOMONTH($Q427,0),'Recurring Transactions'!$L$12)-'Recurring Transactions'!$J$12)/14)+INT(-(MAX('Recurring Transactions'!$J$12,$Q427)-'Recurring Transactions'!$J$12)/14)+1),0),IF('Recurring Transactions'!$F$12="Quarterly",IF(AND(AND('Recurring Transactions'!$J$12&lt;=EOMONTH($Q427,0),$Q427&lt;='Recurring Transactions'!$L$12),MOD((YEAR($Q427)-YEAR('Recurring Transactions'!$J$12))*12+MONTH($Q427)-MONTH('Recurring Transactions'!$J$12),3)=0),1,0),IF('Recurring Transactions'!$F$12="Annually",IF(AND(AND('Recurring Transactions'!$J$12&lt;=EOMONTH($Q427,0),$Q427&lt;='Recurring Transactions'!$L$12),MONTH($Q427)=MONTH('Recurring Transactions'!$J$12)),1,0),0)))))))*'Recurring Transactions'!$D$12)</f>
        <v/>
      </c>
    </row>
    <row r="428">
      <c r="N428" s="126">
        <f>'Recurring Transactions'!$A$12</f>
        <v/>
      </c>
      <c r="O428" s="126">
        <f>'Recurring Transactions'!$B$12</f>
        <v/>
      </c>
      <c r="P428" s="126">
        <f>'Recurring Transactions'!$E$12</f>
        <v/>
      </c>
      <c r="Q428" s="72">
        <f>IF('Recurring Transactions'!$J$12="","",EDATE('Recurring Transactions'!$J$12,46))</f>
        <v/>
      </c>
      <c r="R428" s="126">
        <f>IF($Q428="","",TEXT($Q428,"mmm yyyy"))</f>
        <v/>
      </c>
      <c r="S428" s="124">
        <f>IF(OR('Recurring Transactions'!$A$12="",$Q428=""),0,(IF('Recurring Transactions'!$F$12="Monthly",IF(AND('Recurring Transactions'!$J$12&lt;=EOMONTH($Q428,0),$Q428&lt;='Recurring Transactions'!$L$12),1,0),IF('Recurring Transactions'!$F$12="Semi-monthly",IF(AND('Recurring Transactions'!$J$12&lt;=EOMONTH($Q428,0),$Q428&lt;='Recurring Transactions'!$L$12),2,0),IF('Recurring Transactions'!$F$12="Weekly",IF(AND('Recurring Transactions'!$J$12&lt;=EOMONTH($Q428,0),$Q428&lt;='Recurring Transactions'!$L$12),MAX(0,INT((MIN(EOMONTH($Q428,0),'Recurring Transactions'!$L$12)-'Recurring Transactions'!$J$12)/7)+INT(-(MAX('Recurring Transactions'!$J$12,$Q428)-'Recurring Transactions'!$J$12)/7)+1),0),IF('Recurring Transactions'!$F$12="Bi-weekly",IF(AND('Recurring Transactions'!$J$12&lt;=EOMONTH($Q428,0),$Q428&lt;='Recurring Transactions'!$L$12),MAX(0,INT((MIN(EOMONTH($Q428,0),'Recurring Transactions'!$L$12)-'Recurring Transactions'!$J$12)/14)+INT(-(MAX('Recurring Transactions'!$J$12,$Q428)-'Recurring Transactions'!$J$12)/14)+1),0),IF('Recurring Transactions'!$F$12="Quarterly",IF(AND(AND('Recurring Transactions'!$J$12&lt;=EOMONTH($Q428,0),$Q428&lt;='Recurring Transactions'!$L$12),MOD((YEAR($Q428)-YEAR('Recurring Transactions'!$J$12))*12+MONTH($Q428)-MONTH('Recurring Transactions'!$J$12),3)=0),1,0),IF('Recurring Transactions'!$F$12="Annually",IF(AND(AND('Recurring Transactions'!$J$12&lt;=EOMONTH($Q428,0),$Q428&lt;='Recurring Transactions'!$L$12),MONTH($Q428)=MONTH('Recurring Transactions'!$J$12)),1,0),0)))))))*'Recurring Transactions'!$D$12)</f>
        <v/>
      </c>
    </row>
    <row r="429">
      <c r="N429" s="126">
        <f>'Recurring Transactions'!$A$12</f>
        <v/>
      </c>
      <c r="O429" s="126">
        <f>'Recurring Transactions'!$B$12</f>
        <v/>
      </c>
      <c r="P429" s="126">
        <f>'Recurring Transactions'!$E$12</f>
        <v/>
      </c>
      <c r="Q429" s="72">
        <f>IF('Recurring Transactions'!$J$12="","",EDATE('Recurring Transactions'!$J$12,47))</f>
        <v/>
      </c>
      <c r="R429" s="126">
        <f>IF($Q429="","",TEXT($Q429,"mmm yyyy"))</f>
        <v/>
      </c>
      <c r="S429" s="124">
        <f>IF(OR('Recurring Transactions'!$A$12="",$Q429=""),0,(IF('Recurring Transactions'!$F$12="Monthly",IF(AND('Recurring Transactions'!$J$12&lt;=EOMONTH($Q429,0),$Q429&lt;='Recurring Transactions'!$L$12),1,0),IF('Recurring Transactions'!$F$12="Semi-monthly",IF(AND('Recurring Transactions'!$J$12&lt;=EOMONTH($Q429,0),$Q429&lt;='Recurring Transactions'!$L$12),2,0),IF('Recurring Transactions'!$F$12="Weekly",IF(AND('Recurring Transactions'!$J$12&lt;=EOMONTH($Q429,0),$Q429&lt;='Recurring Transactions'!$L$12),MAX(0,INT((MIN(EOMONTH($Q429,0),'Recurring Transactions'!$L$12)-'Recurring Transactions'!$J$12)/7)+INT(-(MAX('Recurring Transactions'!$J$12,$Q429)-'Recurring Transactions'!$J$12)/7)+1),0),IF('Recurring Transactions'!$F$12="Bi-weekly",IF(AND('Recurring Transactions'!$J$12&lt;=EOMONTH($Q429,0),$Q429&lt;='Recurring Transactions'!$L$12),MAX(0,INT((MIN(EOMONTH($Q429,0),'Recurring Transactions'!$L$12)-'Recurring Transactions'!$J$12)/14)+INT(-(MAX('Recurring Transactions'!$J$12,$Q429)-'Recurring Transactions'!$J$12)/14)+1),0),IF('Recurring Transactions'!$F$12="Quarterly",IF(AND(AND('Recurring Transactions'!$J$12&lt;=EOMONTH($Q429,0),$Q429&lt;='Recurring Transactions'!$L$12),MOD((YEAR($Q429)-YEAR('Recurring Transactions'!$J$12))*12+MONTH($Q429)-MONTH('Recurring Transactions'!$J$12),3)=0),1,0),IF('Recurring Transactions'!$F$12="Annually",IF(AND(AND('Recurring Transactions'!$J$12&lt;=EOMONTH($Q429,0),$Q429&lt;='Recurring Transactions'!$L$12),MONTH($Q429)=MONTH('Recurring Transactions'!$J$12)),1,0),0)))))))*'Recurring Transactions'!$D$12)</f>
        <v/>
      </c>
    </row>
    <row r="430">
      <c r="N430" s="126">
        <f>'Recurring Transactions'!$A$12</f>
        <v/>
      </c>
      <c r="O430" s="126">
        <f>'Recurring Transactions'!$B$12</f>
        <v/>
      </c>
      <c r="P430" s="126">
        <f>'Recurring Transactions'!$E$12</f>
        <v/>
      </c>
      <c r="Q430" s="72">
        <f>IF('Recurring Transactions'!$J$12="","",EDATE('Recurring Transactions'!$J$12,48))</f>
        <v/>
      </c>
      <c r="R430" s="126">
        <f>IF($Q430="","",TEXT($Q430,"mmm yyyy"))</f>
        <v/>
      </c>
      <c r="S430" s="124">
        <f>IF(OR('Recurring Transactions'!$A$12="",$Q430=""),0,(IF('Recurring Transactions'!$F$12="Monthly",IF(AND('Recurring Transactions'!$J$12&lt;=EOMONTH($Q430,0),$Q430&lt;='Recurring Transactions'!$L$12),1,0),IF('Recurring Transactions'!$F$12="Semi-monthly",IF(AND('Recurring Transactions'!$J$12&lt;=EOMONTH($Q430,0),$Q430&lt;='Recurring Transactions'!$L$12),2,0),IF('Recurring Transactions'!$F$12="Weekly",IF(AND('Recurring Transactions'!$J$12&lt;=EOMONTH($Q430,0),$Q430&lt;='Recurring Transactions'!$L$12),MAX(0,INT((MIN(EOMONTH($Q430,0),'Recurring Transactions'!$L$12)-'Recurring Transactions'!$J$12)/7)+INT(-(MAX('Recurring Transactions'!$J$12,$Q430)-'Recurring Transactions'!$J$12)/7)+1),0),IF('Recurring Transactions'!$F$12="Bi-weekly",IF(AND('Recurring Transactions'!$J$12&lt;=EOMONTH($Q430,0),$Q430&lt;='Recurring Transactions'!$L$12),MAX(0,INT((MIN(EOMONTH($Q430,0),'Recurring Transactions'!$L$12)-'Recurring Transactions'!$J$12)/14)+INT(-(MAX('Recurring Transactions'!$J$12,$Q430)-'Recurring Transactions'!$J$12)/14)+1),0),IF('Recurring Transactions'!$F$12="Quarterly",IF(AND(AND('Recurring Transactions'!$J$12&lt;=EOMONTH($Q430,0),$Q430&lt;='Recurring Transactions'!$L$12),MOD((YEAR($Q430)-YEAR('Recurring Transactions'!$J$12))*12+MONTH($Q430)-MONTH('Recurring Transactions'!$J$12),3)=0),1,0),IF('Recurring Transactions'!$F$12="Annually",IF(AND(AND('Recurring Transactions'!$J$12&lt;=EOMONTH($Q430,0),$Q430&lt;='Recurring Transactions'!$L$12),MONTH($Q430)=MONTH('Recurring Transactions'!$J$12)),1,0),0)))))))*'Recurring Transactions'!$D$12)</f>
        <v/>
      </c>
    </row>
    <row r="431">
      <c r="N431" s="126">
        <f>'Recurring Transactions'!$A$12</f>
        <v/>
      </c>
      <c r="O431" s="126">
        <f>'Recurring Transactions'!$B$12</f>
        <v/>
      </c>
      <c r="P431" s="126">
        <f>'Recurring Transactions'!$E$12</f>
        <v/>
      </c>
      <c r="Q431" s="72">
        <f>IF('Recurring Transactions'!$J$12="","",EDATE('Recurring Transactions'!$J$12,49))</f>
        <v/>
      </c>
      <c r="R431" s="126">
        <f>IF($Q431="","",TEXT($Q431,"mmm yyyy"))</f>
        <v/>
      </c>
      <c r="S431" s="124">
        <f>IF(OR('Recurring Transactions'!$A$12="",$Q431=""),0,(IF('Recurring Transactions'!$F$12="Monthly",IF(AND('Recurring Transactions'!$J$12&lt;=EOMONTH($Q431,0),$Q431&lt;='Recurring Transactions'!$L$12),1,0),IF('Recurring Transactions'!$F$12="Semi-monthly",IF(AND('Recurring Transactions'!$J$12&lt;=EOMONTH($Q431,0),$Q431&lt;='Recurring Transactions'!$L$12),2,0),IF('Recurring Transactions'!$F$12="Weekly",IF(AND('Recurring Transactions'!$J$12&lt;=EOMONTH($Q431,0),$Q431&lt;='Recurring Transactions'!$L$12),MAX(0,INT((MIN(EOMONTH($Q431,0),'Recurring Transactions'!$L$12)-'Recurring Transactions'!$J$12)/7)+INT(-(MAX('Recurring Transactions'!$J$12,$Q431)-'Recurring Transactions'!$J$12)/7)+1),0),IF('Recurring Transactions'!$F$12="Bi-weekly",IF(AND('Recurring Transactions'!$J$12&lt;=EOMONTH($Q431,0),$Q431&lt;='Recurring Transactions'!$L$12),MAX(0,INT((MIN(EOMONTH($Q431,0),'Recurring Transactions'!$L$12)-'Recurring Transactions'!$J$12)/14)+INT(-(MAX('Recurring Transactions'!$J$12,$Q431)-'Recurring Transactions'!$J$12)/14)+1),0),IF('Recurring Transactions'!$F$12="Quarterly",IF(AND(AND('Recurring Transactions'!$J$12&lt;=EOMONTH($Q431,0),$Q431&lt;='Recurring Transactions'!$L$12),MOD((YEAR($Q431)-YEAR('Recurring Transactions'!$J$12))*12+MONTH($Q431)-MONTH('Recurring Transactions'!$J$12),3)=0),1,0),IF('Recurring Transactions'!$F$12="Annually",IF(AND(AND('Recurring Transactions'!$J$12&lt;=EOMONTH($Q431,0),$Q431&lt;='Recurring Transactions'!$L$12),MONTH($Q431)=MONTH('Recurring Transactions'!$J$12)),1,0),0)))))))*'Recurring Transactions'!$D$12)</f>
        <v/>
      </c>
    </row>
    <row r="432">
      <c r="N432" s="126">
        <f>'Recurring Transactions'!$A$12</f>
        <v/>
      </c>
      <c r="O432" s="126">
        <f>'Recurring Transactions'!$B$12</f>
        <v/>
      </c>
      <c r="P432" s="126">
        <f>'Recurring Transactions'!$E$12</f>
        <v/>
      </c>
      <c r="Q432" s="72">
        <f>IF('Recurring Transactions'!$J$12="","",EDATE('Recurring Transactions'!$J$12,50))</f>
        <v/>
      </c>
      <c r="R432" s="126">
        <f>IF($Q432="","",TEXT($Q432,"mmm yyyy"))</f>
        <v/>
      </c>
      <c r="S432" s="124">
        <f>IF(OR('Recurring Transactions'!$A$12="",$Q432=""),0,(IF('Recurring Transactions'!$F$12="Monthly",IF(AND('Recurring Transactions'!$J$12&lt;=EOMONTH($Q432,0),$Q432&lt;='Recurring Transactions'!$L$12),1,0),IF('Recurring Transactions'!$F$12="Semi-monthly",IF(AND('Recurring Transactions'!$J$12&lt;=EOMONTH($Q432,0),$Q432&lt;='Recurring Transactions'!$L$12),2,0),IF('Recurring Transactions'!$F$12="Weekly",IF(AND('Recurring Transactions'!$J$12&lt;=EOMONTH($Q432,0),$Q432&lt;='Recurring Transactions'!$L$12),MAX(0,INT((MIN(EOMONTH($Q432,0),'Recurring Transactions'!$L$12)-'Recurring Transactions'!$J$12)/7)+INT(-(MAX('Recurring Transactions'!$J$12,$Q432)-'Recurring Transactions'!$J$12)/7)+1),0),IF('Recurring Transactions'!$F$12="Bi-weekly",IF(AND('Recurring Transactions'!$J$12&lt;=EOMONTH($Q432,0),$Q432&lt;='Recurring Transactions'!$L$12),MAX(0,INT((MIN(EOMONTH($Q432,0),'Recurring Transactions'!$L$12)-'Recurring Transactions'!$J$12)/14)+INT(-(MAX('Recurring Transactions'!$J$12,$Q432)-'Recurring Transactions'!$J$12)/14)+1),0),IF('Recurring Transactions'!$F$12="Quarterly",IF(AND(AND('Recurring Transactions'!$J$12&lt;=EOMONTH($Q432,0),$Q432&lt;='Recurring Transactions'!$L$12),MOD((YEAR($Q432)-YEAR('Recurring Transactions'!$J$12))*12+MONTH($Q432)-MONTH('Recurring Transactions'!$J$12),3)=0),1,0),IF('Recurring Transactions'!$F$12="Annually",IF(AND(AND('Recurring Transactions'!$J$12&lt;=EOMONTH($Q432,0),$Q432&lt;='Recurring Transactions'!$L$12),MONTH($Q432)=MONTH('Recurring Transactions'!$J$12)),1,0),0)))))))*'Recurring Transactions'!$D$12)</f>
        <v/>
      </c>
    </row>
    <row r="433">
      <c r="N433" s="126">
        <f>'Recurring Transactions'!$A$12</f>
        <v/>
      </c>
      <c r="O433" s="126">
        <f>'Recurring Transactions'!$B$12</f>
        <v/>
      </c>
      <c r="P433" s="126">
        <f>'Recurring Transactions'!$E$12</f>
        <v/>
      </c>
      <c r="Q433" s="72">
        <f>IF('Recurring Transactions'!$J$12="","",EDATE('Recurring Transactions'!$J$12,51))</f>
        <v/>
      </c>
      <c r="R433" s="126">
        <f>IF($Q433="","",TEXT($Q433,"mmm yyyy"))</f>
        <v/>
      </c>
      <c r="S433" s="124">
        <f>IF(OR('Recurring Transactions'!$A$12="",$Q433=""),0,(IF('Recurring Transactions'!$F$12="Monthly",IF(AND('Recurring Transactions'!$J$12&lt;=EOMONTH($Q433,0),$Q433&lt;='Recurring Transactions'!$L$12),1,0),IF('Recurring Transactions'!$F$12="Semi-monthly",IF(AND('Recurring Transactions'!$J$12&lt;=EOMONTH($Q433,0),$Q433&lt;='Recurring Transactions'!$L$12),2,0),IF('Recurring Transactions'!$F$12="Weekly",IF(AND('Recurring Transactions'!$J$12&lt;=EOMONTH($Q433,0),$Q433&lt;='Recurring Transactions'!$L$12),MAX(0,INT((MIN(EOMONTH($Q433,0),'Recurring Transactions'!$L$12)-'Recurring Transactions'!$J$12)/7)+INT(-(MAX('Recurring Transactions'!$J$12,$Q433)-'Recurring Transactions'!$J$12)/7)+1),0),IF('Recurring Transactions'!$F$12="Bi-weekly",IF(AND('Recurring Transactions'!$J$12&lt;=EOMONTH($Q433,0),$Q433&lt;='Recurring Transactions'!$L$12),MAX(0,INT((MIN(EOMONTH($Q433,0),'Recurring Transactions'!$L$12)-'Recurring Transactions'!$J$12)/14)+INT(-(MAX('Recurring Transactions'!$J$12,$Q433)-'Recurring Transactions'!$J$12)/14)+1),0),IF('Recurring Transactions'!$F$12="Quarterly",IF(AND(AND('Recurring Transactions'!$J$12&lt;=EOMONTH($Q433,0),$Q433&lt;='Recurring Transactions'!$L$12),MOD((YEAR($Q433)-YEAR('Recurring Transactions'!$J$12))*12+MONTH($Q433)-MONTH('Recurring Transactions'!$J$12),3)=0),1,0),IF('Recurring Transactions'!$F$12="Annually",IF(AND(AND('Recurring Transactions'!$J$12&lt;=EOMONTH($Q433,0),$Q433&lt;='Recurring Transactions'!$L$12),MONTH($Q433)=MONTH('Recurring Transactions'!$J$12)),1,0),0)))))))*'Recurring Transactions'!$D$12)</f>
        <v/>
      </c>
    </row>
    <row r="434">
      <c r="N434" s="126">
        <f>'Recurring Transactions'!$A$12</f>
        <v/>
      </c>
      <c r="O434" s="126">
        <f>'Recurring Transactions'!$B$12</f>
        <v/>
      </c>
      <c r="P434" s="126">
        <f>'Recurring Transactions'!$E$12</f>
        <v/>
      </c>
      <c r="Q434" s="72">
        <f>IF('Recurring Transactions'!$J$12="","",EDATE('Recurring Transactions'!$J$12,52))</f>
        <v/>
      </c>
      <c r="R434" s="126">
        <f>IF($Q434="","",TEXT($Q434,"mmm yyyy"))</f>
        <v/>
      </c>
      <c r="S434" s="124">
        <f>IF(OR('Recurring Transactions'!$A$12="",$Q434=""),0,(IF('Recurring Transactions'!$F$12="Monthly",IF(AND('Recurring Transactions'!$J$12&lt;=EOMONTH($Q434,0),$Q434&lt;='Recurring Transactions'!$L$12),1,0),IF('Recurring Transactions'!$F$12="Semi-monthly",IF(AND('Recurring Transactions'!$J$12&lt;=EOMONTH($Q434,0),$Q434&lt;='Recurring Transactions'!$L$12),2,0),IF('Recurring Transactions'!$F$12="Weekly",IF(AND('Recurring Transactions'!$J$12&lt;=EOMONTH($Q434,0),$Q434&lt;='Recurring Transactions'!$L$12),MAX(0,INT((MIN(EOMONTH($Q434,0),'Recurring Transactions'!$L$12)-'Recurring Transactions'!$J$12)/7)+INT(-(MAX('Recurring Transactions'!$J$12,$Q434)-'Recurring Transactions'!$J$12)/7)+1),0),IF('Recurring Transactions'!$F$12="Bi-weekly",IF(AND('Recurring Transactions'!$J$12&lt;=EOMONTH($Q434,0),$Q434&lt;='Recurring Transactions'!$L$12),MAX(0,INT((MIN(EOMONTH($Q434,0),'Recurring Transactions'!$L$12)-'Recurring Transactions'!$J$12)/14)+INT(-(MAX('Recurring Transactions'!$J$12,$Q434)-'Recurring Transactions'!$J$12)/14)+1),0),IF('Recurring Transactions'!$F$12="Quarterly",IF(AND(AND('Recurring Transactions'!$J$12&lt;=EOMONTH($Q434,0),$Q434&lt;='Recurring Transactions'!$L$12),MOD((YEAR($Q434)-YEAR('Recurring Transactions'!$J$12))*12+MONTH($Q434)-MONTH('Recurring Transactions'!$J$12),3)=0),1,0),IF('Recurring Transactions'!$F$12="Annually",IF(AND(AND('Recurring Transactions'!$J$12&lt;=EOMONTH($Q434,0),$Q434&lt;='Recurring Transactions'!$L$12),MONTH($Q434)=MONTH('Recurring Transactions'!$J$12)),1,0),0)))))))*'Recurring Transactions'!$D$12)</f>
        <v/>
      </c>
    </row>
    <row r="435">
      <c r="N435" s="126">
        <f>'Recurring Transactions'!$A$12</f>
        <v/>
      </c>
      <c r="O435" s="126">
        <f>'Recurring Transactions'!$B$12</f>
        <v/>
      </c>
      <c r="P435" s="126">
        <f>'Recurring Transactions'!$E$12</f>
        <v/>
      </c>
      <c r="Q435" s="72">
        <f>IF('Recurring Transactions'!$J$12="","",EDATE('Recurring Transactions'!$J$12,53))</f>
        <v/>
      </c>
      <c r="R435" s="126">
        <f>IF($Q435="","",TEXT($Q435,"mmm yyyy"))</f>
        <v/>
      </c>
      <c r="S435" s="124">
        <f>IF(OR('Recurring Transactions'!$A$12="",$Q435=""),0,(IF('Recurring Transactions'!$F$12="Monthly",IF(AND('Recurring Transactions'!$J$12&lt;=EOMONTH($Q435,0),$Q435&lt;='Recurring Transactions'!$L$12),1,0),IF('Recurring Transactions'!$F$12="Semi-monthly",IF(AND('Recurring Transactions'!$J$12&lt;=EOMONTH($Q435,0),$Q435&lt;='Recurring Transactions'!$L$12),2,0),IF('Recurring Transactions'!$F$12="Weekly",IF(AND('Recurring Transactions'!$J$12&lt;=EOMONTH($Q435,0),$Q435&lt;='Recurring Transactions'!$L$12),MAX(0,INT((MIN(EOMONTH($Q435,0),'Recurring Transactions'!$L$12)-'Recurring Transactions'!$J$12)/7)+INT(-(MAX('Recurring Transactions'!$J$12,$Q435)-'Recurring Transactions'!$J$12)/7)+1),0),IF('Recurring Transactions'!$F$12="Bi-weekly",IF(AND('Recurring Transactions'!$J$12&lt;=EOMONTH($Q435,0),$Q435&lt;='Recurring Transactions'!$L$12),MAX(0,INT((MIN(EOMONTH($Q435,0),'Recurring Transactions'!$L$12)-'Recurring Transactions'!$J$12)/14)+INT(-(MAX('Recurring Transactions'!$J$12,$Q435)-'Recurring Transactions'!$J$12)/14)+1),0),IF('Recurring Transactions'!$F$12="Quarterly",IF(AND(AND('Recurring Transactions'!$J$12&lt;=EOMONTH($Q435,0),$Q435&lt;='Recurring Transactions'!$L$12),MOD((YEAR($Q435)-YEAR('Recurring Transactions'!$J$12))*12+MONTH($Q435)-MONTH('Recurring Transactions'!$J$12),3)=0),1,0),IF('Recurring Transactions'!$F$12="Annually",IF(AND(AND('Recurring Transactions'!$J$12&lt;=EOMONTH($Q435,0),$Q435&lt;='Recurring Transactions'!$L$12),MONTH($Q435)=MONTH('Recurring Transactions'!$J$12)),1,0),0)))))))*'Recurring Transactions'!$D$12)</f>
        <v/>
      </c>
    </row>
    <row r="436">
      <c r="N436" s="126">
        <f>'Recurring Transactions'!$A$12</f>
        <v/>
      </c>
      <c r="O436" s="126">
        <f>'Recurring Transactions'!$B$12</f>
        <v/>
      </c>
      <c r="P436" s="126">
        <f>'Recurring Transactions'!$E$12</f>
        <v/>
      </c>
      <c r="Q436" s="72">
        <f>IF('Recurring Transactions'!$J$12="","",EDATE('Recurring Transactions'!$J$12,54))</f>
        <v/>
      </c>
      <c r="R436" s="126">
        <f>IF($Q436="","",TEXT($Q436,"mmm yyyy"))</f>
        <v/>
      </c>
      <c r="S436" s="124">
        <f>IF(OR('Recurring Transactions'!$A$12="",$Q436=""),0,(IF('Recurring Transactions'!$F$12="Monthly",IF(AND('Recurring Transactions'!$J$12&lt;=EOMONTH($Q436,0),$Q436&lt;='Recurring Transactions'!$L$12),1,0),IF('Recurring Transactions'!$F$12="Semi-monthly",IF(AND('Recurring Transactions'!$J$12&lt;=EOMONTH($Q436,0),$Q436&lt;='Recurring Transactions'!$L$12),2,0),IF('Recurring Transactions'!$F$12="Weekly",IF(AND('Recurring Transactions'!$J$12&lt;=EOMONTH($Q436,0),$Q436&lt;='Recurring Transactions'!$L$12),MAX(0,INT((MIN(EOMONTH($Q436,0),'Recurring Transactions'!$L$12)-'Recurring Transactions'!$J$12)/7)+INT(-(MAX('Recurring Transactions'!$J$12,$Q436)-'Recurring Transactions'!$J$12)/7)+1),0),IF('Recurring Transactions'!$F$12="Bi-weekly",IF(AND('Recurring Transactions'!$J$12&lt;=EOMONTH($Q436,0),$Q436&lt;='Recurring Transactions'!$L$12),MAX(0,INT((MIN(EOMONTH($Q436,0),'Recurring Transactions'!$L$12)-'Recurring Transactions'!$J$12)/14)+INT(-(MAX('Recurring Transactions'!$J$12,$Q436)-'Recurring Transactions'!$J$12)/14)+1),0),IF('Recurring Transactions'!$F$12="Quarterly",IF(AND(AND('Recurring Transactions'!$J$12&lt;=EOMONTH($Q436,0),$Q436&lt;='Recurring Transactions'!$L$12),MOD((YEAR($Q436)-YEAR('Recurring Transactions'!$J$12))*12+MONTH($Q436)-MONTH('Recurring Transactions'!$J$12),3)=0),1,0),IF('Recurring Transactions'!$F$12="Annually",IF(AND(AND('Recurring Transactions'!$J$12&lt;=EOMONTH($Q436,0),$Q436&lt;='Recurring Transactions'!$L$12),MONTH($Q436)=MONTH('Recurring Transactions'!$J$12)),1,0),0)))))))*'Recurring Transactions'!$D$12)</f>
        <v/>
      </c>
    </row>
    <row r="437">
      <c r="N437" s="126">
        <f>'Recurring Transactions'!$A$12</f>
        <v/>
      </c>
      <c r="O437" s="126">
        <f>'Recurring Transactions'!$B$12</f>
        <v/>
      </c>
      <c r="P437" s="126">
        <f>'Recurring Transactions'!$E$12</f>
        <v/>
      </c>
      <c r="Q437" s="72">
        <f>IF('Recurring Transactions'!$J$12="","",EDATE('Recurring Transactions'!$J$12,55))</f>
        <v/>
      </c>
      <c r="R437" s="126">
        <f>IF($Q437="","",TEXT($Q437,"mmm yyyy"))</f>
        <v/>
      </c>
      <c r="S437" s="124">
        <f>IF(OR('Recurring Transactions'!$A$12="",$Q437=""),0,(IF('Recurring Transactions'!$F$12="Monthly",IF(AND('Recurring Transactions'!$J$12&lt;=EOMONTH($Q437,0),$Q437&lt;='Recurring Transactions'!$L$12),1,0),IF('Recurring Transactions'!$F$12="Semi-monthly",IF(AND('Recurring Transactions'!$J$12&lt;=EOMONTH($Q437,0),$Q437&lt;='Recurring Transactions'!$L$12),2,0),IF('Recurring Transactions'!$F$12="Weekly",IF(AND('Recurring Transactions'!$J$12&lt;=EOMONTH($Q437,0),$Q437&lt;='Recurring Transactions'!$L$12),MAX(0,INT((MIN(EOMONTH($Q437,0),'Recurring Transactions'!$L$12)-'Recurring Transactions'!$J$12)/7)+INT(-(MAX('Recurring Transactions'!$J$12,$Q437)-'Recurring Transactions'!$J$12)/7)+1),0),IF('Recurring Transactions'!$F$12="Bi-weekly",IF(AND('Recurring Transactions'!$J$12&lt;=EOMONTH($Q437,0),$Q437&lt;='Recurring Transactions'!$L$12),MAX(0,INT((MIN(EOMONTH($Q437,0),'Recurring Transactions'!$L$12)-'Recurring Transactions'!$J$12)/14)+INT(-(MAX('Recurring Transactions'!$J$12,$Q437)-'Recurring Transactions'!$J$12)/14)+1),0),IF('Recurring Transactions'!$F$12="Quarterly",IF(AND(AND('Recurring Transactions'!$J$12&lt;=EOMONTH($Q437,0),$Q437&lt;='Recurring Transactions'!$L$12),MOD((YEAR($Q437)-YEAR('Recurring Transactions'!$J$12))*12+MONTH($Q437)-MONTH('Recurring Transactions'!$J$12),3)=0),1,0),IF('Recurring Transactions'!$F$12="Annually",IF(AND(AND('Recurring Transactions'!$J$12&lt;=EOMONTH($Q437,0),$Q437&lt;='Recurring Transactions'!$L$12),MONTH($Q437)=MONTH('Recurring Transactions'!$J$12)),1,0),0)))))))*'Recurring Transactions'!$D$12)</f>
        <v/>
      </c>
    </row>
    <row r="438">
      <c r="N438" s="126">
        <f>'Recurring Transactions'!$A$12</f>
        <v/>
      </c>
      <c r="O438" s="126">
        <f>'Recurring Transactions'!$B$12</f>
        <v/>
      </c>
      <c r="P438" s="126">
        <f>'Recurring Transactions'!$E$12</f>
        <v/>
      </c>
      <c r="Q438" s="72">
        <f>IF('Recurring Transactions'!$J$12="","",EDATE('Recurring Transactions'!$J$12,56))</f>
        <v/>
      </c>
      <c r="R438" s="126">
        <f>IF($Q438="","",TEXT($Q438,"mmm yyyy"))</f>
        <v/>
      </c>
      <c r="S438" s="124">
        <f>IF(OR('Recurring Transactions'!$A$12="",$Q438=""),0,(IF('Recurring Transactions'!$F$12="Monthly",IF(AND('Recurring Transactions'!$J$12&lt;=EOMONTH($Q438,0),$Q438&lt;='Recurring Transactions'!$L$12),1,0),IF('Recurring Transactions'!$F$12="Semi-monthly",IF(AND('Recurring Transactions'!$J$12&lt;=EOMONTH($Q438,0),$Q438&lt;='Recurring Transactions'!$L$12),2,0),IF('Recurring Transactions'!$F$12="Weekly",IF(AND('Recurring Transactions'!$J$12&lt;=EOMONTH($Q438,0),$Q438&lt;='Recurring Transactions'!$L$12),MAX(0,INT((MIN(EOMONTH($Q438,0),'Recurring Transactions'!$L$12)-'Recurring Transactions'!$J$12)/7)+INT(-(MAX('Recurring Transactions'!$J$12,$Q438)-'Recurring Transactions'!$J$12)/7)+1),0),IF('Recurring Transactions'!$F$12="Bi-weekly",IF(AND('Recurring Transactions'!$J$12&lt;=EOMONTH($Q438,0),$Q438&lt;='Recurring Transactions'!$L$12),MAX(0,INT((MIN(EOMONTH($Q438,0),'Recurring Transactions'!$L$12)-'Recurring Transactions'!$J$12)/14)+INT(-(MAX('Recurring Transactions'!$J$12,$Q438)-'Recurring Transactions'!$J$12)/14)+1),0),IF('Recurring Transactions'!$F$12="Quarterly",IF(AND(AND('Recurring Transactions'!$J$12&lt;=EOMONTH($Q438,0),$Q438&lt;='Recurring Transactions'!$L$12),MOD((YEAR($Q438)-YEAR('Recurring Transactions'!$J$12))*12+MONTH($Q438)-MONTH('Recurring Transactions'!$J$12),3)=0),1,0),IF('Recurring Transactions'!$F$12="Annually",IF(AND(AND('Recurring Transactions'!$J$12&lt;=EOMONTH($Q438,0),$Q438&lt;='Recurring Transactions'!$L$12),MONTH($Q438)=MONTH('Recurring Transactions'!$J$12)),1,0),0)))))))*'Recurring Transactions'!$D$12)</f>
        <v/>
      </c>
    </row>
    <row r="439">
      <c r="N439" s="126">
        <f>'Recurring Transactions'!$A$12</f>
        <v/>
      </c>
      <c r="O439" s="126">
        <f>'Recurring Transactions'!$B$12</f>
        <v/>
      </c>
      <c r="P439" s="126">
        <f>'Recurring Transactions'!$E$12</f>
        <v/>
      </c>
      <c r="Q439" s="72">
        <f>IF('Recurring Transactions'!$J$12="","",EDATE('Recurring Transactions'!$J$12,57))</f>
        <v/>
      </c>
      <c r="R439" s="126">
        <f>IF($Q439="","",TEXT($Q439,"mmm yyyy"))</f>
        <v/>
      </c>
      <c r="S439" s="124">
        <f>IF(OR('Recurring Transactions'!$A$12="",$Q439=""),0,(IF('Recurring Transactions'!$F$12="Monthly",IF(AND('Recurring Transactions'!$J$12&lt;=EOMONTH($Q439,0),$Q439&lt;='Recurring Transactions'!$L$12),1,0),IF('Recurring Transactions'!$F$12="Semi-monthly",IF(AND('Recurring Transactions'!$J$12&lt;=EOMONTH($Q439,0),$Q439&lt;='Recurring Transactions'!$L$12),2,0),IF('Recurring Transactions'!$F$12="Weekly",IF(AND('Recurring Transactions'!$J$12&lt;=EOMONTH($Q439,0),$Q439&lt;='Recurring Transactions'!$L$12),MAX(0,INT((MIN(EOMONTH($Q439,0),'Recurring Transactions'!$L$12)-'Recurring Transactions'!$J$12)/7)+INT(-(MAX('Recurring Transactions'!$J$12,$Q439)-'Recurring Transactions'!$J$12)/7)+1),0),IF('Recurring Transactions'!$F$12="Bi-weekly",IF(AND('Recurring Transactions'!$J$12&lt;=EOMONTH($Q439,0),$Q439&lt;='Recurring Transactions'!$L$12),MAX(0,INT((MIN(EOMONTH($Q439,0),'Recurring Transactions'!$L$12)-'Recurring Transactions'!$J$12)/14)+INT(-(MAX('Recurring Transactions'!$J$12,$Q439)-'Recurring Transactions'!$J$12)/14)+1),0),IF('Recurring Transactions'!$F$12="Quarterly",IF(AND(AND('Recurring Transactions'!$J$12&lt;=EOMONTH($Q439,0),$Q439&lt;='Recurring Transactions'!$L$12),MOD((YEAR($Q439)-YEAR('Recurring Transactions'!$J$12))*12+MONTH($Q439)-MONTH('Recurring Transactions'!$J$12),3)=0),1,0),IF('Recurring Transactions'!$F$12="Annually",IF(AND(AND('Recurring Transactions'!$J$12&lt;=EOMONTH($Q439,0),$Q439&lt;='Recurring Transactions'!$L$12),MONTH($Q439)=MONTH('Recurring Transactions'!$J$12)),1,0),0)))))))*'Recurring Transactions'!$D$12)</f>
        <v/>
      </c>
    </row>
    <row r="440">
      <c r="N440" s="126">
        <f>'Recurring Transactions'!$A$12</f>
        <v/>
      </c>
      <c r="O440" s="126">
        <f>'Recurring Transactions'!$B$12</f>
        <v/>
      </c>
      <c r="P440" s="126">
        <f>'Recurring Transactions'!$E$12</f>
        <v/>
      </c>
      <c r="Q440" s="72">
        <f>IF('Recurring Transactions'!$J$12="","",EDATE('Recurring Transactions'!$J$12,58))</f>
        <v/>
      </c>
      <c r="R440" s="126">
        <f>IF($Q440="","",TEXT($Q440,"mmm yyyy"))</f>
        <v/>
      </c>
      <c r="S440" s="124">
        <f>IF(OR('Recurring Transactions'!$A$12="",$Q440=""),0,(IF('Recurring Transactions'!$F$12="Monthly",IF(AND('Recurring Transactions'!$J$12&lt;=EOMONTH($Q440,0),$Q440&lt;='Recurring Transactions'!$L$12),1,0),IF('Recurring Transactions'!$F$12="Semi-monthly",IF(AND('Recurring Transactions'!$J$12&lt;=EOMONTH($Q440,0),$Q440&lt;='Recurring Transactions'!$L$12),2,0),IF('Recurring Transactions'!$F$12="Weekly",IF(AND('Recurring Transactions'!$J$12&lt;=EOMONTH($Q440,0),$Q440&lt;='Recurring Transactions'!$L$12),MAX(0,INT((MIN(EOMONTH($Q440,0),'Recurring Transactions'!$L$12)-'Recurring Transactions'!$J$12)/7)+INT(-(MAX('Recurring Transactions'!$J$12,$Q440)-'Recurring Transactions'!$J$12)/7)+1),0),IF('Recurring Transactions'!$F$12="Bi-weekly",IF(AND('Recurring Transactions'!$J$12&lt;=EOMONTH($Q440,0),$Q440&lt;='Recurring Transactions'!$L$12),MAX(0,INT((MIN(EOMONTH($Q440,0),'Recurring Transactions'!$L$12)-'Recurring Transactions'!$J$12)/14)+INT(-(MAX('Recurring Transactions'!$J$12,$Q440)-'Recurring Transactions'!$J$12)/14)+1),0),IF('Recurring Transactions'!$F$12="Quarterly",IF(AND(AND('Recurring Transactions'!$J$12&lt;=EOMONTH($Q440,0),$Q440&lt;='Recurring Transactions'!$L$12),MOD((YEAR($Q440)-YEAR('Recurring Transactions'!$J$12))*12+MONTH($Q440)-MONTH('Recurring Transactions'!$J$12),3)=0),1,0),IF('Recurring Transactions'!$F$12="Annually",IF(AND(AND('Recurring Transactions'!$J$12&lt;=EOMONTH($Q440,0),$Q440&lt;='Recurring Transactions'!$L$12),MONTH($Q440)=MONTH('Recurring Transactions'!$J$12)),1,0),0)))))))*'Recurring Transactions'!$D$12)</f>
        <v/>
      </c>
    </row>
    <row r="441">
      <c r="N441" s="126">
        <f>'Recurring Transactions'!$A$12</f>
        <v/>
      </c>
      <c r="O441" s="126">
        <f>'Recurring Transactions'!$B$12</f>
        <v/>
      </c>
      <c r="P441" s="126">
        <f>'Recurring Transactions'!$E$12</f>
        <v/>
      </c>
      <c r="Q441" s="72">
        <f>IF('Recurring Transactions'!$J$12="","",EDATE('Recurring Transactions'!$J$12,59))</f>
        <v/>
      </c>
      <c r="R441" s="126">
        <f>IF($Q441="","",TEXT($Q441,"mmm yyyy"))</f>
        <v/>
      </c>
      <c r="S441" s="124">
        <f>IF(OR('Recurring Transactions'!$A$12="",$Q441=""),0,(IF('Recurring Transactions'!$F$12="Monthly",IF(AND('Recurring Transactions'!$J$12&lt;=EOMONTH($Q441,0),$Q441&lt;='Recurring Transactions'!$L$12),1,0),IF('Recurring Transactions'!$F$12="Semi-monthly",IF(AND('Recurring Transactions'!$J$12&lt;=EOMONTH($Q441,0),$Q441&lt;='Recurring Transactions'!$L$12),2,0),IF('Recurring Transactions'!$F$12="Weekly",IF(AND('Recurring Transactions'!$J$12&lt;=EOMONTH($Q441,0),$Q441&lt;='Recurring Transactions'!$L$12),MAX(0,INT((MIN(EOMONTH($Q441,0),'Recurring Transactions'!$L$12)-'Recurring Transactions'!$J$12)/7)+INT(-(MAX('Recurring Transactions'!$J$12,$Q441)-'Recurring Transactions'!$J$12)/7)+1),0),IF('Recurring Transactions'!$F$12="Bi-weekly",IF(AND('Recurring Transactions'!$J$12&lt;=EOMONTH($Q441,0),$Q441&lt;='Recurring Transactions'!$L$12),MAX(0,INT((MIN(EOMONTH($Q441,0),'Recurring Transactions'!$L$12)-'Recurring Transactions'!$J$12)/14)+INT(-(MAX('Recurring Transactions'!$J$12,$Q441)-'Recurring Transactions'!$J$12)/14)+1),0),IF('Recurring Transactions'!$F$12="Quarterly",IF(AND(AND('Recurring Transactions'!$J$12&lt;=EOMONTH($Q441,0),$Q441&lt;='Recurring Transactions'!$L$12),MOD((YEAR($Q441)-YEAR('Recurring Transactions'!$J$12))*12+MONTH($Q441)-MONTH('Recurring Transactions'!$J$12),3)=0),1,0),IF('Recurring Transactions'!$F$12="Annually",IF(AND(AND('Recurring Transactions'!$J$12&lt;=EOMONTH($Q441,0),$Q441&lt;='Recurring Transactions'!$L$12),MONTH($Q441)=MONTH('Recurring Transactions'!$J$12)),1,0),0)))))))*'Recurring Transactions'!$D$12)</f>
        <v/>
      </c>
    </row>
    <row r="442">
      <c r="N442" s="126">
        <f>'Recurring Transactions'!$A$13</f>
        <v/>
      </c>
      <c r="O442" s="126">
        <f>'Recurring Transactions'!$B$13</f>
        <v/>
      </c>
      <c r="P442" s="126">
        <f>'Recurring Transactions'!$E$13</f>
        <v/>
      </c>
      <c r="Q442" s="72">
        <f>IF('Recurring Transactions'!$J$13="","",EDATE('Recurring Transactions'!$J$13,0))</f>
        <v/>
      </c>
      <c r="R442" s="126">
        <f>IF($Q442="","",TEXT($Q442,"mmm yyyy"))</f>
        <v/>
      </c>
      <c r="S442" s="124">
        <f>IF(OR('Recurring Transactions'!$A$13="",$Q442=""),0,(IF('Recurring Transactions'!$F$13="Monthly",IF(AND('Recurring Transactions'!$J$13&lt;=EOMONTH($Q442,0),$Q442&lt;='Recurring Transactions'!$L$13),1,0),IF('Recurring Transactions'!$F$13="Semi-monthly",IF(AND('Recurring Transactions'!$J$13&lt;=EOMONTH($Q442,0),$Q442&lt;='Recurring Transactions'!$L$13),2,0),IF('Recurring Transactions'!$F$13="Weekly",IF(AND('Recurring Transactions'!$J$13&lt;=EOMONTH($Q442,0),$Q442&lt;='Recurring Transactions'!$L$13),MAX(0,INT((MIN(EOMONTH($Q442,0),'Recurring Transactions'!$L$13)-'Recurring Transactions'!$J$13)/7)+INT(-(MAX('Recurring Transactions'!$J$13,$Q442)-'Recurring Transactions'!$J$13)/7)+1),0),IF('Recurring Transactions'!$F$13="Bi-weekly",IF(AND('Recurring Transactions'!$J$13&lt;=EOMONTH($Q442,0),$Q442&lt;='Recurring Transactions'!$L$13),MAX(0,INT((MIN(EOMONTH($Q442,0),'Recurring Transactions'!$L$13)-'Recurring Transactions'!$J$13)/14)+INT(-(MAX('Recurring Transactions'!$J$13,$Q442)-'Recurring Transactions'!$J$13)/14)+1),0),IF('Recurring Transactions'!$F$13="Quarterly",IF(AND(AND('Recurring Transactions'!$J$13&lt;=EOMONTH($Q442,0),$Q442&lt;='Recurring Transactions'!$L$13),MOD((YEAR($Q442)-YEAR('Recurring Transactions'!$J$13))*12+MONTH($Q442)-MONTH('Recurring Transactions'!$J$13),3)=0),1,0),IF('Recurring Transactions'!$F$13="Annually",IF(AND(AND('Recurring Transactions'!$J$13&lt;=EOMONTH($Q442,0),$Q442&lt;='Recurring Transactions'!$L$13),MONTH($Q442)=MONTH('Recurring Transactions'!$J$13)),1,0),0)))))))*'Recurring Transactions'!$D$13)</f>
        <v/>
      </c>
    </row>
    <row r="443">
      <c r="N443" s="126">
        <f>'Recurring Transactions'!$A$13</f>
        <v/>
      </c>
      <c r="O443" s="126">
        <f>'Recurring Transactions'!$B$13</f>
        <v/>
      </c>
      <c r="P443" s="126">
        <f>'Recurring Transactions'!$E$13</f>
        <v/>
      </c>
      <c r="Q443" s="72">
        <f>IF('Recurring Transactions'!$J$13="","",EDATE('Recurring Transactions'!$J$13,1))</f>
        <v/>
      </c>
      <c r="R443" s="126">
        <f>IF($Q443="","",TEXT($Q443,"mmm yyyy"))</f>
        <v/>
      </c>
      <c r="S443" s="124">
        <f>IF(OR('Recurring Transactions'!$A$13="",$Q443=""),0,(IF('Recurring Transactions'!$F$13="Monthly",IF(AND('Recurring Transactions'!$J$13&lt;=EOMONTH($Q443,0),$Q443&lt;='Recurring Transactions'!$L$13),1,0),IF('Recurring Transactions'!$F$13="Semi-monthly",IF(AND('Recurring Transactions'!$J$13&lt;=EOMONTH($Q443,0),$Q443&lt;='Recurring Transactions'!$L$13),2,0),IF('Recurring Transactions'!$F$13="Weekly",IF(AND('Recurring Transactions'!$J$13&lt;=EOMONTH($Q443,0),$Q443&lt;='Recurring Transactions'!$L$13),MAX(0,INT((MIN(EOMONTH($Q443,0),'Recurring Transactions'!$L$13)-'Recurring Transactions'!$J$13)/7)+INT(-(MAX('Recurring Transactions'!$J$13,$Q443)-'Recurring Transactions'!$J$13)/7)+1),0),IF('Recurring Transactions'!$F$13="Bi-weekly",IF(AND('Recurring Transactions'!$J$13&lt;=EOMONTH($Q443,0),$Q443&lt;='Recurring Transactions'!$L$13),MAX(0,INT((MIN(EOMONTH($Q443,0),'Recurring Transactions'!$L$13)-'Recurring Transactions'!$J$13)/14)+INT(-(MAX('Recurring Transactions'!$J$13,$Q443)-'Recurring Transactions'!$J$13)/14)+1),0),IF('Recurring Transactions'!$F$13="Quarterly",IF(AND(AND('Recurring Transactions'!$J$13&lt;=EOMONTH($Q443,0),$Q443&lt;='Recurring Transactions'!$L$13),MOD((YEAR($Q443)-YEAR('Recurring Transactions'!$J$13))*12+MONTH($Q443)-MONTH('Recurring Transactions'!$J$13),3)=0),1,0),IF('Recurring Transactions'!$F$13="Annually",IF(AND(AND('Recurring Transactions'!$J$13&lt;=EOMONTH($Q443,0),$Q443&lt;='Recurring Transactions'!$L$13),MONTH($Q443)=MONTH('Recurring Transactions'!$J$13)),1,0),0)))))))*'Recurring Transactions'!$D$13)</f>
        <v/>
      </c>
    </row>
    <row r="444">
      <c r="N444" s="126">
        <f>'Recurring Transactions'!$A$13</f>
        <v/>
      </c>
      <c r="O444" s="126">
        <f>'Recurring Transactions'!$B$13</f>
        <v/>
      </c>
      <c r="P444" s="126">
        <f>'Recurring Transactions'!$E$13</f>
        <v/>
      </c>
      <c r="Q444" s="72">
        <f>IF('Recurring Transactions'!$J$13="","",EDATE('Recurring Transactions'!$J$13,2))</f>
        <v/>
      </c>
      <c r="R444" s="126">
        <f>IF($Q444="","",TEXT($Q444,"mmm yyyy"))</f>
        <v/>
      </c>
      <c r="S444" s="124">
        <f>IF(OR('Recurring Transactions'!$A$13="",$Q444=""),0,(IF('Recurring Transactions'!$F$13="Monthly",IF(AND('Recurring Transactions'!$J$13&lt;=EOMONTH($Q444,0),$Q444&lt;='Recurring Transactions'!$L$13),1,0),IF('Recurring Transactions'!$F$13="Semi-monthly",IF(AND('Recurring Transactions'!$J$13&lt;=EOMONTH($Q444,0),$Q444&lt;='Recurring Transactions'!$L$13),2,0),IF('Recurring Transactions'!$F$13="Weekly",IF(AND('Recurring Transactions'!$J$13&lt;=EOMONTH($Q444,0),$Q444&lt;='Recurring Transactions'!$L$13),MAX(0,INT((MIN(EOMONTH($Q444,0),'Recurring Transactions'!$L$13)-'Recurring Transactions'!$J$13)/7)+INT(-(MAX('Recurring Transactions'!$J$13,$Q444)-'Recurring Transactions'!$J$13)/7)+1),0),IF('Recurring Transactions'!$F$13="Bi-weekly",IF(AND('Recurring Transactions'!$J$13&lt;=EOMONTH($Q444,0),$Q444&lt;='Recurring Transactions'!$L$13),MAX(0,INT((MIN(EOMONTH($Q444,0),'Recurring Transactions'!$L$13)-'Recurring Transactions'!$J$13)/14)+INT(-(MAX('Recurring Transactions'!$J$13,$Q444)-'Recurring Transactions'!$J$13)/14)+1),0),IF('Recurring Transactions'!$F$13="Quarterly",IF(AND(AND('Recurring Transactions'!$J$13&lt;=EOMONTH($Q444,0),$Q444&lt;='Recurring Transactions'!$L$13),MOD((YEAR($Q444)-YEAR('Recurring Transactions'!$J$13))*12+MONTH($Q444)-MONTH('Recurring Transactions'!$J$13),3)=0),1,0),IF('Recurring Transactions'!$F$13="Annually",IF(AND(AND('Recurring Transactions'!$J$13&lt;=EOMONTH($Q444,0),$Q444&lt;='Recurring Transactions'!$L$13),MONTH($Q444)=MONTH('Recurring Transactions'!$J$13)),1,0),0)))))))*'Recurring Transactions'!$D$13)</f>
        <v/>
      </c>
    </row>
    <row r="445">
      <c r="N445" s="126">
        <f>'Recurring Transactions'!$A$13</f>
        <v/>
      </c>
      <c r="O445" s="126">
        <f>'Recurring Transactions'!$B$13</f>
        <v/>
      </c>
      <c r="P445" s="126">
        <f>'Recurring Transactions'!$E$13</f>
        <v/>
      </c>
      <c r="Q445" s="72">
        <f>IF('Recurring Transactions'!$J$13="","",EDATE('Recurring Transactions'!$J$13,3))</f>
        <v/>
      </c>
      <c r="R445" s="126">
        <f>IF($Q445="","",TEXT($Q445,"mmm yyyy"))</f>
        <v/>
      </c>
      <c r="S445" s="124">
        <f>IF(OR('Recurring Transactions'!$A$13="",$Q445=""),0,(IF('Recurring Transactions'!$F$13="Monthly",IF(AND('Recurring Transactions'!$J$13&lt;=EOMONTH($Q445,0),$Q445&lt;='Recurring Transactions'!$L$13),1,0),IF('Recurring Transactions'!$F$13="Semi-monthly",IF(AND('Recurring Transactions'!$J$13&lt;=EOMONTH($Q445,0),$Q445&lt;='Recurring Transactions'!$L$13),2,0),IF('Recurring Transactions'!$F$13="Weekly",IF(AND('Recurring Transactions'!$J$13&lt;=EOMONTH($Q445,0),$Q445&lt;='Recurring Transactions'!$L$13),MAX(0,INT((MIN(EOMONTH($Q445,0),'Recurring Transactions'!$L$13)-'Recurring Transactions'!$J$13)/7)+INT(-(MAX('Recurring Transactions'!$J$13,$Q445)-'Recurring Transactions'!$J$13)/7)+1),0),IF('Recurring Transactions'!$F$13="Bi-weekly",IF(AND('Recurring Transactions'!$J$13&lt;=EOMONTH($Q445,0),$Q445&lt;='Recurring Transactions'!$L$13),MAX(0,INT((MIN(EOMONTH($Q445,0),'Recurring Transactions'!$L$13)-'Recurring Transactions'!$J$13)/14)+INT(-(MAX('Recurring Transactions'!$J$13,$Q445)-'Recurring Transactions'!$J$13)/14)+1),0),IF('Recurring Transactions'!$F$13="Quarterly",IF(AND(AND('Recurring Transactions'!$J$13&lt;=EOMONTH($Q445,0),$Q445&lt;='Recurring Transactions'!$L$13),MOD((YEAR($Q445)-YEAR('Recurring Transactions'!$J$13))*12+MONTH($Q445)-MONTH('Recurring Transactions'!$J$13),3)=0),1,0),IF('Recurring Transactions'!$F$13="Annually",IF(AND(AND('Recurring Transactions'!$J$13&lt;=EOMONTH($Q445,0),$Q445&lt;='Recurring Transactions'!$L$13),MONTH($Q445)=MONTH('Recurring Transactions'!$J$13)),1,0),0)))))))*'Recurring Transactions'!$D$13)</f>
        <v/>
      </c>
    </row>
    <row r="446">
      <c r="N446" s="126">
        <f>'Recurring Transactions'!$A$13</f>
        <v/>
      </c>
      <c r="O446" s="126">
        <f>'Recurring Transactions'!$B$13</f>
        <v/>
      </c>
      <c r="P446" s="126">
        <f>'Recurring Transactions'!$E$13</f>
        <v/>
      </c>
      <c r="Q446" s="72">
        <f>IF('Recurring Transactions'!$J$13="","",EDATE('Recurring Transactions'!$J$13,4))</f>
        <v/>
      </c>
      <c r="R446" s="126">
        <f>IF($Q446="","",TEXT($Q446,"mmm yyyy"))</f>
        <v/>
      </c>
      <c r="S446" s="124">
        <f>IF(OR('Recurring Transactions'!$A$13="",$Q446=""),0,(IF('Recurring Transactions'!$F$13="Monthly",IF(AND('Recurring Transactions'!$J$13&lt;=EOMONTH($Q446,0),$Q446&lt;='Recurring Transactions'!$L$13),1,0),IF('Recurring Transactions'!$F$13="Semi-monthly",IF(AND('Recurring Transactions'!$J$13&lt;=EOMONTH($Q446,0),$Q446&lt;='Recurring Transactions'!$L$13),2,0),IF('Recurring Transactions'!$F$13="Weekly",IF(AND('Recurring Transactions'!$J$13&lt;=EOMONTH($Q446,0),$Q446&lt;='Recurring Transactions'!$L$13),MAX(0,INT((MIN(EOMONTH($Q446,0),'Recurring Transactions'!$L$13)-'Recurring Transactions'!$J$13)/7)+INT(-(MAX('Recurring Transactions'!$J$13,$Q446)-'Recurring Transactions'!$J$13)/7)+1),0),IF('Recurring Transactions'!$F$13="Bi-weekly",IF(AND('Recurring Transactions'!$J$13&lt;=EOMONTH($Q446,0),$Q446&lt;='Recurring Transactions'!$L$13),MAX(0,INT((MIN(EOMONTH($Q446,0),'Recurring Transactions'!$L$13)-'Recurring Transactions'!$J$13)/14)+INT(-(MAX('Recurring Transactions'!$J$13,$Q446)-'Recurring Transactions'!$J$13)/14)+1),0),IF('Recurring Transactions'!$F$13="Quarterly",IF(AND(AND('Recurring Transactions'!$J$13&lt;=EOMONTH($Q446,0),$Q446&lt;='Recurring Transactions'!$L$13),MOD((YEAR($Q446)-YEAR('Recurring Transactions'!$J$13))*12+MONTH($Q446)-MONTH('Recurring Transactions'!$J$13),3)=0),1,0),IF('Recurring Transactions'!$F$13="Annually",IF(AND(AND('Recurring Transactions'!$J$13&lt;=EOMONTH($Q446,0),$Q446&lt;='Recurring Transactions'!$L$13),MONTH($Q446)=MONTH('Recurring Transactions'!$J$13)),1,0),0)))))))*'Recurring Transactions'!$D$13)</f>
        <v/>
      </c>
    </row>
    <row r="447">
      <c r="N447" s="126">
        <f>'Recurring Transactions'!$A$13</f>
        <v/>
      </c>
      <c r="O447" s="126">
        <f>'Recurring Transactions'!$B$13</f>
        <v/>
      </c>
      <c r="P447" s="126">
        <f>'Recurring Transactions'!$E$13</f>
        <v/>
      </c>
      <c r="Q447" s="72">
        <f>IF('Recurring Transactions'!$J$13="","",EDATE('Recurring Transactions'!$J$13,5))</f>
        <v/>
      </c>
      <c r="R447" s="126">
        <f>IF($Q447="","",TEXT($Q447,"mmm yyyy"))</f>
        <v/>
      </c>
      <c r="S447" s="124">
        <f>IF(OR('Recurring Transactions'!$A$13="",$Q447=""),0,(IF('Recurring Transactions'!$F$13="Monthly",IF(AND('Recurring Transactions'!$J$13&lt;=EOMONTH($Q447,0),$Q447&lt;='Recurring Transactions'!$L$13),1,0),IF('Recurring Transactions'!$F$13="Semi-monthly",IF(AND('Recurring Transactions'!$J$13&lt;=EOMONTH($Q447,0),$Q447&lt;='Recurring Transactions'!$L$13),2,0),IF('Recurring Transactions'!$F$13="Weekly",IF(AND('Recurring Transactions'!$J$13&lt;=EOMONTH($Q447,0),$Q447&lt;='Recurring Transactions'!$L$13),MAX(0,INT((MIN(EOMONTH($Q447,0),'Recurring Transactions'!$L$13)-'Recurring Transactions'!$J$13)/7)+INT(-(MAX('Recurring Transactions'!$J$13,$Q447)-'Recurring Transactions'!$J$13)/7)+1),0),IF('Recurring Transactions'!$F$13="Bi-weekly",IF(AND('Recurring Transactions'!$J$13&lt;=EOMONTH($Q447,0),$Q447&lt;='Recurring Transactions'!$L$13),MAX(0,INT((MIN(EOMONTH($Q447,0),'Recurring Transactions'!$L$13)-'Recurring Transactions'!$J$13)/14)+INT(-(MAX('Recurring Transactions'!$J$13,$Q447)-'Recurring Transactions'!$J$13)/14)+1),0),IF('Recurring Transactions'!$F$13="Quarterly",IF(AND(AND('Recurring Transactions'!$J$13&lt;=EOMONTH($Q447,0),$Q447&lt;='Recurring Transactions'!$L$13),MOD((YEAR($Q447)-YEAR('Recurring Transactions'!$J$13))*12+MONTH($Q447)-MONTH('Recurring Transactions'!$J$13),3)=0),1,0),IF('Recurring Transactions'!$F$13="Annually",IF(AND(AND('Recurring Transactions'!$J$13&lt;=EOMONTH($Q447,0),$Q447&lt;='Recurring Transactions'!$L$13),MONTH($Q447)=MONTH('Recurring Transactions'!$J$13)),1,0),0)))))))*'Recurring Transactions'!$D$13)</f>
        <v/>
      </c>
    </row>
    <row r="448">
      <c r="N448" s="126">
        <f>'Recurring Transactions'!$A$13</f>
        <v/>
      </c>
      <c r="O448" s="126">
        <f>'Recurring Transactions'!$B$13</f>
        <v/>
      </c>
      <c r="P448" s="126">
        <f>'Recurring Transactions'!$E$13</f>
        <v/>
      </c>
      <c r="Q448" s="72">
        <f>IF('Recurring Transactions'!$J$13="","",EDATE('Recurring Transactions'!$J$13,6))</f>
        <v/>
      </c>
      <c r="R448" s="126">
        <f>IF($Q448="","",TEXT($Q448,"mmm yyyy"))</f>
        <v/>
      </c>
      <c r="S448" s="124">
        <f>IF(OR('Recurring Transactions'!$A$13="",$Q448=""),0,(IF('Recurring Transactions'!$F$13="Monthly",IF(AND('Recurring Transactions'!$J$13&lt;=EOMONTH($Q448,0),$Q448&lt;='Recurring Transactions'!$L$13),1,0),IF('Recurring Transactions'!$F$13="Semi-monthly",IF(AND('Recurring Transactions'!$J$13&lt;=EOMONTH($Q448,0),$Q448&lt;='Recurring Transactions'!$L$13),2,0),IF('Recurring Transactions'!$F$13="Weekly",IF(AND('Recurring Transactions'!$J$13&lt;=EOMONTH($Q448,0),$Q448&lt;='Recurring Transactions'!$L$13),MAX(0,INT((MIN(EOMONTH($Q448,0),'Recurring Transactions'!$L$13)-'Recurring Transactions'!$J$13)/7)+INT(-(MAX('Recurring Transactions'!$J$13,$Q448)-'Recurring Transactions'!$J$13)/7)+1),0),IF('Recurring Transactions'!$F$13="Bi-weekly",IF(AND('Recurring Transactions'!$J$13&lt;=EOMONTH($Q448,0),$Q448&lt;='Recurring Transactions'!$L$13),MAX(0,INT((MIN(EOMONTH($Q448,0),'Recurring Transactions'!$L$13)-'Recurring Transactions'!$J$13)/14)+INT(-(MAX('Recurring Transactions'!$J$13,$Q448)-'Recurring Transactions'!$J$13)/14)+1),0),IF('Recurring Transactions'!$F$13="Quarterly",IF(AND(AND('Recurring Transactions'!$J$13&lt;=EOMONTH($Q448,0),$Q448&lt;='Recurring Transactions'!$L$13),MOD((YEAR($Q448)-YEAR('Recurring Transactions'!$J$13))*12+MONTH($Q448)-MONTH('Recurring Transactions'!$J$13),3)=0),1,0),IF('Recurring Transactions'!$F$13="Annually",IF(AND(AND('Recurring Transactions'!$J$13&lt;=EOMONTH($Q448,0),$Q448&lt;='Recurring Transactions'!$L$13),MONTH($Q448)=MONTH('Recurring Transactions'!$J$13)),1,0),0)))))))*'Recurring Transactions'!$D$13)</f>
        <v/>
      </c>
    </row>
    <row r="449">
      <c r="N449" s="126">
        <f>'Recurring Transactions'!$A$13</f>
        <v/>
      </c>
      <c r="O449" s="126">
        <f>'Recurring Transactions'!$B$13</f>
        <v/>
      </c>
      <c r="P449" s="126">
        <f>'Recurring Transactions'!$E$13</f>
        <v/>
      </c>
      <c r="Q449" s="72">
        <f>IF('Recurring Transactions'!$J$13="","",EDATE('Recurring Transactions'!$J$13,7))</f>
        <v/>
      </c>
      <c r="R449" s="126">
        <f>IF($Q449="","",TEXT($Q449,"mmm yyyy"))</f>
        <v/>
      </c>
      <c r="S449" s="124">
        <f>IF(OR('Recurring Transactions'!$A$13="",$Q449=""),0,(IF('Recurring Transactions'!$F$13="Monthly",IF(AND('Recurring Transactions'!$J$13&lt;=EOMONTH($Q449,0),$Q449&lt;='Recurring Transactions'!$L$13),1,0),IF('Recurring Transactions'!$F$13="Semi-monthly",IF(AND('Recurring Transactions'!$J$13&lt;=EOMONTH($Q449,0),$Q449&lt;='Recurring Transactions'!$L$13),2,0),IF('Recurring Transactions'!$F$13="Weekly",IF(AND('Recurring Transactions'!$J$13&lt;=EOMONTH($Q449,0),$Q449&lt;='Recurring Transactions'!$L$13),MAX(0,INT((MIN(EOMONTH($Q449,0),'Recurring Transactions'!$L$13)-'Recurring Transactions'!$J$13)/7)+INT(-(MAX('Recurring Transactions'!$J$13,$Q449)-'Recurring Transactions'!$J$13)/7)+1),0),IF('Recurring Transactions'!$F$13="Bi-weekly",IF(AND('Recurring Transactions'!$J$13&lt;=EOMONTH($Q449,0),$Q449&lt;='Recurring Transactions'!$L$13),MAX(0,INT((MIN(EOMONTH($Q449,0),'Recurring Transactions'!$L$13)-'Recurring Transactions'!$J$13)/14)+INT(-(MAX('Recurring Transactions'!$J$13,$Q449)-'Recurring Transactions'!$J$13)/14)+1),0),IF('Recurring Transactions'!$F$13="Quarterly",IF(AND(AND('Recurring Transactions'!$J$13&lt;=EOMONTH($Q449,0),$Q449&lt;='Recurring Transactions'!$L$13),MOD((YEAR($Q449)-YEAR('Recurring Transactions'!$J$13))*12+MONTH($Q449)-MONTH('Recurring Transactions'!$J$13),3)=0),1,0),IF('Recurring Transactions'!$F$13="Annually",IF(AND(AND('Recurring Transactions'!$J$13&lt;=EOMONTH($Q449,0),$Q449&lt;='Recurring Transactions'!$L$13),MONTH($Q449)=MONTH('Recurring Transactions'!$J$13)),1,0),0)))))))*'Recurring Transactions'!$D$13)</f>
        <v/>
      </c>
    </row>
    <row r="450">
      <c r="N450" s="126">
        <f>'Recurring Transactions'!$A$13</f>
        <v/>
      </c>
      <c r="O450" s="126">
        <f>'Recurring Transactions'!$B$13</f>
        <v/>
      </c>
      <c r="P450" s="126">
        <f>'Recurring Transactions'!$E$13</f>
        <v/>
      </c>
      <c r="Q450" s="72">
        <f>IF('Recurring Transactions'!$J$13="","",EDATE('Recurring Transactions'!$J$13,8))</f>
        <v/>
      </c>
      <c r="R450" s="126">
        <f>IF($Q450="","",TEXT($Q450,"mmm yyyy"))</f>
        <v/>
      </c>
      <c r="S450" s="124">
        <f>IF(OR('Recurring Transactions'!$A$13="",$Q450=""),0,(IF('Recurring Transactions'!$F$13="Monthly",IF(AND('Recurring Transactions'!$J$13&lt;=EOMONTH($Q450,0),$Q450&lt;='Recurring Transactions'!$L$13),1,0),IF('Recurring Transactions'!$F$13="Semi-monthly",IF(AND('Recurring Transactions'!$J$13&lt;=EOMONTH($Q450,0),$Q450&lt;='Recurring Transactions'!$L$13),2,0),IF('Recurring Transactions'!$F$13="Weekly",IF(AND('Recurring Transactions'!$J$13&lt;=EOMONTH($Q450,0),$Q450&lt;='Recurring Transactions'!$L$13),MAX(0,INT((MIN(EOMONTH($Q450,0),'Recurring Transactions'!$L$13)-'Recurring Transactions'!$J$13)/7)+INT(-(MAX('Recurring Transactions'!$J$13,$Q450)-'Recurring Transactions'!$J$13)/7)+1),0),IF('Recurring Transactions'!$F$13="Bi-weekly",IF(AND('Recurring Transactions'!$J$13&lt;=EOMONTH($Q450,0),$Q450&lt;='Recurring Transactions'!$L$13),MAX(0,INT((MIN(EOMONTH($Q450,0),'Recurring Transactions'!$L$13)-'Recurring Transactions'!$J$13)/14)+INT(-(MAX('Recurring Transactions'!$J$13,$Q450)-'Recurring Transactions'!$J$13)/14)+1),0),IF('Recurring Transactions'!$F$13="Quarterly",IF(AND(AND('Recurring Transactions'!$J$13&lt;=EOMONTH($Q450,0),$Q450&lt;='Recurring Transactions'!$L$13),MOD((YEAR($Q450)-YEAR('Recurring Transactions'!$J$13))*12+MONTH($Q450)-MONTH('Recurring Transactions'!$J$13),3)=0),1,0),IF('Recurring Transactions'!$F$13="Annually",IF(AND(AND('Recurring Transactions'!$J$13&lt;=EOMONTH($Q450,0),$Q450&lt;='Recurring Transactions'!$L$13),MONTH($Q450)=MONTH('Recurring Transactions'!$J$13)),1,0),0)))))))*'Recurring Transactions'!$D$13)</f>
        <v/>
      </c>
    </row>
    <row r="451">
      <c r="N451" s="126">
        <f>'Recurring Transactions'!$A$13</f>
        <v/>
      </c>
      <c r="O451" s="126">
        <f>'Recurring Transactions'!$B$13</f>
        <v/>
      </c>
      <c r="P451" s="126">
        <f>'Recurring Transactions'!$E$13</f>
        <v/>
      </c>
      <c r="Q451" s="72">
        <f>IF('Recurring Transactions'!$J$13="","",EDATE('Recurring Transactions'!$J$13,9))</f>
        <v/>
      </c>
      <c r="R451" s="126">
        <f>IF($Q451="","",TEXT($Q451,"mmm yyyy"))</f>
        <v/>
      </c>
      <c r="S451" s="124">
        <f>IF(OR('Recurring Transactions'!$A$13="",$Q451=""),0,(IF('Recurring Transactions'!$F$13="Monthly",IF(AND('Recurring Transactions'!$J$13&lt;=EOMONTH($Q451,0),$Q451&lt;='Recurring Transactions'!$L$13),1,0),IF('Recurring Transactions'!$F$13="Semi-monthly",IF(AND('Recurring Transactions'!$J$13&lt;=EOMONTH($Q451,0),$Q451&lt;='Recurring Transactions'!$L$13),2,0),IF('Recurring Transactions'!$F$13="Weekly",IF(AND('Recurring Transactions'!$J$13&lt;=EOMONTH($Q451,0),$Q451&lt;='Recurring Transactions'!$L$13),MAX(0,INT((MIN(EOMONTH($Q451,0),'Recurring Transactions'!$L$13)-'Recurring Transactions'!$J$13)/7)+INT(-(MAX('Recurring Transactions'!$J$13,$Q451)-'Recurring Transactions'!$J$13)/7)+1),0),IF('Recurring Transactions'!$F$13="Bi-weekly",IF(AND('Recurring Transactions'!$J$13&lt;=EOMONTH($Q451,0),$Q451&lt;='Recurring Transactions'!$L$13),MAX(0,INT((MIN(EOMONTH($Q451,0),'Recurring Transactions'!$L$13)-'Recurring Transactions'!$J$13)/14)+INT(-(MAX('Recurring Transactions'!$J$13,$Q451)-'Recurring Transactions'!$J$13)/14)+1),0),IF('Recurring Transactions'!$F$13="Quarterly",IF(AND(AND('Recurring Transactions'!$J$13&lt;=EOMONTH($Q451,0),$Q451&lt;='Recurring Transactions'!$L$13),MOD((YEAR($Q451)-YEAR('Recurring Transactions'!$J$13))*12+MONTH($Q451)-MONTH('Recurring Transactions'!$J$13),3)=0),1,0),IF('Recurring Transactions'!$F$13="Annually",IF(AND(AND('Recurring Transactions'!$J$13&lt;=EOMONTH($Q451,0),$Q451&lt;='Recurring Transactions'!$L$13),MONTH($Q451)=MONTH('Recurring Transactions'!$J$13)),1,0),0)))))))*'Recurring Transactions'!$D$13)</f>
        <v/>
      </c>
    </row>
    <row r="452">
      <c r="N452" s="126">
        <f>'Recurring Transactions'!$A$13</f>
        <v/>
      </c>
      <c r="O452" s="126">
        <f>'Recurring Transactions'!$B$13</f>
        <v/>
      </c>
      <c r="P452" s="126">
        <f>'Recurring Transactions'!$E$13</f>
        <v/>
      </c>
      <c r="Q452" s="72">
        <f>IF('Recurring Transactions'!$J$13="","",EDATE('Recurring Transactions'!$J$13,10))</f>
        <v/>
      </c>
      <c r="R452" s="126">
        <f>IF($Q452="","",TEXT($Q452,"mmm yyyy"))</f>
        <v/>
      </c>
      <c r="S452" s="124">
        <f>IF(OR('Recurring Transactions'!$A$13="",$Q452=""),0,(IF('Recurring Transactions'!$F$13="Monthly",IF(AND('Recurring Transactions'!$J$13&lt;=EOMONTH($Q452,0),$Q452&lt;='Recurring Transactions'!$L$13),1,0),IF('Recurring Transactions'!$F$13="Semi-monthly",IF(AND('Recurring Transactions'!$J$13&lt;=EOMONTH($Q452,0),$Q452&lt;='Recurring Transactions'!$L$13),2,0),IF('Recurring Transactions'!$F$13="Weekly",IF(AND('Recurring Transactions'!$J$13&lt;=EOMONTH($Q452,0),$Q452&lt;='Recurring Transactions'!$L$13),MAX(0,INT((MIN(EOMONTH($Q452,0),'Recurring Transactions'!$L$13)-'Recurring Transactions'!$J$13)/7)+INT(-(MAX('Recurring Transactions'!$J$13,$Q452)-'Recurring Transactions'!$J$13)/7)+1),0),IF('Recurring Transactions'!$F$13="Bi-weekly",IF(AND('Recurring Transactions'!$J$13&lt;=EOMONTH($Q452,0),$Q452&lt;='Recurring Transactions'!$L$13),MAX(0,INT((MIN(EOMONTH($Q452,0),'Recurring Transactions'!$L$13)-'Recurring Transactions'!$J$13)/14)+INT(-(MAX('Recurring Transactions'!$J$13,$Q452)-'Recurring Transactions'!$J$13)/14)+1),0),IF('Recurring Transactions'!$F$13="Quarterly",IF(AND(AND('Recurring Transactions'!$J$13&lt;=EOMONTH($Q452,0),$Q452&lt;='Recurring Transactions'!$L$13),MOD((YEAR($Q452)-YEAR('Recurring Transactions'!$J$13))*12+MONTH($Q452)-MONTH('Recurring Transactions'!$J$13),3)=0),1,0),IF('Recurring Transactions'!$F$13="Annually",IF(AND(AND('Recurring Transactions'!$J$13&lt;=EOMONTH($Q452,0),$Q452&lt;='Recurring Transactions'!$L$13),MONTH($Q452)=MONTH('Recurring Transactions'!$J$13)),1,0),0)))))))*'Recurring Transactions'!$D$13)</f>
        <v/>
      </c>
    </row>
    <row r="453">
      <c r="N453" s="126">
        <f>'Recurring Transactions'!$A$13</f>
        <v/>
      </c>
      <c r="O453" s="126">
        <f>'Recurring Transactions'!$B$13</f>
        <v/>
      </c>
      <c r="P453" s="126">
        <f>'Recurring Transactions'!$E$13</f>
        <v/>
      </c>
      <c r="Q453" s="72">
        <f>IF('Recurring Transactions'!$J$13="","",EDATE('Recurring Transactions'!$J$13,11))</f>
        <v/>
      </c>
      <c r="R453" s="126">
        <f>IF($Q453="","",TEXT($Q453,"mmm yyyy"))</f>
        <v/>
      </c>
      <c r="S453" s="124">
        <f>IF(OR('Recurring Transactions'!$A$13="",$Q453=""),0,(IF('Recurring Transactions'!$F$13="Monthly",IF(AND('Recurring Transactions'!$J$13&lt;=EOMONTH($Q453,0),$Q453&lt;='Recurring Transactions'!$L$13),1,0),IF('Recurring Transactions'!$F$13="Semi-monthly",IF(AND('Recurring Transactions'!$J$13&lt;=EOMONTH($Q453,0),$Q453&lt;='Recurring Transactions'!$L$13),2,0),IF('Recurring Transactions'!$F$13="Weekly",IF(AND('Recurring Transactions'!$J$13&lt;=EOMONTH($Q453,0),$Q453&lt;='Recurring Transactions'!$L$13),MAX(0,INT((MIN(EOMONTH($Q453,0),'Recurring Transactions'!$L$13)-'Recurring Transactions'!$J$13)/7)+INT(-(MAX('Recurring Transactions'!$J$13,$Q453)-'Recurring Transactions'!$J$13)/7)+1),0),IF('Recurring Transactions'!$F$13="Bi-weekly",IF(AND('Recurring Transactions'!$J$13&lt;=EOMONTH($Q453,0),$Q453&lt;='Recurring Transactions'!$L$13),MAX(0,INT((MIN(EOMONTH($Q453,0),'Recurring Transactions'!$L$13)-'Recurring Transactions'!$J$13)/14)+INT(-(MAX('Recurring Transactions'!$J$13,$Q453)-'Recurring Transactions'!$J$13)/14)+1),0),IF('Recurring Transactions'!$F$13="Quarterly",IF(AND(AND('Recurring Transactions'!$J$13&lt;=EOMONTH($Q453,0),$Q453&lt;='Recurring Transactions'!$L$13),MOD((YEAR($Q453)-YEAR('Recurring Transactions'!$J$13))*12+MONTH($Q453)-MONTH('Recurring Transactions'!$J$13),3)=0),1,0),IF('Recurring Transactions'!$F$13="Annually",IF(AND(AND('Recurring Transactions'!$J$13&lt;=EOMONTH($Q453,0),$Q453&lt;='Recurring Transactions'!$L$13),MONTH($Q453)=MONTH('Recurring Transactions'!$J$13)),1,0),0)))))))*'Recurring Transactions'!$D$13)</f>
        <v/>
      </c>
    </row>
    <row r="454">
      <c r="N454" s="126">
        <f>'Recurring Transactions'!$A$13</f>
        <v/>
      </c>
      <c r="O454" s="126">
        <f>'Recurring Transactions'!$B$13</f>
        <v/>
      </c>
      <c r="P454" s="126">
        <f>'Recurring Transactions'!$E$13</f>
        <v/>
      </c>
      <c r="Q454" s="72">
        <f>IF('Recurring Transactions'!$J$13="","",EDATE('Recurring Transactions'!$J$13,12))</f>
        <v/>
      </c>
      <c r="R454" s="126">
        <f>IF($Q454="","",TEXT($Q454,"mmm yyyy"))</f>
        <v/>
      </c>
      <c r="S454" s="124">
        <f>IF(OR('Recurring Transactions'!$A$13="",$Q454=""),0,(IF('Recurring Transactions'!$F$13="Monthly",IF(AND('Recurring Transactions'!$J$13&lt;=EOMONTH($Q454,0),$Q454&lt;='Recurring Transactions'!$L$13),1,0),IF('Recurring Transactions'!$F$13="Semi-monthly",IF(AND('Recurring Transactions'!$J$13&lt;=EOMONTH($Q454,0),$Q454&lt;='Recurring Transactions'!$L$13),2,0),IF('Recurring Transactions'!$F$13="Weekly",IF(AND('Recurring Transactions'!$J$13&lt;=EOMONTH($Q454,0),$Q454&lt;='Recurring Transactions'!$L$13),MAX(0,INT((MIN(EOMONTH($Q454,0),'Recurring Transactions'!$L$13)-'Recurring Transactions'!$J$13)/7)+INT(-(MAX('Recurring Transactions'!$J$13,$Q454)-'Recurring Transactions'!$J$13)/7)+1),0),IF('Recurring Transactions'!$F$13="Bi-weekly",IF(AND('Recurring Transactions'!$J$13&lt;=EOMONTH($Q454,0),$Q454&lt;='Recurring Transactions'!$L$13),MAX(0,INT((MIN(EOMONTH($Q454,0),'Recurring Transactions'!$L$13)-'Recurring Transactions'!$J$13)/14)+INT(-(MAX('Recurring Transactions'!$J$13,$Q454)-'Recurring Transactions'!$J$13)/14)+1),0),IF('Recurring Transactions'!$F$13="Quarterly",IF(AND(AND('Recurring Transactions'!$J$13&lt;=EOMONTH($Q454,0),$Q454&lt;='Recurring Transactions'!$L$13),MOD((YEAR($Q454)-YEAR('Recurring Transactions'!$J$13))*12+MONTH($Q454)-MONTH('Recurring Transactions'!$J$13),3)=0),1,0),IF('Recurring Transactions'!$F$13="Annually",IF(AND(AND('Recurring Transactions'!$J$13&lt;=EOMONTH($Q454,0),$Q454&lt;='Recurring Transactions'!$L$13),MONTH($Q454)=MONTH('Recurring Transactions'!$J$13)),1,0),0)))))))*'Recurring Transactions'!$D$13)</f>
        <v/>
      </c>
    </row>
    <row r="455">
      <c r="N455" s="126">
        <f>'Recurring Transactions'!$A$13</f>
        <v/>
      </c>
      <c r="O455" s="126">
        <f>'Recurring Transactions'!$B$13</f>
        <v/>
      </c>
      <c r="P455" s="126">
        <f>'Recurring Transactions'!$E$13</f>
        <v/>
      </c>
      <c r="Q455" s="72">
        <f>IF('Recurring Transactions'!$J$13="","",EDATE('Recurring Transactions'!$J$13,13))</f>
        <v/>
      </c>
      <c r="R455" s="126">
        <f>IF($Q455="","",TEXT($Q455,"mmm yyyy"))</f>
        <v/>
      </c>
      <c r="S455" s="124">
        <f>IF(OR('Recurring Transactions'!$A$13="",$Q455=""),0,(IF('Recurring Transactions'!$F$13="Monthly",IF(AND('Recurring Transactions'!$J$13&lt;=EOMONTH($Q455,0),$Q455&lt;='Recurring Transactions'!$L$13),1,0),IF('Recurring Transactions'!$F$13="Semi-monthly",IF(AND('Recurring Transactions'!$J$13&lt;=EOMONTH($Q455,0),$Q455&lt;='Recurring Transactions'!$L$13),2,0),IF('Recurring Transactions'!$F$13="Weekly",IF(AND('Recurring Transactions'!$J$13&lt;=EOMONTH($Q455,0),$Q455&lt;='Recurring Transactions'!$L$13),MAX(0,INT((MIN(EOMONTH($Q455,0),'Recurring Transactions'!$L$13)-'Recurring Transactions'!$J$13)/7)+INT(-(MAX('Recurring Transactions'!$J$13,$Q455)-'Recurring Transactions'!$J$13)/7)+1),0),IF('Recurring Transactions'!$F$13="Bi-weekly",IF(AND('Recurring Transactions'!$J$13&lt;=EOMONTH($Q455,0),$Q455&lt;='Recurring Transactions'!$L$13),MAX(0,INT((MIN(EOMONTH($Q455,0),'Recurring Transactions'!$L$13)-'Recurring Transactions'!$J$13)/14)+INT(-(MAX('Recurring Transactions'!$J$13,$Q455)-'Recurring Transactions'!$J$13)/14)+1),0),IF('Recurring Transactions'!$F$13="Quarterly",IF(AND(AND('Recurring Transactions'!$J$13&lt;=EOMONTH($Q455,0),$Q455&lt;='Recurring Transactions'!$L$13),MOD((YEAR($Q455)-YEAR('Recurring Transactions'!$J$13))*12+MONTH($Q455)-MONTH('Recurring Transactions'!$J$13),3)=0),1,0),IF('Recurring Transactions'!$F$13="Annually",IF(AND(AND('Recurring Transactions'!$J$13&lt;=EOMONTH($Q455,0),$Q455&lt;='Recurring Transactions'!$L$13),MONTH($Q455)=MONTH('Recurring Transactions'!$J$13)),1,0),0)))))))*'Recurring Transactions'!$D$13)</f>
        <v/>
      </c>
    </row>
    <row r="456">
      <c r="N456" s="126">
        <f>'Recurring Transactions'!$A$13</f>
        <v/>
      </c>
      <c r="O456" s="126">
        <f>'Recurring Transactions'!$B$13</f>
        <v/>
      </c>
      <c r="P456" s="126">
        <f>'Recurring Transactions'!$E$13</f>
        <v/>
      </c>
      <c r="Q456" s="72">
        <f>IF('Recurring Transactions'!$J$13="","",EDATE('Recurring Transactions'!$J$13,14))</f>
        <v/>
      </c>
      <c r="R456" s="126">
        <f>IF($Q456="","",TEXT($Q456,"mmm yyyy"))</f>
        <v/>
      </c>
      <c r="S456" s="124">
        <f>IF(OR('Recurring Transactions'!$A$13="",$Q456=""),0,(IF('Recurring Transactions'!$F$13="Monthly",IF(AND('Recurring Transactions'!$J$13&lt;=EOMONTH($Q456,0),$Q456&lt;='Recurring Transactions'!$L$13),1,0),IF('Recurring Transactions'!$F$13="Semi-monthly",IF(AND('Recurring Transactions'!$J$13&lt;=EOMONTH($Q456,0),$Q456&lt;='Recurring Transactions'!$L$13),2,0),IF('Recurring Transactions'!$F$13="Weekly",IF(AND('Recurring Transactions'!$J$13&lt;=EOMONTH($Q456,0),$Q456&lt;='Recurring Transactions'!$L$13),MAX(0,INT((MIN(EOMONTH($Q456,0),'Recurring Transactions'!$L$13)-'Recurring Transactions'!$J$13)/7)+INT(-(MAX('Recurring Transactions'!$J$13,$Q456)-'Recurring Transactions'!$J$13)/7)+1),0),IF('Recurring Transactions'!$F$13="Bi-weekly",IF(AND('Recurring Transactions'!$J$13&lt;=EOMONTH($Q456,0),$Q456&lt;='Recurring Transactions'!$L$13),MAX(0,INT((MIN(EOMONTH($Q456,0),'Recurring Transactions'!$L$13)-'Recurring Transactions'!$J$13)/14)+INT(-(MAX('Recurring Transactions'!$J$13,$Q456)-'Recurring Transactions'!$J$13)/14)+1),0),IF('Recurring Transactions'!$F$13="Quarterly",IF(AND(AND('Recurring Transactions'!$J$13&lt;=EOMONTH($Q456,0),$Q456&lt;='Recurring Transactions'!$L$13),MOD((YEAR($Q456)-YEAR('Recurring Transactions'!$J$13))*12+MONTH($Q456)-MONTH('Recurring Transactions'!$J$13),3)=0),1,0),IF('Recurring Transactions'!$F$13="Annually",IF(AND(AND('Recurring Transactions'!$J$13&lt;=EOMONTH($Q456,0),$Q456&lt;='Recurring Transactions'!$L$13),MONTH($Q456)=MONTH('Recurring Transactions'!$J$13)),1,0),0)))))))*'Recurring Transactions'!$D$13)</f>
        <v/>
      </c>
    </row>
    <row r="457">
      <c r="N457" s="126">
        <f>'Recurring Transactions'!$A$13</f>
        <v/>
      </c>
      <c r="O457" s="126">
        <f>'Recurring Transactions'!$B$13</f>
        <v/>
      </c>
      <c r="P457" s="126">
        <f>'Recurring Transactions'!$E$13</f>
        <v/>
      </c>
      <c r="Q457" s="72">
        <f>IF('Recurring Transactions'!$J$13="","",EDATE('Recurring Transactions'!$J$13,15))</f>
        <v/>
      </c>
      <c r="R457" s="126">
        <f>IF($Q457="","",TEXT($Q457,"mmm yyyy"))</f>
        <v/>
      </c>
      <c r="S457" s="124">
        <f>IF(OR('Recurring Transactions'!$A$13="",$Q457=""),0,(IF('Recurring Transactions'!$F$13="Monthly",IF(AND('Recurring Transactions'!$J$13&lt;=EOMONTH($Q457,0),$Q457&lt;='Recurring Transactions'!$L$13),1,0),IF('Recurring Transactions'!$F$13="Semi-monthly",IF(AND('Recurring Transactions'!$J$13&lt;=EOMONTH($Q457,0),$Q457&lt;='Recurring Transactions'!$L$13),2,0),IF('Recurring Transactions'!$F$13="Weekly",IF(AND('Recurring Transactions'!$J$13&lt;=EOMONTH($Q457,0),$Q457&lt;='Recurring Transactions'!$L$13),MAX(0,INT((MIN(EOMONTH($Q457,0),'Recurring Transactions'!$L$13)-'Recurring Transactions'!$J$13)/7)+INT(-(MAX('Recurring Transactions'!$J$13,$Q457)-'Recurring Transactions'!$J$13)/7)+1),0),IF('Recurring Transactions'!$F$13="Bi-weekly",IF(AND('Recurring Transactions'!$J$13&lt;=EOMONTH($Q457,0),$Q457&lt;='Recurring Transactions'!$L$13),MAX(0,INT((MIN(EOMONTH($Q457,0),'Recurring Transactions'!$L$13)-'Recurring Transactions'!$J$13)/14)+INT(-(MAX('Recurring Transactions'!$J$13,$Q457)-'Recurring Transactions'!$J$13)/14)+1),0),IF('Recurring Transactions'!$F$13="Quarterly",IF(AND(AND('Recurring Transactions'!$J$13&lt;=EOMONTH($Q457,0),$Q457&lt;='Recurring Transactions'!$L$13),MOD((YEAR($Q457)-YEAR('Recurring Transactions'!$J$13))*12+MONTH($Q457)-MONTH('Recurring Transactions'!$J$13),3)=0),1,0),IF('Recurring Transactions'!$F$13="Annually",IF(AND(AND('Recurring Transactions'!$J$13&lt;=EOMONTH($Q457,0),$Q457&lt;='Recurring Transactions'!$L$13),MONTH($Q457)=MONTH('Recurring Transactions'!$J$13)),1,0),0)))))))*'Recurring Transactions'!$D$13)</f>
        <v/>
      </c>
    </row>
    <row r="458">
      <c r="N458" s="126">
        <f>'Recurring Transactions'!$A$13</f>
        <v/>
      </c>
      <c r="O458" s="126">
        <f>'Recurring Transactions'!$B$13</f>
        <v/>
      </c>
      <c r="P458" s="126">
        <f>'Recurring Transactions'!$E$13</f>
        <v/>
      </c>
      <c r="Q458" s="72">
        <f>IF('Recurring Transactions'!$J$13="","",EDATE('Recurring Transactions'!$J$13,16))</f>
        <v/>
      </c>
      <c r="R458" s="126">
        <f>IF($Q458="","",TEXT($Q458,"mmm yyyy"))</f>
        <v/>
      </c>
      <c r="S458" s="124">
        <f>IF(OR('Recurring Transactions'!$A$13="",$Q458=""),0,(IF('Recurring Transactions'!$F$13="Monthly",IF(AND('Recurring Transactions'!$J$13&lt;=EOMONTH($Q458,0),$Q458&lt;='Recurring Transactions'!$L$13),1,0),IF('Recurring Transactions'!$F$13="Semi-monthly",IF(AND('Recurring Transactions'!$J$13&lt;=EOMONTH($Q458,0),$Q458&lt;='Recurring Transactions'!$L$13),2,0),IF('Recurring Transactions'!$F$13="Weekly",IF(AND('Recurring Transactions'!$J$13&lt;=EOMONTH($Q458,0),$Q458&lt;='Recurring Transactions'!$L$13),MAX(0,INT((MIN(EOMONTH($Q458,0),'Recurring Transactions'!$L$13)-'Recurring Transactions'!$J$13)/7)+INT(-(MAX('Recurring Transactions'!$J$13,$Q458)-'Recurring Transactions'!$J$13)/7)+1),0),IF('Recurring Transactions'!$F$13="Bi-weekly",IF(AND('Recurring Transactions'!$J$13&lt;=EOMONTH($Q458,0),$Q458&lt;='Recurring Transactions'!$L$13),MAX(0,INT((MIN(EOMONTH($Q458,0),'Recurring Transactions'!$L$13)-'Recurring Transactions'!$J$13)/14)+INT(-(MAX('Recurring Transactions'!$J$13,$Q458)-'Recurring Transactions'!$J$13)/14)+1),0),IF('Recurring Transactions'!$F$13="Quarterly",IF(AND(AND('Recurring Transactions'!$J$13&lt;=EOMONTH($Q458,0),$Q458&lt;='Recurring Transactions'!$L$13),MOD((YEAR($Q458)-YEAR('Recurring Transactions'!$J$13))*12+MONTH($Q458)-MONTH('Recurring Transactions'!$J$13),3)=0),1,0),IF('Recurring Transactions'!$F$13="Annually",IF(AND(AND('Recurring Transactions'!$J$13&lt;=EOMONTH($Q458,0),$Q458&lt;='Recurring Transactions'!$L$13),MONTH($Q458)=MONTH('Recurring Transactions'!$J$13)),1,0),0)))))))*'Recurring Transactions'!$D$13)</f>
        <v/>
      </c>
    </row>
    <row r="459">
      <c r="N459" s="126">
        <f>'Recurring Transactions'!$A$13</f>
        <v/>
      </c>
      <c r="O459" s="126">
        <f>'Recurring Transactions'!$B$13</f>
        <v/>
      </c>
      <c r="P459" s="126">
        <f>'Recurring Transactions'!$E$13</f>
        <v/>
      </c>
      <c r="Q459" s="72">
        <f>IF('Recurring Transactions'!$J$13="","",EDATE('Recurring Transactions'!$J$13,17))</f>
        <v/>
      </c>
      <c r="R459" s="126">
        <f>IF($Q459="","",TEXT($Q459,"mmm yyyy"))</f>
        <v/>
      </c>
      <c r="S459" s="124">
        <f>IF(OR('Recurring Transactions'!$A$13="",$Q459=""),0,(IF('Recurring Transactions'!$F$13="Monthly",IF(AND('Recurring Transactions'!$J$13&lt;=EOMONTH($Q459,0),$Q459&lt;='Recurring Transactions'!$L$13),1,0),IF('Recurring Transactions'!$F$13="Semi-monthly",IF(AND('Recurring Transactions'!$J$13&lt;=EOMONTH($Q459,0),$Q459&lt;='Recurring Transactions'!$L$13),2,0),IF('Recurring Transactions'!$F$13="Weekly",IF(AND('Recurring Transactions'!$J$13&lt;=EOMONTH($Q459,0),$Q459&lt;='Recurring Transactions'!$L$13),MAX(0,INT((MIN(EOMONTH($Q459,0),'Recurring Transactions'!$L$13)-'Recurring Transactions'!$J$13)/7)+INT(-(MAX('Recurring Transactions'!$J$13,$Q459)-'Recurring Transactions'!$J$13)/7)+1),0),IF('Recurring Transactions'!$F$13="Bi-weekly",IF(AND('Recurring Transactions'!$J$13&lt;=EOMONTH($Q459,0),$Q459&lt;='Recurring Transactions'!$L$13),MAX(0,INT((MIN(EOMONTH($Q459,0),'Recurring Transactions'!$L$13)-'Recurring Transactions'!$J$13)/14)+INT(-(MAX('Recurring Transactions'!$J$13,$Q459)-'Recurring Transactions'!$J$13)/14)+1),0),IF('Recurring Transactions'!$F$13="Quarterly",IF(AND(AND('Recurring Transactions'!$J$13&lt;=EOMONTH($Q459,0),$Q459&lt;='Recurring Transactions'!$L$13),MOD((YEAR($Q459)-YEAR('Recurring Transactions'!$J$13))*12+MONTH($Q459)-MONTH('Recurring Transactions'!$J$13),3)=0),1,0),IF('Recurring Transactions'!$F$13="Annually",IF(AND(AND('Recurring Transactions'!$J$13&lt;=EOMONTH($Q459,0),$Q459&lt;='Recurring Transactions'!$L$13),MONTH($Q459)=MONTH('Recurring Transactions'!$J$13)),1,0),0)))))))*'Recurring Transactions'!$D$13)</f>
        <v/>
      </c>
    </row>
    <row r="460">
      <c r="N460" s="126">
        <f>'Recurring Transactions'!$A$13</f>
        <v/>
      </c>
      <c r="O460" s="126">
        <f>'Recurring Transactions'!$B$13</f>
        <v/>
      </c>
      <c r="P460" s="126">
        <f>'Recurring Transactions'!$E$13</f>
        <v/>
      </c>
      <c r="Q460" s="72">
        <f>IF('Recurring Transactions'!$J$13="","",EDATE('Recurring Transactions'!$J$13,18))</f>
        <v/>
      </c>
      <c r="R460" s="126">
        <f>IF($Q460="","",TEXT($Q460,"mmm yyyy"))</f>
        <v/>
      </c>
      <c r="S460" s="124">
        <f>IF(OR('Recurring Transactions'!$A$13="",$Q460=""),0,(IF('Recurring Transactions'!$F$13="Monthly",IF(AND('Recurring Transactions'!$J$13&lt;=EOMONTH($Q460,0),$Q460&lt;='Recurring Transactions'!$L$13),1,0),IF('Recurring Transactions'!$F$13="Semi-monthly",IF(AND('Recurring Transactions'!$J$13&lt;=EOMONTH($Q460,0),$Q460&lt;='Recurring Transactions'!$L$13),2,0),IF('Recurring Transactions'!$F$13="Weekly",IF(AND('Recurring Transactions'!$J$13&lt;=EOMONTH($Q460,0),$Q460&lt;='Recurring Transactions'!$L$13),MAX(0,INT((MIN(EOMONTH($Q460,0),'Recurring Transactions'!$L$13)-'Recurring Transactions'!$J$13)/7)+INT(-(MAX('Recurring Transactions'!$J$13,$Q460)-'Recurring Transactions'!$J$13)/7)+1),0),IF('Recurring Transactions'!$F$13="Bi-weekly",IF(AND('Recurring Transactions'!$J$13&lt;=EOMONTH($Q460,0),$Q460&lt;='Recurring Transactions'!$L$13),MAX(0,INT((MIN(EOMONTH($Q460,0),'Recurring Transactions'!$L$13)-'Recurring Transactions'!$J$13)/14)+INT(-(MAX('Recurring Transactions'!$J$13,$Q460)-'Recurring Transactions'!$J$13)/14)+1),0),IF('Recurring Transactions'!$F$13="Quarterly",IF(AND(AND('Recurring Transactions'!$J$13&lt;=EOMONTH($Q460,0),$Q460&lt;='Recurring Transactions'!$L$13),MOD((YEAR($Q460)-YEAR('Recurring Transactions'!$J$13))*12+MONTH($Q460)-MONTH('Recurring Transactions'!$J$13),3)=0),1,0),IF('Recurring Transactions'!$F$13="Annually",IF(AND(AND('Recurring Transactions'!$J$13&lt;=EOMONTH($Q460,0),$Q460&lt;='Recurring Transactions'!$L$13),MONTH($Q460)=MONTH('Recurring Transactions'!$J$13)),1,0),0)))))))*'Recurring Transactions'!$D$13)</f>
        <v/>
      </c>
    </row>
    <row r="461">
      <c r="N461" s="126">
        <f>'Recurring Transactions'!$A$13</f>
        <v/>
      </c>
      <c r="O461" s="126">
        <f>'Recurring Transactions'!$B$13</f>
        <v/>
      </c>
      <c r="P461" s="126">
        <f>'Recurring Transactions'!$E$13</f>
        <v/>
      </c>
      <c r="Q461" s="72">
        <f>IF('Recurring Transactions'!$J$13="","",EDATE('Recurring Transactions'!$J$13,19))</f>
        <v/>
      </c>
      <c r="R461" s="126">
        <f>IF($Q461="","",TEXT($Q461,"mmm yyyy"))</f>
        <v/>
      </c>
      <c r="S461" s="124">
        <f>IF(OR('Recurring Transactions'!$A$13="",$Q461=""),0,(IF('Recurring Transactions'!$F$13="Monthly",IF(AND('Recurring Transactions'!$J$13&lt;=EOMONTH($Q461,0),$Q461&lt;='Recurring Transactions'!$L$13),1,0),IF('Recurring Transactions'!$F$13="Semi-monthly",IF(AND('Recurring Transactions'!$J$13&lt;=EOMONTH($Q461,0),$Q461&lt;='Recurring Transactions'!$L$13),2,0),IF('Recurring Transactions'!$F$13="Weekly",IF(AND('Recurring Transactions'!$J$13&lt;=EOMONTH($Q461,0),$Q461&lt;='Recurring Transactions'!$L$13),MAX(0,INT((MIN(EOMONTH($Q461,0),'Recurring Transactions'!$L$13)-'Recurring Transactions'!$J$13)/7)+INT(-(MAX('Recurring Transactions'!$J$13,$Q461)-'Recurring Transactions'!$J$13)/7)+1),0),IF('Recurring Transactions'!$F$13="Bi-weekly",IF(AND('Recurring Transactions'!$J$13&lt;=EOMONTH($Q461,0),$Q461&lt;='Recurring Transactions'!$L$13),MAX(0,INT((MIN(EOMONTH($Q461,0),'Recurring Transactions'!$L$13)-'Recurring Transactions'!$J$13)/14)+INT(-(MAX('Recurring Transactions'!$J$13,$Q461)-'Recurring Transactions'!$J$13)/14)+1),0),IF('Recurring Transactions'!$F$13="Quarterly",IF(AND(AND('Recurring Transactions'!$J$13&lt;=EOMONTH($Q461,0),$Q461&lt;='Recurring Transactions'!$L$13),MOD((YEAR($Q461)-YEAR('Recurring Transactions'!$J$13))*12+MONTH($Q461)-MONTH('Recurring Transactions'!$J$13),3)=0),1,0),IF('Recurring Transactions'!$F$13="Annually",IF(AND(AND('Recurring Transactions'!$J$13&lt;=EOMONTH($Q461,0),$Q461&lt;='Recurring Transactions'!$L$13),MONTH($Q461)=MONTH('Recurring Transactions'!$J$13)),1,0),0)))))))*'Recurring Transactions'!$D$13)</f>
        <v/>
      </c>
    </row>
    <row r="462">
      <c r="N462" s="126">
        <f>'Recurring Transactions'!$A$13</f>
        <v/>
      </c>
      <c r="O462" s="126">
        <f>'Recurring Transactions'!$B$13</f>
        <v/>
      </c>
      <c r="P462" s="126">
        <f>'Recurring Transactions'!$E$13</f>
        <v/>
      </c>
      <c r="Q462" s="72">
        <f>IF('Recurring Transactions'!$J$13="","",EDATE('Recurring Transactions'!$J$13,20))</f>
        <v/>
      </c>
      <c r="R462" s="126">
        <f>IF($Q462="","",TEXT($Q462,"mmm yyyy"))</f>
        <v/>
      </c>
      <c r="S462" s="124">
        <f>IF(OR('Recurring Transactions'!$A$13="",$Q462=""),0,(IF('Recurring Transactions'!$F$13="Monthly",IF(AND('Recurring Transactions'!$J$13&lt;=EOMONTH($Q462,0),$Q462&lt;='Recurring Transactions'!$L$13),1,0),IF('Recurring Transactions'!$F$13="Semi-monthly",IF(AND('Recurring Transactions'!$J$13&lt;=EOMONTH($Q462,0),$Q462&lt;='Recurring Transactions'!$L$13),2,0),IF('Recurring Transactions'!$F$13="Weekly",IF(AND('Recurring Transactions'!$J$13&lt;=EOMONTH($Q462,0),$Q462&lt;='Recurring Transactions'!$L$13),MAX(0,INT((MIN(EOMONTH($Q462,0),'Recurring Transactions'!$L$13)-'Recurring Transactions'!$J$13)/7)+INT(-(MAX('Recurring Transactions'!$J$13,$Q462)-'Recurring Transactions'!$J$13)/7)+1),0),IF('Recurring Transactions'!$F$13="Bi-weekly",IF(AND('Recurring Transactions'!$J$13&lt;=EOMONTH($Q462,0),$Q462&lt;='Recurring Transactions'!$L$13),MAX(0,INT((MIN(EOMONTH($Q462,0),'Recurring Transactions'!$L$13)-'Recurring Transactions'!$J$13)/14)+INT(-(MAX('Recurring Transactions'!$J$13,$Q462)-'Recurring Transactions'!$J$13)/14)+1),0),IF('Recurring Transactions'!$F$13="Quarterly",IF(AND(AND('Recurring Transactions'!$J$13&lt;=EOMONTH($Q462,0),$Q462&lt;='Recurring Transactions'!$L$13),MOD((YEAR($Q462)-YEAR('Recurring Transactions'!$J$13))*12+MONTH($Q462)-MONTH('Recurring Transactions'!$J$13),3)=0),1,0),IF('Recurring Transactions'!$F$13="Annually",IF(AND(AND('Recurring Transactions'!$J$13&lt;=EOMONTH($Q462,0),$Q462&lt;='Recurring Transactions'!$L$13),MONTH($Q462)=MONTH('Recurring Transactions'!$J$13)),1,0),0)))))))*'Recurring Transactions'!$D$13)</f>
        <v/>
      </c>
    </row>
    <row r="463">
      <c r="N463" s="126">
        <f>'Recurring Transactions'!$A$13</f>
        <v/>
      </c>
      <c r="O463" s="126">
        <f>'Recurring Transactions'!$B$13</f>
        <v/>
      </c>
      <c r="P463" s="126">
        <f>'Recurring Transactions'!$E$13</f>
        <v/>
      </c>
      <c r="Q463" s="72">
        <f>IF('Recurring Transactions'!$J$13="","",EDATE('Recurring Transactions'!$J$13,21))</f>
        <v/>
      </c>
      <c r="R463" s="126">
        <f>IF($Q463="","",TEXT($Q463,"mmm yyyy"))</f>
        <v/>
      </c>
      <c r="S463" s="124">
        <f>IF(OR('Recurring Transactions'!$A$13="",$Q463=""),0,(IF('Recurring Transactions'!$F$13="Monthly",IF(AND('Recurring Transactions'!$J$13&lt;=EOMONTH($Q463,0),$Q463&lt;='Recurring Transactions'!$L$13),1,0),IF('Recurring Transactions'!$F$13="Semi-monthly",IF(AND('Recurring Transactions'!$J$13&lt;=EOMONTH($Q463,0),$Q463&lt;='Recurring Transactions'!$L$13),2,0),IF('Recurring Transactions'!$F$13="Weekly",IF(AND('Recurring Transactions'!$J$13&lt;=EOMONTH($Q463,0),$Q463&lt;='Recurring Transactions'!$L$13),MAX(0,INT((MIN(EOMONTH($Q463,0),'Recurring Transactions'!$L$13)-'Recurring Transactions'!$J$13)/7)+INT(-(MAX('Recurring Transactions'!$J$13,$Q463)-'Recurring Transactions'!$J$13)/7)+1),0),IF('Recurring Transactions'!$F$13="Bi-weekly",IF(AND('Recurring Transactions'!$J$13&lt;=EOMONTH($Q463,0),$Q463&lt;='Recurring Transactions'!$L$13),MAX(0,INT((MIN(EOMONTH($Q463,0),'Recurring Transactions'!$L$13)-'Recurring Transactions'!$J$13)/14)+INT(-(MAX('Recurring Transactions'!$J$13,$Q463)-'Recurring Transactions'!$J$13)/14)+1),0),IF('Recurring Transactions'!$F$13="Quarterly",IF(AND(AND('Recurring Transactions'!$J$13&lt;=EOMONTH($Q463,0),$Q463&lt;='Recurring Transactions'!$L$13),MOD((YEAR($Q463)-YEAR('Recurring Transactions'!$J$13))*12+MONTH($Q463)-MONTH('Recurring Transactions'!$J$13),3)=0),1,0),IF('Recurring Transactions'!$F$13="Annually",IF(AND(AND('Recurring Transactions'!$J$13&lt;=EOMONTH($Q463,0),$Q463&lt;='Recurring Transactions'!$L$13),MONTH($Q463)=MONTH('Recurring Transactions'!$J$13)),1,0),0)))))))*'Recurring Transactions'!$D$13)</f>
        <v/>
      </c>
    </row>
    <row r="464">
      <c r="N464" s="126">
        <f>'Recurring Transactions'!$A$13</f>
        <v/>
      </c>
      <c r="O464" s="126">
        <f>'Recurring Transactions'!$B$13</f>
        <v/>
      </c>
      <c r="P464" s="126">
        <f>'Recurring Transactions'!$E$13</f>
        <v/>
      </c>
      <c r="Q464" s="72">
        <f>IF('Recurring Transactions'!$J$13="","",EDATE('Recurring Transactions'!$J$13,22))</f>
        <v/>
      </c>
      <c r="R464" s="126">
        <f>IF($Q464="","",TEXT($Q464,"mmm yyyy"))</f>
        <v/>
      </c>
      <c r="S464" s="124">
        <f>IF(OR('Recurring Transactions'!$A$13="",$Q464=""),0,(IF('Recurring Transactions'!$F$13="Monthly",IF(AND('Recurring Transactions'!$J$13&lt;=EOMONTH($Q464,0),$Q464&lt;='Recurring Transactions'!$L$13),1,0),IF('Recurring Transactions'!$F$13="Semi-monthly",IF(AND('Recurring Transactions'!$J$13&lt;=EOMONTH($Q464,0),$Q464&lt;='Recurring Transactions'!$L$13),2,0),IF('Recurring Transactions'!$F$13="Weekly",IF(AND('Recurring Transactions'!$J$13&lt;=EOMONTH($Q464,0),$Q464&lt;='Recurring Transactions'!$L$13),MAX(0,INT((MIN(EOMONTH($Q464,0),'Recurring Transactions'!$L$13)-'Recurring Transactions'!$J$13)/7)+INT(-(MAX('Recurring Transactions'!$J$13,$Q464)-'Recurring Transactions'!$J$13)/7)+1),0),IF('Recurring Transactions'!$F$13="Bi-weekly",IF(AND('Recurring Transactions'!$J$13&lt;=EOMONTH($Q464,0),$Q464&lt;='Recurring Transactions'!$L$13),MAX(0,INT((MIN(EOMONTH($Q464,0),'Recurring Transactions'!$L$13)-'Recurring Transactions'!$J$13)/14)+INT(-(MAX('Recurring Transactions'!$J$13,$Q464)-'Recurring Transactions'!$J$13)/14)+1),0),IF('Recurring Transactions'!$F$13="Quarterly",IF(AND(AND('Recurring Transactions'!$J$13&lt;=EOMONTH($Q464,0),$Q464&lt;='Recurring Transactions'!$L$13),MOD((YEAR($Q464)-YEAR('Recurring Transactions'!$J$13))*12+MONTH($Q464)-MONTH('Recurring Transactions'!$J$13),3)=0),1,0),IF('Recurring Transactions'!$F$13="Annually",IF(AND(AND('Recurring Transactions'!$J$13&lt;=EOMONTH($Q464,0),$Q464&lt;='Recurring Transactions'!$L$13),MONTH($Q464)=MONTH('Recurring Transactions'!$J$13)),1,0),0)))))))*'Recurring Transactions'!$D$13)</f>
        <v/>
      </c>
    </row>
    <row r="465">
      <c r="N465" s="126">
        <f>'Recurring Transactions'!$A$13</f>
        <v/>
      </c>
      <c r="O465" s="126">
        <f>'Recurring Transactions'!$B$13</f>
        <v/>
      </c>
      <c r="P465" s="126">
        <f>'Recurring Transactions'!$E$13</f>
        <v/>
      </c>
      <c r="Q465" s="72">
        <f>IF('Recurring Transactions'!$J$13="","",EDATE('Recurring Transactions'!$J$13,23))</f>
        <v/>
      </c>
      <c r="R465" s="126">
        <f>IF($Q465="","",TEXT($Q465,"mmm yyyy"))</f>
        <v/>
      </c>
      <c r="S465" s="124">
        <f>IF(OR('Recurring Transactions'!$A$13="",$Q465=""),0,(IF('Recurring Transactions'!$F$13="Monthly",IF(AND('Recurring Transactions'!$J$13&lt;=EOMONTH($Q465,0),$Q465&lt;='Recurring Transactions'!$L$13),1,0),IF('Recurring Transactions'!$F$13="Semi-monthly",IF(AND('Recurring Transactions'!$J$13&lt;=EOMONTH($Q465,0),$Q465&lt;='Recurring Transactions'!$L$13),2,0),IF('Recurring Transactions'!$F$13="Weekly",IF(AND('Recurring Transactions'!$J$13&lt;=EOMONTH($Q465,0),$Q465&lt;='Recurring Transactions'!$L$13),MAX(0,INT((MIN(EOMONTH($Q465,0),'Recurring Transactions'!$L$13)-'Recurring Transactions'!$J$13)/7)+INT(-(MAX('Recurring Transactions'!$J$13,$Q465)-'Recurring Transactions'!$J$13)/7)+1),0),IF('Recurring Transactions'!$F$13="Bi-weekly",IF(AND('Recurring Transactions'!$J$13&lt;=EOMONTH($Q465,0),$Q465&lt;='Recurring Transactions'!$L$13),MAX(0,INT((MIN(EOMONTH($Q465,0),'Recurring Transactions'!$L$13)-'Recurring Transactions'!$J$13)/14)+INT(-(MAX('Recurring Transactions'!$J$13,$Q465)-'Recurring Transactions'!$J$13)/14)+1),0),IF('Recurring Transactions'!$F$13="Quarterly",IF(AND(AND('Recurring Transactions'!$J$13&lt;=EOMONTH($Q465,0),$Q465&lt;='Recurring Transactions'!$L$13),MOD((YEAR($Q465)-YEAR('Recurring Transactions'!$J$13))*12+MONTH($Q465)-MONTH('Recurring Transactions'!$J$13),3)=0),1,0),IF('Recurring Transactions'!$F$13="Annually",IF(AND(AND('Recurring Transactions'!$J$13&lt;=EOMONTH($Q465,0),$Q465&lt;='Recurring Transactions'!$L$13),MONTH($Q465)=MONTH('Recurring Transactions'!$J$13)),1,0),0)))))))*'Recurring Transactions'!$D$13)</f>
        <v/>
      </c>
    </row>
    <row r="466">
      <c r="N466" s="126">
        <f>'Recurring Transactions'!$A$13</f>
        <v/>
      </c>
      <c r="O466" s="126">
        <f>'Recurring Transactions'!$B$13</f>
        <v/>
      </c>
      <c r="P466" s="126">
        <f>'Recurring Transactions'!$E$13</f>
        <v/>
      </c>
      <c r="Q466" s="72">
        <f>IF('Recurring Transactions'!$J$13="","",EDATE('Recurring Transactions'!$J$13,24))</f>
        <v/>
      </c>
      <c r="R466" s="126">
        <f>IF($Q466="","",TEXT($Q466,"mmm yyyy"))</f>
        <v/>
      </c>
      <c r="S466" s="124">
        <f>IF(OR('Recurring Transactions'!$A$13="",$Q466=""),0,(IF('Recurring Transactions'!$F$13="Monthly",IF(AND('Recurring Transactions'!$J$13&lt;=EOMONTH($Q466,0),$Q466&lt;='Recurring Transactions'!$L$13),1,0),IF('Recurring Transactions'!$F$13="Semi-monthly",IF(AND('Recurring Transactions'!$J$13&lt;=EOMONTH($Q466,0),$Q466&lt;='Recurring Transactions'!$L$13),2,0),IF('Recurring Transactions'!$F$13="Weekly",IF(AND('Recurring Transactions'!$J$13&lt;=EOMONTH($Q466,0),$Q466&lt;='Recurring Transactions'!$L$13),MAX(0,INT((MIN(EOMONTH($Q466,0),'Recurring Transactions'!$L$13)-'Recurring Transactions'!$J$13)/7)+INT(-(MAX('Recurring Transactions'!$J$13,$Q466)-'Recurring Transactions'!$J$13)/7)+1),0),IF('Recurring Transactions'!$F$13="Bi-weekly",IF(AND('Recurring Transactions'!$J$13&lt;=EOMONTH($Q466,0),$Q466&lt;='Recurring Transactions'!$L$13),MAX(0,INT((MIN(EOMONTH($Q466,0),'Recurring Transactions'!$L$13)-'Recurring Transactions'!$J$13)/14)+INT(-(MAX('Recurring Transactions'!$J$13,$Q466)-'Recurring Transactions'!$J$13)/14)+1),0),IF('Recurring Transactions'!$F$13="Quarterly",IF(AND(AND('Recurring Transactions'!$J$13&lt;=EOMONTH($Q466,0),$Q466&lt;='Recurring Transactions'!$L$13),MOD((YEAR($Q466)-YEAR('Recurring Transactions'!$J$13))*12+MONTH($Q466)-MONTH('Recurring Transactions'!$J$13),3)=0),1,0),IF('Recurring Transactions'!$F$13="Annually",IF(AND(AND('Recurring Transactions'!$J$13&lt;=EOMONTH($Q466,0),$Q466&lt;='Recurring Transactions'!$L$13),MONTH($Q466)=MONTH('Recurring Transactions'!$J$13)),1,0),0)))))))*'Recurring Transactions'!$D$13)</f>
        <v/>
      </c>
    </row>
    <row r="467">
      <c r="N467" s="126">
        <f>'Recurring Transactions'!$A$13</f>
        <v/>
      </c>
      <c r="O467" s="126">
        <f>'Recurring Transactions'!$B$13</f>
        <v/>
      </c>
      <c r="P467" s="126">
        <f>'Recurring Transactions'!$E$13</f>
        <v/>
      </c>
      <c r="Q467" s="72">
        <f>IF('Recurring Transactions'!$J$13="","",EDATE('Recurring Transactions'!$J$13,25))</f>
        <v/>
      </c>
      <c r="R467" s="126">
        <f>IF($Q467="","",TEXT($Q467,"mmm yyyy"))</f>
        <v/>
      </c>
      <c r="S467" s="124">
        <f>IF(OR('Recurring Transactions'!$A$13="",$Q467=""),0,(IF('Recurring Transactions'!$F$13="Monthly",IF(AND('Recurring Transactions'!$J$13&lt;=EOMONTH($Q467,0),$Q467&lt;='Recurring Transactions'!$L$13),1,0),IF('Recurring Transactions'!$F$13="Semi-monthly",IF(AND('Recurring Transactions'!$J$13&lt;=EOMONTH($Q467,0),$Q467&lt;='Recurring Transactions'!$L$13),2,0),IF('Recurring Transactions'!$F$13="Weekly",IF(AND('Recurring Transactions'!$J$13&lt;=EOMONTH($Q467,0),$Q467&lt;='Recurring Transactions'!$L$13),MAX(0,INT((MIN(EOMONTH($Q467,0),'Recurring Transactions'!$L$13)-'Recurring Transactions'!$J$13)/7)+INT(-(MAX('Recurring Transactions'!$J$13,$Q467)-'Recurring Transactions'!$J$13)/7)+1),0),IF('Recurring Transactions'!$F$13="Bi-weekly",IF(AND('Recurring Transactions'!$J$13&lt;=EOMONTH($Q467,0),$Q467&lt;='Recurring Transactions'!$L$13),MAX(0,INT((MIN(EOMONTH($Q467,0),'Recurring Transactions'!$L$13)-'Recurring Transactions'!$J$13)/14)+INT(-(MAX('Recurring Transactions'!$J$13,$Q467)-'Recurring Transactions'!$J$13)/14)+1),0),IF('Recurring Transactions'!$F$13="Quarterly",IF(AND(AND('Recurring Transactions'!$J$13&lt;=EOMONTH($Q467,0),$Q467&lt;='Recurring Transactions'!$L$13),MOD((YEAR($Q467)-YEAR('Recurring Transactions'!$J$13))*12+MONTH($Q467)-MONTH('Recurring Transactions'!$J$13),3)=0),1,0),IF('Recurring Transactions'!$F$13="Annually",IF(AND(AND('Recurring Transactions'!$J$13&lt;=EOMONTH($Q467,0),$Q467&lt;='Recurring Transactions'!$L$13),MONTH($Q467)=MONTH('Recurring Transactions'!$J$13)),1,0),0)))))))*'Recurring Transactions'!$D$13)</f>
        <v/>
      </c>
    </row>
    <row r="468">
      <c r="N468" s="126">
        <f>'Recurring Transactions'!$A$13</f>
        <v/>
      </c>
      <c r="O468" s="126">
        <f>'Recurring Transactions'!$B$13</f>
        <v/>
      </c>
      <c r="P468" s="126">
        <f>'Recurring Transactions'!$E$13</f>
        <v/>
      </c>
      <c r="Q468" s="72">
        <f>IF('Recurring Transactions'!$J$13="","",EDATE('Recurring Transactions'!$J$13,26))</f>
        <v/>
      </c>
      <c r="R468" s="126">
        <f>IF($Q468="","",TEXT($Q468,"mmm yyyy"))</f>
        <v/>
      </c>
      <c r="S468" s="124">
        <f>IF(OR('Recurring Transactions'!$A$13="",$Q468=""),0,(IF('Recurring Transactions'!$F$13="Monthly",IF(AND('Recurring Transactions'!$J$13&lt;=EOMONTH($Q468,0),$Q468&lt;='Recurring Transactions'!$L$13),1,0),IF('Recurring Transactions'!$F$13="Semi-monthly",IF(AND('Recurring Transactions'!$J$13&lt;=EOMONTH($Q468,0),$Q468&lt;='Recurring Transactions'!$L$13),2,0),IF('Recurring Transactions'!$F$13="Weekly",IF(AND('Recurring Transactions'!$J$13&lt;=EOMONTH($Q468,0),$Q468&lt;='Recurring Transactions'!$L$13),MAX(0,INT((MIN(EOMONTH($Q468,0),'Recurring Transactions'!$L$13)-'Recurring Transactions'!$J$13)/7)+INT(-(MAX('Recurring Transactions'!$J$13,$Q468)-'Recurring Transactions'!$J$13)/7)+1),0),IF('Recurring Transactions'!$F$13="Bi-weekly",IF(AND('Recurring Transactions'!$J$13&lt;=EOMONTH($Q468,0),$Q468&lt;='Recurring Transactions'!$L$13),MAX(0,INT((MIN(EOMONTH($Q468,0),'Recurring Transactions'!$L$13)-'Recurring Transactions'!$J$13)/14)+INT(-(MAX('Recurring Transactions'!$J$13,$Q468)-'Recurring Transactions'!$J$13)/14)+1),0),IF('Recurring Transactions'!$F$13="Quarterly",IF(AND(AND('Recurring Transactions'!$J$13&lt;=EOMONTH($Q468,0),$Q468&lt;='Recurring Transactions'!$L$13),MOD((YEAR($Q468)-YEAR('Recurring Transactions'!$J$13))*12+MONTH($Q468)-MONTH('Recurring Transactions'!$J$13),3)=0),1,0),IF('Recurring Transactions'!$F$13="Annually",IF(AND(AND('Recurring Transactions'!$J$13&lt;=EOMONTH($Q468,0),$Q468&lt;='Recurring Transactions'!$L$13),MONTH($Q468)=MONTH('Recurring Transactions'!$J$13)),1,0),0)))))))*'Recurring Transactions'!$D$13)</f>
        <v/>
      </c>
    </row>
    <row r="469">
      <c r="N469" s="126">
        <f>'Recurring Transactions'!$A$13</f>
        <v/>
      </c>
      <c r="O469" s="126">
        <f>'Recurring Transactions'!$B$13</f>
        <v/>
      </c>
      <c r="P469" s="126">
        <f>'Recurring Transactions'!$E$13</f>
        <v/>
      </c>
      <c r="Q469" s="72">
        <f>IF('Recurring Transactions'!$J$13="","",EDATE('Recurring Transactions'!$J$13,27))</f>
        <v/>
      </c>
      <c r="R469" s="126">
        <f>IF($Q469="","",TEXT($Q469,"mmm yyyy"))</f>
        <v/>
      </c>
      <c r="S469" s="124">
        <f>IF(OR('Recurring Transactions'!$A$13="",$Q469=""),0,(IF('Recurring Transactions'!$F$13="Monthly",IF(AND('Recurring Transactions'!$J$13&lt;=EOMONTH($Q469,0),$Q469&lt;='Recurring Transactions'!$L$13),1,0),IF('Recurring Transactions'!$F$13="Semi-monthly",IF(AND('Recurring Transactions'!$J$13&lt;=EOMONTH($Q469,0),$Q469&lt;='Recurring Transactions'!$L$13),2,0),IF('Recurring Transactions'!$F$13="Weekly",IF(AND('Recurring Transactions'!$J$13&lt;=EOMONTH($Q469,0),$Q469&lt;='Recurring Transactions'!$L$13),MAX(0,INT((MIN(EOMONTH($Q469,0),'Recurring Transactions'!$L$13)-'Recurring Transactions'!$J$13)/7)+INT(-(MAX('Recurring Transactions'!$J$13,$Q469)-'Recurring Transactions'!$J$13)/7)+1),0),IF('Recurring Transactions'!$F$13="Bi-weekly",IF(AND('Recurring Transactions'!$J$13&lt;=EOMONTH($Q469,0),$Q469&lt;='Recurring Transactions'!$L$13),MAX(0,INT((MIN(EOMONTH($Q469,0),'Recurring Transactions'!$L$13)-'Recurring Transactions'!$J$13)/14)+INT(-(MAX('Recurring Transactions'!$J$13,$Q469)-'Recurring Transactions'!$J$13)/14)+1),0),IF('Recurring Transactions'!$F$13="Quarterly",IF(AND(AND('Recurring Transactions'!$J$13&lt;=EOMONTH($Q469,0),$Q469&lt;='Recurring Transactions'!$L$13),MOD((YEAR($Q469)-YEAR('Recurring Transactions'!$J$13))*12+MONTH($Q469)-MONTH('Recurring Transactions'!$J$13),3)=0),1,0),IF('Recurring Transactions'!$F$13="Annually",IF(AND(AND('Recurring Transactions'!$J$13&lt;=EOMONTH($Q469,0),$Q469&lt;='Recurring Transactions'!$L$13),MONTH($Q469)=MONTH('Recurring Transactions'!$J$13)),1,0),0)))))))*'Recurring Transactions'!$D$13)</f>
        <v/>
      </c>
    </row>
    <row r="470">
      <c r="N470" s="126">
        <f>'Recurring Transactions'!$A$13</f>
        <v/>
      </c>
      <c r="O470" s="126">
        <f>'Recurring Transactions'!$B$13</f>
        <v/>
      </c>
      <c r="P470" s="126">
        <f>'Recurring Transactions'!$E$13</f>
        <v/>
      </c>
      <c r="Q470" s="72">
        <f>IF('Recurring Transactions'!$J$13="","",EDATE('Recurring Transactions'!$J$13,28))</f>
        <v/>
      </c>
      <c r="R470" s="126">
        <f>IF($Q470="","",TEXT($Q470,"mmm yyyy"))</f>
        <v/>
      </c>
      <c r="S470" s="124">
        <f>IF(OR('Recurring Transactions'!$A$13="",$Q470=""),0,(IF('Recurring Transactions'!$F$13="Monthly",IF(AND('Recurring Transactions'!$J$13&lt;=EOMONTH($Q470,0),$Q470&lt;='Recurring Transactions'!$L$13),1,0),IF('Recurring Transactions'!$F$13="Semi-monthly",IF(AND('Recurring Transactions'!$J$13&lt;=EOMONTH($Q470,0),$Q470&lt;='Recurring Transactions'!$L$13),2,0),IF('Recurring Transactions'!$F$13="Weekly",IF(AND('Recurring Transactions'!$J$13&lt;=EOMONTH($Q470,0),$Q470&lt;='Recurring Transactions'!$L$13),MAX(0,INT((MIN(EOMONTH($Q470,0),'Recurring Transactions'!$L$13)-'Recurring Transactions'!$J$13)/7)+INT(-(MAX('Recurring Transactions'!$J$13,$Q470)-'Recurring Transactions'!$J$13)/7)+1),0),IF('Recurring Transactions'!$F$13="Bi-weekly",IF(AND('Recurring Transactions'!$J$13&lt;=EOMONTH($Q470,0),$Q470&lt;='Recurring Transactions'!$L$13),MAX(0,INT((MIN(EOMONTH($Q470,0),'Recurring Transactions'!$L$13)-'Recurring Transactions'!$J$13)/14)+INT(-(MAX('Recurring Transactions'!$J$13,$Q470)-'Recurring Transactions'!$J$13)/14)+1),0),IF('Recurring Transactions'!$F$13="Quarterly",IF(AND(AND('Recurring Transactions'!$J$13&lt;=EOMONTH($Q470,0),$Q470&lt;='Recurring Transactions'!$L$13),MOD((YEAR($Q470)-YEAR('Recurring Transactions'!$J$13))*12+MONTH($Q470)-MONTH('Recurring Transactions'!$J$13),3)=0),1,0),IF('Recurring Transactions'!$F$13="Annually",IF(AND(AND('Recurring Transactions'!$J$13&lt;=EOMONTH($Q470,0),$Q470&lt;='Recurring Transactions'!$L$13),MONTH($Q470)=MONTH('Recurring Transactions'!$J$13)),1,0),0)))))))*'Recurring Transactions'!$D$13)</f>
        <v/>
      </c>
    </row>
    <row r="471">
      <c r="N471" s="126">
        <f>'Recurring Transactions'!$A$13</f>
        <v/>
      </c>
      <c r="O471" s="126">
        <f>'Recurring Transactions'!$B$13</f>
        <v/>
      </c>
      <c r="P471" s="126">
        <f>'Recurring Transactions'!$E$13</f>
        <v/>
      </c>
      <c r="Q471" s="72">
        <f>IF('Recurring Transactions'!$J$13="","",EDATE('Recurring Transactions'!$J$13,29))</f>
        <v/>
      </c>
      <c r="R471" s="126">
        <f>IF($Q471="","",TEXT($Q471,"mmm yyyy"))</f>
        <v/>
      </c>
      <c r="S471" s="124">
        <f>IF(OR('Recurring Transactions'!$A$13="",$Q471=""),0,(IF('Recurring Transactions'!$F$13="Monthly",IF(AND('Recurring Transactions'!$J$13&lt;=EOMONTH($Q471,0),$Q471&lt;='Recurring Transactions'!$L$13),1,0),IF('Recurring Transactions'!$F$13="Semi-monthly",IF(AND('Recurring Transactions'!$J$13&lt;=EOMONTH($Q471,0),$Q471&lt;='Recurring Transactions'!$L$13),2,0),IF('Recurring Transactions'!$F$13="Weekly",IF(AND('Recurring Transactions'!$J$13&lt;=EOMONTH($Q471,0),$Q471&lt;='Recurring Transactions'!$L$13),MAX(0,INT((MIN(EOMONTH($Q471,0),'Recurring Transactions'!$L$13)-'Recurring Transactions'!$J$13)/7)+INT(-(MAX('Recurring Transactions'!$J$13,$Q471)-'Recurring Transactions'!$J$13)/7)+1),0),IF('Recurring Transactions'!$F$13="Bi-weekly",IF(AND('Recurring Transactions'!$J$13&lt;=EOMONTH($Q471,0),$Q471&lt;='Recurring Transactions'!$L$13),MAX(0,INT((MIN(EOMONTH($Q471,0),'Recurring Transactions'!$L$13)-'Recurring Transactions'!$J$13)/14)+INT(-(MAX('Recurring Transactions'!$J$13,$Q471)-'Recurring Transactions'!$J$13)/14)+1),0),IF('Recurring Transactions'!$F$13="Quarterly",IF(AND(AND('Recurring Transactions'!$J$13&lt;=EOMONTH($Q471,0),$Q471&lt;='Recurring Transactions'!$L$13),MOD((YEAR($Q471)-YEAR('Recurring Transactions'!$J$13))*12+MONTH($Q471)-MONTH('Recurring Transactions'!$J$13),3)=0),1,0),IF('Recurring Transactions'!$F$13="Annually",IF(AND(AND('Recurring Transactions'!$J$13&lt;=EOMONTH($Q471,0),$Q471&lt;='Recurring Transactions'!$L$13),MONTH($Q471)=MONTH('Recurring Transactions'!$J$13)),1,0),0)))))))*'Recurring Transactions'!$D$13)</f>
        <v/>
      </c>
    </row>
    <row r="472">
      <c r="N472" s="126">
        <f>'Recurring Transactions'!$A$13</f>
        <v/>
      </c>
      <c r="O472" s="126">
        <f>'Recurring Transactions'!$B$13</f>
        <v/>
      </c>
      <c r="P472" s="126">
        <f>'Recurring Transactions'!$E$13</f>
        <v/>
      </c>
      <c r="Q472" s="72">
        <f>IF('Recurring Transactions'!$J$13="","",EDATE('Recurring Transactions'!$J$13,30))</f>
        <v/>
      </c>
      <c r="R472" s="126">
        <f>IF($Q472="","",TEXT($Q472,"mmm yyyy"))</f>
        <v/>
      </c>
      <c r="S472" s="124">
        <f>IF(OR('Recurring Transactions'!$A$13="",$Q472=""),0,(IF('Recurring Transactions'!$F$13="Monthly",IF(AND('Recurring Transactions'!$J$13&lt;=EOMONTH($Q472,0),$Q472&lt;='Recurring Transactions'!$L$13),1,0),IF('Recurring Transactions'!$F$13="Semi-monthly",IF(AND('Recurring Transactions'!$J$13&lt;=EOMONTH($Q472,0),$Q472&lt;='Recurring Transactions'!$L$13),2,0),IF('Recurring Transactions'!$F$13="Weekly",IF(AND('Recurring Transactions'!$J$13&lt;=EOMONTH($Q472,0),$Q472&lt;='Recurring Transactions'!$L$13),MAX(0,INT((MIN(EOMONTH($Q472,0),'Recurring Transactions'!$L$13)-'Recurring Transactions'!$J$13)/7)+INT(-(MAX('Recurring Transactions'!$J$13,$Q472)-'Recurring Transactions'!$J$13)/7)+1),0),IF('Recurring Transactions'!$F$13="Bi-weekly",IF(AND('Recurring Transactions'!$J$13&lt;=EOMONTH($Q472,0),$Q472&lt;='Recurring Transactions'!$L$13),MAX(0,INT((MIN(EOMONTH($Q472,0),'Recurring Transactions'!$L$13)-'Recurring Transactions'!$J$13)/14)+INT(-(MAX('Recurring Transactions'!$J$13,$Q472)-'Recurring Transactions'!$J$13)/14)+1),0),IF('Recurring Transactions'!$F$13="Quarterly",IF(AND(AND('Recurring Transactions'!$J$13&lt;=EOMONTH($Q472,0),$Q472&lt;='Recurring Transactions'!$L$13),MOD((YEAR($Q472)-YEAR('Recurring Transactions'!$J$13))*12+MONTH($Q472)-MONTH('Recurring Transactions'!$J$13),3)=0),1,0),IF('Recurring Transactions'!$F$13="Annually",IF(AND(AND('Recurring Transactions'!$J$13&lt;=EOMONTH($Q472,0),$Q472&lt;='Recurring Transactions'!$L$13),MONTH($Q472)=MONTH('Recurring Transactions'!$J$13)),1,0),0)))))))*'Recurring Transactions'!$D$13)</f>
        <v/>
      </c>
    </row>
    <row r="473">
      <c r="N473" s="126">
        <f>'Recurring Transactions'!$A$13</f>
        <v/>
      </c>
      <c r="O473" s="126">
        <f>'Recurring Transactions'!$B$13</f>
        <v/>
      </c>
      <c r="P473" s="126">
        <f>'Recurring Transactions'!$E$13</f>
        <v/>
      </c>
      <c r="Q473" s="72">
        <f>IF('Recurring Transactions'!$J$13="","",EDATE('Recurring Transactions'!$J$13,31))</f>
        <v/>
      </c>
      <c r="R473" s="126">
        <f>IF($Q473="","",TEXT($Q473,"mmm yyyy"))</f>
        <v/>
      </c>
      <c r="S473" s="124">
        <f>IF(OR('Recurring Transactions'!$A$13="",$Q473=""),0,(IF('Recurring Transactions'!$F$13="Monthly",IF(AND('Recurring Transactions'!$J$13&lt;=EOMONTH($Q473,0),$Q473&lt;='Recurring Transactions'!$L$13),1,0),IF('Recurring Transactions'!$F$13="Semi-monthly",IF(AND('Recurring Transactions'!$J$13&lt;=EOMONTH($Q473,0),$Q473&lt;='Recurring Transactions'!$L$13),2,0),IF('Recurring Transactions'!$F$13="Weekly",IF(AND('Recurring Transactions'!$J$13&lt;=EOMONTH($Q473,0),$Q473&lt;='Recurring Transactions'!$L$13),MAX(0,INT((MIN(EOMONTH($Q473,0),'Recurring Transactions'!$L$13)-'Recurring Transactions'!$J$13)/7)+INT(-(MAX('Recurring Transactions'!$J$13,$Q473)-'Recurring Transactions'!$J$13)/7)+1),0),IF('Recurring Transactions'!$F$13="Bi-weekly",IF(AND('Recurring Transactions'!$J$13&lt;=EOMONTH($Q473,0),$Q473&lt;='Recurring Transactions'!$L$13),MAX(0,INT((MIN(EOMONTH($Q473,0),'Recurring Transactions'!$L$13)-'Recurring Transactions'!$J$13)/14)+INT(-(MAX('Recurring Transactions'!$J$13,$Q473)-'Recurring Transactions'!$J$13)/14)+1),0),IF('Recurring Transactions'!$F$13="Quarterly",IF(AND(AND('Recurring Transactions'!$J$13&lt;=EOMONTH($Q473,0),$Q473&lt;='Recurring Transactions'!$L$13),MOD((YEAR($Q473)-YEAR('Recurring Transactions'!$J$13))*12+MONTH($Q473)-MONTH('Recurring Transactions'!$J$13),3)=0),1,0),IF('Recurring Transactions'!$F$13="Annually",IF(AND(AND('Recurring Transactions'!$J$13&lt;=EOMONTH($Q473,0),$Q473&lt;='Recurring Transactions'!$L$13),MONTH($Q473)=MONTH('Recurring Transactions'!$J$13)),1,0),0)))))))*'Recurring Transactions'!$D$13)</f>
        <v/>
      </c>
    </row>
    <row r="474">
      <c r="N474" s="126">
        <f>'Recurring Transactions'!$A$13</f>
        <v/>
      </c>
      <c r="O474" s="126">
        <f>'Recurring Transactions'!$B$13</f>
        <v/>
      </c>
      <c r="P474" s="126">
        <f>'Recurring Transactions'!$E$13</f>
        <v/>
      </c>
      <c r="Q474" s="72">
        <f>IF('Recurring Transactions'!$J$13="","",EDATE('Recurring Transactions'!$J$13,32))</f>
        <v/>
      </c>
      <c r="R474" s="126">
        <f>IF($Q474="","",TEXT($Q474,"mmm yyyy"))</f>
        <v/>
      </c>
      <c r="S474" s="124">
        <f>IF(OR('Recurring Transactions'!$A$13="",$Q474=""),0,(IF('Recurring Transactions'!$F$13="Monthly",IF(AND('Recurring Transactions'!$J$13&lt;=EOMONTH($Q474,0),$Q474&lt;='Recurring Transactions'!$L$13),1,0),IF('Recurring Transactions'!$F$13="Semi-monthly",IF(AND('Recurring Transactions'!$J$13&lt;=EOMONTH($Q474,0),$Q474&lt;='Recurring Transactions'!$L$13),2,0),IF('Recurring Transactions'!$F$13="Weekly",IF(AND('Recurring Transactions'!$J$13&lt;=EOMONTH($Q474,0),$Q474&lt;='Recurring Transactions'!$L$13),MAX(0,INT((MIN(EOMONTH($Q474,0),'Recurring Transactions'!$L$13)-'Recurring Transactions'!$J$13)/7)+INT(-(MAX('Recurring Transactions'!$J$13,$Q474)-'Recurring Transactions'!$J$13)/7)+1),0),IF('Recurring Transactions'!$F$13="Bi-weekly",IF(AND('Recurring Transactions'!$J$13&lt;=EOMONTH($Q474,0),$Q474&lt;='Recurring Transactions'!$L$13),MAX(0,INT((MIN(EOMONTH($Q474,0),'Recurring Transactions'!$L$13)-'Recurring Transactions'!$J$13)/14)+INT(-(MAX('Recurring Transactions'!$J$13,$Q474)-'Recurring Transactions'!$J$13)/14)+1),0),IF('Recurring Transactions'!$F$13="Quarterly",IF(AND(AND('Recurring Transactions'!$J$13&lt;=EOMONTH($Q474,0),$Q474&lt;='Recurring Transactions'!$L$13),MOD((YEAR($Q474)-YEAR('Recurring Transactions'!$J$13))*12+MONTH($Q474)-MONTH('Recurring Transactions'!$J$13),3)=0),1,0),IF('Recurring Transactions'!$F$13="Annually",IF(AND(AND('Recurring Transactions'!$J$13&lt;=EOMONTH($Q474,0),$Q474&lt;='Recurring Transactions'!$L$13),MONTH($Q474)=MONTH('Recurring Transactions'!$J$13)),1,0),0)))))))*'Recurring Transactions'!$D$13)</f>
        <v/>
      </c>
    </row>
    <row r="475">
      <c r="N475" s="126">
        <f>'Recurring Transactions'!$A$13</f>
        <v/>
      </c>
      <c r="O475" s="126">
        <f>'Recurring Transactions'!$B$13</f>
        <v/>
      </c>
      <c r="P475" s="126">
        <f>'Recurring Transactions'!$E$13</f>
        <v/>
      </c>
      <c r="Q475" s="72">
        <f>IF('Recurring Transactions'!$J$13="","",EDATE('Recurring Transactions'!$J$13,33))</f>
        <v/>
      </c>
      <c r="R475" s="126">
        <f>IF($Q475="","",TEXT($Q475,"mmm yyyy"))</f>
        <v/>
      </c>
      <c r="S475" s="124">
        <f>IF(OR('Recurring Transactions'!$A$13="",$Q475=""),0,(IF('Recurring Transactions'!$F$13="Monthly",IF(AND('Recurring Transactions'!$J$13&lt;=EOMONTH($Q475,0),$Q475&lt;='Recurring Transactions'!$L$13),1,0),IF('Recurring Transactions'!$F$13="Semi-monthly",IF(AND('Recurring Transactions'!$J$13&lt;=EOMONTH($Q475,0),$Q475&lt;='Recurring Transactions'!$L$13),2,0),IF('Recurring Transactions'!$F$13="Weekly",IF(AND('Recurring Transactions'!$J$13&lt;=EOMONTH($Q475,0),$Q475&lt;='Recurring Transactions'!$L$13),MAX(0,INT((MIN(EOMONTH($Q475,0),'Recurring Transactions'!$L$13)-'Recurring Transactions'!$J$13)/7)+INT(-(MAX('Recurring Transactions'!$J$13,$Q475)-'Recurring Transactions'!$J$13)/7)+1),0),IF('Recurring Transactions'!$F$13="Bi-weekly",IF(AND('Recurring Transactions'!$J$13&lt;=EOMONTH($Q475,0),$Q475&lt;='Recurring Transactions'!$L$13),MAX(0,INT((MIN(EOMONTH($Q475,0),'Recurring Transactions'!$L$13)-'Recurring Transactions'!$J$13)/14)+INT(-(MAX('Recurring Transactions'!$J$13,$Q475)-'Recurring Transactions'!$J$13)/14)+1),0),IF('Recurring Transactions'!$F$13="Quarterly",IF(AND(AND('Recurring Transactions'!$J$13&lt;=EOMONTH($Q475,0),$Q475&lt;='Recurring Transactions'!$L$13),MOD((YEAR($Q475)-YEAR('Recurring Transactions'!$J$13))*12+MONTH($Q475)-MONTH('Recurring Transactions'!$J$13),3)=0),1,0),IF('Recurring Transactions'!$F$13="Annually",IF(AND(AND('Recurring Transactions'!$J$13&lt;=EOMONTH($Q475,0),$Q475&lt;='Recurring Transactions'!$L$13),MONTH($Q475)=MONTH('Recurring Transactions'!$J$13)),1,0),0)))))))*'Recurring Transactions'!$D$13)</f>
        <v/>
      </c>
    </row>
    <row r="476">
      <c r="N476" s="126">
        <f>'Recurring Transactions'!$A$13</f>
        <v/>
      </c>
      <c r="O476" s="126">
        <f>'Recurring Transactions'!$B$13</f>
        <v/>
      </c>
      <c r="P476" s="126">
        <f>'Recurring Transactions'!$E$13</f>
        <v/>
      </c>
      <c r="Q476" s="72">
        <f>IF('Recurring Transactions'!$J$13="","",EDATE('Recurring Transactions'!$J$13,34))</f>
        <v/>
      </c>
      <c r="R476" s="126">
        <f>IF($Q476="","",TEXT($Q476,"mmm yyyy"))</f>
        <v/>
      </c>
      <c r="S476" s="124">
        <f>IF(OR('Recurring Transactions'!$A$13="",$Q476=""),0,(IF('Recurring Transactions'!$F$13="Monthly",IF(AND('Recurring Transactions'!$J$13&lt;=EOMONTH($Q476,0),$Q476&lt;='Recurring Transactions'!$L$13),1,0),IF('Recurring Transactions'!$F$13="Semi-monthly",IF(AND('Recurring Transactions'!$J$13&lt;=EOMONTH($Q476,0),$Q476&lt;='Recurring Transactions'!$L$13),2,0),IF('Recurring Transactions'!$F$13="Weekly",IF(AND('Recurring Transactions'!$J$13&lt;=EOMONTH($Q476,0),$Q476&lt;='Recurring Transactions'!$L$13),MAX(0,INT((MIN(EOMONTH($Q476,0),'Recurring Transactions'!$L$13)-'Recurring Transactions'!$J$13)/7)+INT(-(MAX('Recurring Transactions'!$J$13,$Q476)-'Recurring Transactions'!$J$13)/7)+1),0),IF('Recurring Transactions'!$F$13="Bi-weekly",IF(AND('Recurring Transactions'!$J$13&lt;=EOMONTH($Q476,0),$Q476&lt;='Recurring Transactions'!$L$13),MAX(0,INT((MIN(EOMONTH($Q476,0),'Recurring Transactions'!$L$13)-'Recurring Transactions'!$J$13)/14)+INT(-(MAX('Recurring Transactions'!$J$13,$Q476)-'Recurring Transactions'!$J$13)/14)+1),0),IF('Recurring Transactions'!$F$13="Quarterly",IF(AND(AND('Recurring Transactions'!$J$13&lt;=EOMONTH($Q476,0),$Q476&lt;='Recurring Transactions'!$L$13),MOD((YEAR($Q476)-YEAR('Recurring Transactions'!$J$13))*12+MONTH($Q476)-MONTH('Recurring Transactions'!$J$13),3)=0),1,0),IF('Recurring Transactions'!$F$13="Annually",IF(AND(AND('Recurring Transactions'!$J$13&lt;=EOMONTH($Q476,0),$Q476&lt;='Recurring Transactions'!$L$13),MONTH($Q476)=MONTH('Recurring Transactions'!$J$13)),1,0),0)))))))*'Recurring Transactions'!$D$13)</f>
        <v/>
      </c>
    </row>
    <row r="477">
      <c r="N477" s="126">
        <f>'Recurring Transactions'!$A$13</f>
        <v/>
      </c>
      <c r="O477" s="126">
        <f>'Recurring Transactions'!$B$13</f>
        <v/>
      </c>
      <c r="P477" s="126">
        <f>'Recurring Transactions'!$E$13</f>
        <v/>
      </c>
      <c r="Q477" s="72">
        <f>IF('Recurring Transactions'!$J$13="","",EDATE('Recurring Transactions'!$J$13,35))</f>
        <v/>
      </c>
      <c r="R477" s="126">
        <f>IF($Q477="","",TEXT($Q477,"mmm yyyy"))</f>
        <v/>
      </c>
      <c r="S477" s="124">
        <f>IF(OR('Recurring Transactions'!$A$13="",$Q477=""),0,(IF('Recurring Transactions'!$F$13="Monthly",IF(AND('Recurring Transactions'!$J$13&lt;=EOMONTH($Q477,0),$Q477&lt;='Recurring Transactions'!$L$13),1,0),IF('Recurring Transactions'!$F$13="Semi-monthly",IF(AND('Recurring Transactions'!$J$13&lt;=EOMONTH($Q477,0),$Q477&lt;='Recurring Transactions'!$L$13),2,0),IF('Recurring Transactions'!$F$13="Weekly",IF(AND('Recurring Transactions'!$J$13&lt;=EOMONTH($Q477,0),$Q477&lt;='Recurring Transactions'!$L$13),MAX(0,INT((MIN(EOMONTH($Q477,0),'Recurring Transactions'!$L$13)-'Recurring Transactions'!$J$13)/7)+INT(-(MAX('Recurring Transactions'!$J$13,$Q477)-'Recurring Transactions'!$J$13)/7)+1),0),IF('Recurring Transactions'!$F$13="Bi-weekly",IF(AND('Recurring Transactions'!$J$13&lt;=EOMONTH($Q477,0),$Q477&lt;='Recurring Transactions'!$L$13),MAX(0,INT((MIN(EOMONTH($Q477,0),'Recurring Transactions'!$L$13)-'Recurring Transactions'!$J$13)/14)+INT(-(MAX('Recurring Transactions'!$J$13,$Q477)-'Recurring Transactions'!$J$13)/14)+1),0),IF('Recurring Transactions'!$F$13="Quarterly",IF(AND(AND('Recurring Transactions'!$J$13&lt;=EOMONTH($Q477,0),$Q477&lt;='Recurring Transactions'!$L$13),MOD((YEAR($Q477)-YEAR('Recurring Transactions'!$J$13))*12+MONTH($Q477)-MONTH('Recurring Transactions'!$J$13),3)=0),1,0),IF('Recurring Transactions'!$F$13="Annually",IF(AND(AND('Recurring Transactions'!$J$13&lt;=EOMONTH($Q477,0),$Q477&lt;='Recurring Transactions'!$L$13),MONTH($Q477)=MONTH('Recurring Transactions'!$J$13)),1,0),0)))))))*'Recurring Transactions'!$D$13)</f>
        <v/>
      </c>
    </row>
    <row r="478">
      <c r="N478" s="126">
        <f>'Recurring Transactions'!$A$13</f>
        <v/>
      </c>
      <c r="O478" s="126">
        <f>'Recurring Transactions'!$B$13</f>
        <v/>
      </c>
      <c r="P478" s="126">
        <f>'Recurring Transactions'!$E$13</f>
        <v/>
      </c>
      <c r="Q478" s="72">
        <f>IF('Recurring Transactions'!$J$13="","",EDATE('Recurring Transactions'!$J$13,36))</f>
        <v/>
      </c>
      <c r="R478" s="126">
        <f>IF($Q478="","",TEXT($Q478,"mmm yyyy"))</f>
        <v/>
      </c>
      <c r="S478" s="124">
        <f>IF(OR('Recurring Transactions'!$A$13="",$Q478=""),0,(IF('Recurring Transactions'!$F$13="Monthly",IF(AND('Recurring Transactions'!$J$13&lt;=EOMONTH($Q478,0),$Q478&lt;='Recurring Transactions'!$L$13),1,0),IF('Recurring Transactions'!$F$13="Semi-monthly",IF(AND('Recurring Transactions'!$J$13&lt;=EOMONTH($Q478,0),$Q478&lt;='Recurring Transactions'!$L$13),2,0),IF('Recurring Transactions'!$F$13="Weekly",IF(AND('Recurring Transactions'!$J$13&lt;=EOMONTH($Q478,0),$Q478&lt;='Recurring Transactions'!$L$13),MAX(0,INT((MIN(EOMONTH($Q478,0),'Recurring Transactions'!$L$13)-'Recurring Transactions'!$J$13)/7)+INT(-(MAX('Recurring Transactions'!$J$13,$Q478)-'Recurring Transactions'!$J$13)/7)+1),0),IF('Recurring Transactions'!$F$13="Bi-weekly",IF(AND('Recurring Transactions'!$J$13&lt;=EOMONTH($Q478,0),$Q478&lt;='Recurring Transactions'!$L$13),MAX(0,INT((MIN(EOMONTH($Q478,0),'Recurring Transactions'!$L$13)-'Recurring Transactions'!$J$13)/14)+INT(-(MAX('Recurring Transactions'!$J$13,$Q478)-'Recurring Transactions'!$J$13)/14)+1),0),IF('Recurring Transactions'!$F$13="Quarterly",IF(AND(AND('Recurring Transactions'!$J$13&lt;=EOMONTH($Q478,0),$Q478&lt;='Recurring Transactions'!$L$13),MOD((YEAR($Q478)-YEAR('Recurring Transactions'!$J$13))*12+MONTH($Q478)-MONTH('Recurring Transactions'!$J$13),3)=0),1,0),IF('Recurring Transactions'!$F$13="Annually",IF(AND(AND('Recurring Transactions'!$J$13&lt;=EOMONTH($Q478,0),$Q478&lt;='Recurring Transactions'!$L$13),MONTH($Q478)=MONTH('Recurring Transactions'!$J$13)),1,0),0)))))))*'Recurring Transactions'!$D$13)</f>
        <v/>
      </c>
    </row>
    <row r="479">
      <c r="N479" s="126">
        <f>'Recurring Transactions'!$A$13</f>
        <v/>
      </c>
      <c r="O479" s="126">
        <f>'Recurring Transactions'!$B$13</f>
        <v/>
      </c>
      <c r="P479" s="126">
        <f>'Recurring Transactions'!$E$13</f>
        <v/>
      </c>
      <c r="Q479" s="72">
        <f>IF('Recurring Transactions'!$J$13="","",EDATE('Recurring Transactions'!$J$13,37))</f>
        <v/>
      </c>
      <c r="R479" s="126">
        <f>IF($Q479="","",TEXT($Q479,"mmm yyyy"))</f>
        <v/>
      </c>
      <c r="S479" s="124">
        <f>IF(OR('Recurring Transactions'!$A$13="",$Q479=""),0,(IF('Recurring Transactions'!$F$13="Monthly",IF(AND('Recurring Transactions'!$J$13&lt;=EOMONTH($Q479,0),$Q479&lt;='Recurring Transactions'!$L$13),1,0),IF('Recurring Transactions'!$F$13="Semi-monthly",IF(AND('Recurring Transactions'!$J$13&lt;=EOMONTH($Q479,0),$Q479&lt;='Recurring Transactions'!$L$13),2,0),IF('Recurring Transactions'!$F$13="Weekly",IF(AND('Recurring Transactions'!$J$13&lt;=EOMONTH($Q479,0),$Q479&lt;='Recurring Transactions'!$L$13),MAX(0,INT((MIN(EOMONTH($Q479,0),'Recurring Transactions'!$L$13)-'Recurring Transactions'!$J$13)/7)+INT(-(MAX('Recurring Transactions'!$J$13,$Q479)-'Recurring Transactions'!$J$13)/7)+1),0),IF('Recurring Transactions'!$F$13="Bi-weekly",IF(AND('Recurring Transactions'!$J$13&lt;=EOMONTH($Q479,0),$Q479&lt;='Recurring Transactions'!$L$13),MAX(0,INT((MIN(EOMONTH($Q479,0),'Recurring Transactions'!$L$13)-'Recurring Transactions'!$J$13)/14)+INT(-(MAX('Recurring Transactions'!$J$13,$Q479)-'Recurring Transactions'!$J$13)/14)+1),0),IF('Recurring Transactions'!$F$13="Quarterly",IF(AND(AND('Recurring Transactions'!$J$13&lt;=EOMONTH($Q479,0),$Q479&lt;='Recurring Transactions'!$L$13),MOD((YEAR($Q479)-YEAR('Recurring Transactions'!$J$13))*12+MONTH($Q479)-MONTH('Recurring Transactions'!$J$13),3)=0),1,0),IF('Recurring Transactions'!$F$13="Annually",IF(AND(AND('Recurring Transactions'!$J$13&lt;=EOMONTH($Q479,0),$Q479&lt;='Recurring Transactions'!$L$13),MONTH($Q479)=MONTH('Recurring Transactions'!$J$13)),1,0),0)))))))*'Recurring Transactions'!$D$13)</f>
        <v/>
      </c>
    </row>
    <row r="480">
      <c r="N480" s="126">
        <f>'Recurring Transactions'!$A$13</f>
        <v/>
      </c>
      <c r="O480" s="126">
        <f>'Recurring Transactions'!$B$13</f>
        <v/>
      </c>
      <c r="P480" s="126">
        <f>'Recurring Transactions'!$E$13</f>
        <v/>
      </c>
      <c r="Q480" s="72">
        <f>IF('Recurring Transactions'!$J$13="","",EDATE('Recurring Transactions'!$J$13,38))</f>
        <v/>
      </c>
      <c r="R480" s="126">
        <f>IF($Q480="","",TEXT($Q480,"mmm yyyy"))</f>
        <v/>
      </c>
      <c r="S480" s="124">
        <f>IF(OR('Recurring Transactions'!$A$13="",$Q480=""),0,(IF('Recurring Transactions'!$F$13="Monthly",IF(AND('Recurring Transactions'!$J$13&lt;=EOMONTH($Q480,0),$Q480&lt;='Recurring Transactions'!$L$13),1,0),IF('Recurring Transactions'!$F$13="Semi-monthly",IF(AND('Recurring Transactions'!$J$13&lt;=EOMONTH($Q480,0),$Q480&lt;='Recurring Transactions'!$L$13),2,0),IF('Recurring Transactions'!$F$13="Weekly",IF(AND('Recurring Transactions'!$J$13&lt;=EOMONTH($Q480,0),$Q480&lt;='Recurring Transactions'!$L$13),MAX(0,INT((MIN(EOMONTH($Q480,0),'Recurring Transactions'!$L$13)-'Recurring Transactions'!$J$13)/7)+INT(-(MAX('Recurring Transactions'!$J$13,$Q480)-'Recurring Transactions'!$J$13)/7)+1),0),IF('Recurring Transactions'!$F$13="Bi-weekly",IF(AND('Recurring Transactions'!$J$13&lt;=EOMONTH($Q480,0),$Q480&lt;='Recurring Transactions'!$L$13),MAX(0,INT((MIN(EOMONTH($Q480,0),'Recurring Transactions'!$L$13)-'Recurring Transactions'!$J$13)/14)+INT(-(MAX('Recurring Transactions'!$J$13,$Q480)-'Recurring Transactions'!$J$13)/14)+1),0),IF('Recurring Transactions'!$F$13="Quarterly",IF(AND(AND('Recurring Transactions'!$J$13&lt;=EOMONTH($Q480,0),$Q480&lt;='Recurring Transactions'!$L$13),MOD((YEAR($Q480)-YEAR('Recurring Transactions'!$J$13))*12+MONTH($Q480)-MONTH('Recurring Transactions'!$J$13),3)=0),1,0),IF('Recurring Transactions'!$F$13="Annually",IF(AND(AND('Recurring Transactions'!$J$13&lt;=EOMONTH($Q480,0),$Q480&lt;='Recurring Transactions'!$L$13),MONTH($Q480)=MONTH('Recurring Transactions'!$J$13)),1,0),0)))))))*'Recurring Transactions'!$D$13)</f>
        <v/>
      </c>
    </row>
    <row r="481">
      <c r="N481" s="126">
        <f>'Recurring Transactions'!$A$13</f>
        <v/>
      </c>
      <c r="O481" s="126">
        <f>'Recurring Transactions'!$B$13</f>
        <v/>
      </c>
      <c r="P481" s="126">
        <f>'Recurring Transactions'!$E$13</f>
        <v/>
      </c>
      <c r="Q481" s="72">
        <f>IF('Recurring Transactions'!$J$13="","",EDATE('Recurring Transactions'!$J$13,39))</f>
        <v/>
      </c>
      <c r="R481" s="126">
        <f>IF($Q481="","",TEXT($Q481,"mmm yyyy"))</f>
        <v/>
      </c>
      <c r="S481" s="124">
        <f>IF(OR('Recurring Transactions'!$A$13="",$Q481=""),0,(IF('Recurring Transactions'!$F$13="Monthly",IF(AND('Recurring Transactions'!$J$13&lt;=EOMONTH($Q481,0),$Q481&lt;='Recurring Transactions'!$L$13),1,0),IF('Recurring Transactions'!$F$13="Semi-monthly",IF(AND('Recurring Transactions'!$J$13&lt;=EOMONTH($Q481,0),$Q481&lt;='Recurring Transactions'!$L$13),2,0),IF('Recurring Transactions'!$F$13="Weekly",IF(AND('Recurring Transactions'!$J$13&lt;=EOMONTH($Q481,0),$Q481&lt;='Recurring Transactions'!$L$13),MAX(0,INT((MIN(EOMONTH($Q481,0),'Recurring Transactions'!$L$13)-'Recurring Transactions'!$J$13)/7)+INT(-(MAX('Recurring Transactions'!$J$13,$Q481)-'Recurring Transactions'!$J$13)/7)+1),0),IF('Recurring Transactions'!$F$13="Bi-weekly",IF(AND('Recurring Transactions'!$J$13&lt;=EOMONTH($Q481,0),$Q481&lt;='Recurring Transactions'!$L$13),MAX(0,INT((MIN(EOMONTH($Q481,0),'Recurring Transactions'!$L$13)-'Recurring Transactions'!$J$13)/14)+INT(-(MAX('Recurring Transactions'!$J$13,$Q481)-'Recurring Transactions'!$J$13)/14)+1),0),IF('Recurring Transactions'!$F$13="Quarterly",IF(AND(AND('Recurring Transactions'!$J$13&lt;=EOMONTH($Q481,0),$Q481&lt;='Recurring Transactions'!$L$13),MOD((YEAR($Q481)-YEAR('Recurring Transactions'!$J$13))*12+MONTH($Q481)-MONTH('Recurring Transactions'!$J$13),3)=0),1,0),IF('Recurring Transactions'!$F$13="Annually",IF(AND(AND('Recurring Transactions'!$J$13&lt;=EOMONTH($Q481,0),$Q481&lt;='Recurring Transactions'!$L$13),MONTH($Q481)=MONTH('Recurring Transactions'!$J$13)),1,0),0)))))))*'Recurring Transactions'!$D$13)</f>
        <v/>
      </c>
    </row>
    <row r="482">
      <c r="N482" s="126">
        <f>'Recurring Transactions'!$A$13</f>
        <v/>
      </c>
      <c r="O482" s="126">
        <f>'Recurring Transactions'!$B$13</f>
        <v/>
      </c>
      <c r="P482" s="126">
        <f>'Recurring Transactions'!$E$13</f>
        <v/>
      </c>
      <c r="Q482" s="72">
        <f>IF('Recurring Transactions'!$J$13="","",EDATE('Recurring Transactions'!$J$13,40))</f>
        <v/>
      </c>
      <c r="R482" s="126">
        <f>IF($Q482="","",TEXT($Q482,"mmm yyyy"))</f>
        <v/>
      </c>
      <c r="S482" s="124">
        <f>IF(OR('Recurring Transactions'!$A$13="",$Q482=""),0,(IF('Recurring Transactions'!$F$13="Monthly",IF(AND('Recurring Transactions'!$J$13&lt;=EOMONTH($Q482,0),$Q482&lt;='Recurring Transactions'!$L$13),1,0),IF('Recurring Transactions'!$F$13="Semi-monthly",IF(AND('Recurring Transactions'!$J$13&lt;=EOMONTH($Q482,0),$Q482&lt;='Recurring Transactions'!$L$13),2,0),IF('Recurring Transactions'!$F$13="Weekly",IF(AND('Recurring Transactions'!$J$13&lt;=EOMONTH($Q482,0),$Q482&lt;='Recurring Transactions'!$L$13),MAX(0,INT((MIN(EOMONTH($Q482,0),'Recurring Transactions'!$L$13)-'Recurring Transactions'!$J$13)/7)+INT(-(MAX('Recurring Transactions'!$J$13,$Q482)-'Recurring Transactions'!$J$13)/7)+1),0),IF('Recurring Transactions'!$F$13="Bi-weekly",IF(AND('Recurring Transactions'!$J$13&lt;=EOMONTH($Q482,0),$Q482&lt;='Recurring Transactions'!$L$13),MAX(0,INT((MIN(EOMONTH($Q482,0),'Recurring Transactions'!$L$13)-'Recurring Transactions'!$J$13)/14)+INT(-(MAX('Recurring Transactions'!$J$13,$Q482)-'Recurring Transactions'!$J$13)/14)+1),0),IF('Recurring Transactions'!$F$13="Quarterly",IF(AND(AND('Recurring Transactions'!$J$13&lt;=EOMONTH($Q482,0),$Q482&lt;='Recurring Transactions'!$L$13),MOD((YEAR($Q482)-YEAR('Recurring Transactions'!$J$13))*12+MONTH($Q482)-MONTH('Recurring Transactions'!$J$13),3)=0),1,0),IF('Recurring Transactions'!$F$13="Annually",IF(AND(AND('Recurring Transactions'!$J$13&lt;=EOMONTH($Q482,0),$Q482&lt;='Recurring Transactions'!$L$13),MONTH($Q482)=MONTH('Recurring Transactions'!$J$13)),1,0),0)))))))*'Recurring Transactions'!$D$13)</f>
        <v/>
      </c>
    </row>
    <row r="483">
      <c r="N483" s="126">
        <f>'Recurring Transactions'!$A$13</f>
        <v/>
      </c>
      <c r="O483" s="126">
        <f>'Recurring Transactions'!$B$13</f>
        <v/>
      </c>
      <c r="P483" s="126">
        <f>'Recurring Transactions'!$E$13</f>
        <v/>
      </c>
      <c r="Q483" s="72">
        <f>IF('Recurring Transactions'!$J$13="","",EDATE('Recurring Transactions'!$J$13,41))</f>
        <v/>
      </c>
      <c r="R483" s="126">
        <f>IF($Q483="","",TEXT($Q483,"mmm yyyy"))</f>
        <v/>
      </c>
      <c r="S483" s="124">
        <f>IF(OR('Recurring Transactions'!$A$13="",$Q483=""),0,(IF('Recurring Transactions'!$F$13="Monthly",IF(AND('Recurring Transactions'!$J$13&lt;=EOMONTH($Q483,0),$Q483&lt;='Recurring Transactions'!$L$13),1,0),IF('Recurring Transactions'!$F$13="Semi-monthly",IF(AND('Recurring Transactions'!$J$13&lt;=EOMONTH($Q483,0),$Q483&lt;='Recurring Transactions'!$L$13),2,0),IF('Recurring Transactions'!$F$13="Weekly",IF(AND('Recurring Transactions'!$J$13&lt;=EOMONTH($Q483,0),$Q483&lt;='Recurring Transactions'!$L$13),MAX(0,INT((MIN(EOMONTH($Q483,0),'Recurring Transactions'!$L$13)-'Recurring Transactions'!$J$13)/7)+INT(-(MAX('Recurring Transactions'!$J$13,$Q483)-'Recurring Transactions'!$J$13)/7)+1),0),IF('Recurring Transactions'!$F$13="Bi-weekly",IF(AND('Recurring Transactions'!$J$13&lt;=EOMONTH($Q483,0),$Q483&lt;='Recurring Transactions'!$L$13),MAX(0,INT((MIN(EOMONTH($Q483,0),'Recurring Transactions'!$L$13)-'Recurring Transactions'!$J$13)/14)+INT(-(MAX('Recurring Transactions'!$J$13,$Q483)-'Recurring Transactions'!$J$13)/14)+1),0),IF('Recurring Transactions'!$F$13="Quarterly",IF(AND(AND('Recurring Transactions'!$J$13&lt;=EOMONTH($Q483,0),$Q483&lt;='Recurring Transactions'!$L$13),MOD((YEAR($Q483)-YEAR('Recurring Transactions'!$J$13))*12+MONTH($Q483)-MONTH('Recurring Transactions'!$J$13),3)=0),1,0),IF('Recurring Transactions'!$F$13="Annually",IF(AND(AND('Recurring Transactions'!$J$13&lt;=EOMONTH($Q483,0),$Q483&lt;='Recurring Transactions'!$L$13),MONTH($Q483)=MONTH('Recurring Transactions'!$J$13)),1,0),0)))))))*'Recurring Transactions'!$D$13)</f>
        <v/>
      </c>
    </row>
    <row r="484">
      <c r="N484" s="126">
        <f>'Recurring Transactions'!$A$13</f>
        <v/>
      </c>
      <c r="O484" s="126">
        <f>'Recurring Transactions'!$B$13</f>
        <v/>
      </c>
      <c r="P484" s="126">
        <f>'Recurring Transactions'!$E$13</f>
        <v/>
      </c>
      <c r="Q484" s="72">
        <f>IF('Recurring Transactions'!$J$13="","",EDATE('Recurring Transactions'!$J$13,42))</f>
        <v/>
      </c>
      <c r="R484" s="126">
        <f>IF($Q484="","",TEXT($Q484,"mmm yyyy"))</f>
        <v/>
      </c>
      <c r="S484" s="124">
        <f>IF(OR('Recurring Transactions'!$A$13="",$Q484=""),0,(IF('Recurring Transactions'!$F$13="Monthly",IF(AND('Recurring Transactions'!$J$13&lt;=EOMONTH($Q484,0),$Q484&lt;='Recurring Transactions'!$L$13),1,0),IF('Recurring Transactions'!$F$13="Semi-monthly",IF(AND('Recurring Transactions'!$J$13&lt;=EOMONTH($Q484,0),$Q484&lt;='Recurring Transactions'!$L$13),2,0),IF('Recurring Transactions'!$F$13="Weekly",IF(AND('Recurring Transactions'!$J$13&lt;=EOMONTH($Q484,0),$Q484&lt;='Recurring Transactions'!$L$13),MAX(0,INT((MIN(EOMONTH($Q484,0),'Recurring Transactions'!$L$13)-'Recurring Transactions'!$J$13)/7)+INT(-(MAX('Recurring Transactions'!$J$13,$Q484)-'Recurring Transactions'!$J$13)/7)+1),0),IF('Recurring Transactions'!$F$13="Bi-weekly",IF(AND('Recurring Transactions'!$J$13&lt;=EOMONTH($Q484,0),$Q484&lt;='Recurring Transactions'!$L$13),MAX(0,INT((MIN(EOMONTH($Q484,0),'Recurring Transactions'!$L$13)-'Recurring Transactions'!$J$13)/14)+INT(-(MAX('Recurring Transactions'!$J$13,$Q484)-'Recurring Transactions'!$J$13)/14)+1),0),IF('Recurring Transactions'!$F$13="Quarterly",IF(AND(AND('Recurring Transactions'!$J$13&lt;=EOMONTH($Q484,0),$Q484&lt;='Recurring Transactions'!$L$13),MOD((YEAR($Q484)-YEAR('Recurring Transactions'!$J$13))*12+MONTH($Q484)-MONTH('Recurring Transactions'!$J$13),3)=0),1,0),IF('Recurring Transactions'!$F$13="Annually",IF(AND(AND('Recurring Transactions'!$J$13&lt;=EOMONTH($Q484,0),$Q484&lt;='Recurring Transactions'!$L$13),MONTH($Q484)=MONTH('Recurring Transactions'!$J$13)),1,0),0)))))))*'Recurring Transactions'!$D$13)</f>
        <v/>
      </c>
    </row>
    <row r="485">
      <c r="N485" s="126">
        <f>'Recurring Transactions'!$A$13</f>
        <v/>
      </c>
      <c r="O485" s="126">
        <f>'Recurring Transactions'!$B$13</f>
        <v/>
      </c>
      <c r="P485" s="126">
        <f>'Recurring Transactions'!$E$13</f>
        <v/>
      </c>
      <c r="Q485" s="72">
        <f>IF('Recurring Transactions'!$J$13="","",EDATE('Recurring Transactions'!$J$13,43))</f>
        <v/>
      </c>
      <c r="R485" s="126">
        <f>IF($Q485="","",TEXT($Q485,"mmm yyyy"))</f>
        <v/>
      </c>
      <c r="S485" s="124">
        <f>IF(OR('Recurring Transactions'!$A$13="",$Q485=""),0,(IF('Recurring Transactions'!$F$13="Monthly",IF(AND('Recurring Transactions'!$J$13&lt;=EOMONTH($Q485,0),$Q485&lt;='Recurring Transactions'!$L$13),1,0),IF('Recurring Transactions'!$F$13="Semi-monthly",IF(AND('Recurring Transactions'!$J$13&lt;=EOMONTH($Q485,0),$Q485&lt;='Recurring Transactions'!$L$13),2,0),IF('Recurring Transactions'!$F$13="Weekly",IF(AND('Recurring Transactions'!$J$13&lt;=EOMONTH($Q485,0),$Q485&lt;='Recurring Transactions'!$L$13),MAX(0,INT((MIN(EOMONTH($Q485,0),'Recurring Transactions'!$L$13)-'Recurring Transactions'!$J$13)/7)+INT(-(MAX('Recurring Transactions'!$J$13,$Q485)-'Recurring Transactions'!$J$13)/7)+1),0),IF('Recurring Transactions'!$F$13="Bi-weekly",IF(AND('Recurring Transactions'!$J$13&lt;=EOMONTH($Q485,0),$Q485&lt;='Recurring Transactions'!$L$13),MAX(0,INT((MIN(EOMONTH($Q485,0),'Recurring Transactions'!$L$13)-'Recurring Transactions'!$J$13)/14)+INT(-(MAX('Recurring Transactions'!$J$13,$Q485)-'Recurring Transactions'!$J$13)/14)+1),0),IF('Recurring Transactions'!$F$13="Quarterly",IF(AND(AND('Recurring Transactions'!$J$13&lt;=EOMONTH($Q485,0),$Q485&lt;='Recurring Transactions'!$L$13),MOD((YEAR($Q485)-YEAR('Recurring Transactions'!$J$13))*12+MONTH($Q485)-MONTH('Recurring Transactions'!$J$13),3)=0),1,0),IF('Recurring Transactions'!$F$13="Annually",IF(AND(AND('Recurring Transactions'!$J$13&lt;=EOMONTH($Q485,0),$Q485&lt;='Recurring Transactions'!$L$13),MONTH($Q485)=MONTH('Recurring Transactions'!$J$13)),1,0),0)))))))*'Recurring Transactions'!$D$13)</f>
        <v/>
      </c>
    </row>
    <row r="486">
      <c r="N486" s="126">
        <f>'Recurring Transactions'!$A$13</f>
        <v/>
      </c>
      <c r="O486" s="126">
        <f>'Recurring Transactions'!$B$13</f>
        <v/>
      </c>
      <c r="P486" s="126">
        <f>'Recurring Transactions'!$E$13</f>
        <v/>
      </c>
      <c r="Q486" s="72">
        <f>IF('Recurring Transactions'!$J$13="","",EDATE('Recurring Transactions'!$J$13,44))</f>
        <v/>
      </c>
      <c r="R486" s="126">
        <f>IF($Q486="","",TEXT($Q486,"mmm yyyy"))</f>
        <v/>
      </c>
      <c r="S486" s="124">
        <f>IF(OR('Recurring Transactions'!$A$13="",$Q486=""),0,(IF('Recurring Transactions'!$F$13="Monthly",IF(AND('Recurring Transactions'!$J$13&lt;=EOMONTH($Q486,0),$Q486&lt;='Recurring Transactions'!$L$13),1,0),IF('Recurring Transactions'!$F$13="Semi-monthly",IF(AND('Recurring Transactions'!$J$13&lt;=EOMONTH($Q486,0),$Q486&lt;='Recurring Transactions'!$L$13),2,0),IF('Recurring Transactions'!$F$13="Weekly",IF(AND('Recurring Transactions'!$J$13&lt;=EOMONTH($Q486,0),$Q486&lt;='Recurring Transactions'!$L$13),MAX(0,INT((MIN(EOMONTH($Q486,0),'Recurring Transactions'!$L$13)-'Recurring Transactions'!$J$13)/7)+INT(-(MAX('Recurring Transactions'!$J$13,$Q486)-'Recurring Transactions'!$J$13)/7)+1),0),IF('Recurring Transactions'!$F$13="Bi-weekly",IF(AND('Recurring Transactions'!$J$13&lt;=EOMONTH($Q486,0),$Q486&lt;='Recurring Transactions'!$L$13),MAX(0,INT((MIN(EOMONTH($Q486,0),'Recurring Transactions'!$L$13)-'Recurring Transactions'!$J$13)/14)+INT(-(MAX('Recurring Transactions'!$J$13,$Q486)-'Recurring Transactions'!$J$13)/14)+1),0),IF('Recurring Transactions'!$F$13="Quarterly",IF(AND(AND('Recurring Transactions'!$J$13&lt;=EOMONTH($Q486,0),$Q486&lt;='Recurring Transactions'!$L$13),MOD((YEAR($Q486)-YEAR('Recurring Transactions'!$J$13))*12+MONTH($Q486)-MONTH('Recurring Transactions'!$J$13),3)=0),1,0),IF('Recurring Transactions'!$F$13="Annually",IF(AND(AND('Recurring Transactions'!$J$13&lt;=EOMONTH($Q486,0),$Q486&lt;='Recurring Transactions'!$L$13),MONTH($Q486)=MONTH('Recurring Transactions'!$J$13)),1,0),0)))))))*'Recurring Transactions'!$D$13)</f>
        <v/>
      </c>
    </row>
    <row r="487">
      <c r="N487" s="126">
        <f>'Recurring Transactions'!$A$13</f>
        <v/>
      </c>
      <c r="O487" s="126">
        <f>'Recurring Transactions'!$B$13</f>
        <v/>
      </c>
      <c r="P487" s="126">
        <f>'Recurring Transactions'!$E$13</f>
        <v/>
      </c>
      <c r="Q487" s="72">
        <f>IF('Recurring Transactions'!$J$13="","",EDATE('Recurring Transactions'!$J$13,45))</f>
        <v/>
      </c>
      <c r="R487" s="126">
        <f>IF($Q487="","",TEXT($Q487,"mmm yyyy"))</f>
        <v/>
      </c>
      <c r="S487" s="124">
        <f>IF(OR('Recurring Transactions'!$A$13="",$Q487=""),0,(IF('Recurring Transactions'!$F$13="Monthly",IF(AND('Recurring Transactions'!$J$13&lt;=EOMONTH($Q487,0),$Q487&lt;='Recurring Transactions'!$L$13),1,0),IF('Recurring Transactions'!$F$13="Semi-monthly",IF(AND('Recurring Transactions'!$J$13&lt;=EOMONTH($Q487,0),$Q487&lt;='Recurring Transactions'!$L$13),2,0),IF('Recurring Transactions'!$F$13="Weekly",IF(AND('Recurring Transactions'!$J$13&lt;=EOMONTH($Q487,0),$Q487&lt;='Recurring Transactions'!$L$13),MAX(0,INT((MIN(EOMONTH($Q487,0),'Recurring Transactions'!$L$13)-'Recurring Transactions'!$J$13)/7)+INT(-(MAX('Recurring Transactions'!$J$13,$Q487)-'Recurring Transactions'!$J$13)/7)+1),0),IF('Recurring Transactions'!$F$13="Bi-weekly",IF(AND('Recurring Transactions'!$J$13&lt;=EOMONTH($Q487,0),$Q487&lt;='Recurring Transactions'!$L$13),MAX(0,INT((MIN(EOMONTH($Q487,0),'Recurring Transactions'!$L$13)-'Recurring Transactions'!$J$13)/14)+INT(-(MAX('Recurring Transactions'!$J$13,$Q487)-'Recurring Transactions'!$J$13)/14)+1),0),IF('Recurring Transactions'!$F$13="Quarterly",IF(AND(AND('Recurring Transactions'!$J$13&lt;=EOMONTH($Q487,0),$Q487&lt;='Recurring Transactions'!$L$13),MOD((YEAR($Q487)-YEAR('Recurring Transactions'!$J$13))*12+MONTH($Q487)-MONTH('Recurring Transactions'!$J$13),3)=0),1,0),IF('Recurring Transactions'!$F$13="Annually",IF(AND(AND('Recurring Transactions'!$J$13&lt;=EOMONTH($Q487,0),$Q487&lt;='Recurring Transactions'!$L$13),MONTH($Q487)=MONTH('Recurring Transactions'!$J$13)),1,0),0)))))))*'Recurring Transactions'!$D$13)</f>
        <v/>
      </c>
    </row>
    <row r="488">
      <c r="N488" s="126">
        <f>'Recurring Transactions'!$A$13</f>
        <v/>
      </c>
      <c r="O488" s="126">
        <f>'Recurring Transactions'!$B$13</f>
        <v/>
      </c>
      <c r="P488" s="126">
        <f>'Recurring Transactions'!$E$13</f>
        <v/>
      </c>
      <c r="Q488" s="72">
        <f>IF('Recurring Transactions'!$J$13="","",EDATE('Recurring Transactions'!$J$13,46))</f>
        <v/>
      </c>
      <c r="R488" s="126">
        <f>IF($Q488="","",TEXT($Q488,"mmm yyyy"))</f>
        <v/>
      </c>
      <c r="S488" s="124">
        <f>IF(OR('Recurring Transactions'!$A$13="",$Q488=""),0,(IF('Recurring Transactions'!$F$13="Monthly",IF(AND('Recurring Transactions'!$J$13&lt;=EOMONTH($Q488,0),$Q488&lt;='Recurring Transactions'!$L$13),1,0),IF('Recurring Transactions'!$F$13="Semi-monthly",IF(AND('Recurring Transactions'!$J$13&lt;=EOMONTH($Q488,0),$Q488&lt;='Recurring Transactions'!$L$13),2,0),IF('Recurring Transactions'!$F$13="Weekly",IF(AND('Recurring Transactions'!$J$13&lt;=EOMONTH($Q488,0),$Q488&lt;='Recurring Transactions'!$L$13),MAX(0,INT((MIN(EOMONTH($Q488,0),'Recurring Transactions'!$L$13)-'Recurring Transactions'!$J$13)/7)+INT(-(MAX('Recurring Transactions'!$J$13,$Q488)-'Recurring Transactions'!$J$13)/7)+1),0),IF('Recurring Transactions'!$F$13="Bi-weekly",IF(AND('Recurring Transactions'!$J$13&lt;=EOMONTH($Q488,0),$Q488&lt;='Recurring Transactions'!$L$13),MAX(0,INT((MIN(EOMONTH($Q488,0),'Recurring Transactions'!$L$13)-'Recurring Transactions'!$J$13)/14)+INT(-(MAX('Recurring Transactions'!$J$13,$Q488)-'Recurring Transactions'!$J$13)/14)+1),0),IF('Recurring Transactions'!$F$13="Quarterly",IF(AND(AND('Recurring Transactions'!$J$13&lt;=EOMONTH($Q488,0),$Q488&lt;='Recurring Transactions'!$L$13),MOD((YEAR($Q488)-YEAR('Recurring Transactions'!$J$13))*12+MONTH($Q488)-MONTH('Recurring Transactions'!$J$13),3)=0),1,0),IF('Recurring Transactions'!$F$13="Annually",IF(AND(AND('Recurring Transactions'!$J$13&lt;=EOMONTH($Q488,0),$Q488&lt;='Recurring Transactions'!$L$13),MONTH($Q488)=MONTH('Recurring Transactions'!$J$13)),1,0),0)))))))*'Recurring Transactions'!$D$13)</f>
        <v/>
      </c>
    </row>
    <row r="489">
      <c r="N489" s="126">
        <f>'Recurring Transactions'!$A$13</f>
        <v/>
      </c>
      <c r="O489" s="126">
        <f>'Recurring Transactions'!$B$13</f>
        <v/>
      </c>
      <c r="P489" s="126">
        <f>'Recurring Transactions'!$E$13</f>
        <v/>
      </c>
      <c r="Q489" s="72">
        <f>IF('Recurring Transactions'!$J$13="","",EDATE('Recurring Transactions'!$J$13,47))</f>
        <v/>
      </c>
      <c r="R489" s="126">
        <f>IF($Q489="","",TEXT($Q489,"mmm yyyy"))</f>
        <v/>
      </c>
      <c r="S489" s="124">
        <f>IF(OR('Recurring Transactions'!$A$13="",$Q489=""),0,(IF('Recurring Transactions'!$F$13="Monthly",IF(AND('Recurring Transactions'!$J$13&lt;=EOMONTH($Q489,0),$Q489&lt;='Recurring Transactions'!$L$13),1,0),IF('Recurring Transactions'!$F$13="Semi-monthly",IF(AND('Recurring Transactions'!$J$13&lt;=EOMONTH($Q489,0),$Q489&lt;='Recurring Transactions'!$L$13),2,0),IF('Recurring Transactions'!$F$13="Weekly",IF(AND('Recurring Transactions'!$J$13&lt;=EOMONTH($Q489,0),$Q489&lt;='Recurring Transactions'!$L$13),MAX(0,INT((MIN(EOMONTH($Q489,0),'Recurring Transactions'!$L$13)-'Recurring Transactions'!$J$13)/7)+INT(-(MAX('Recurring Transactions'!$J$13,$Q489)-'Recurring Transactions'!$J$13)/7)+1),0),IF('Recurring Transactions'!$F$13="Bi-weekly",IF(AND('Recurring Transactions'!$J$13&lt;=EOMONTH($Q489,0),$Q489&lt;='Recurring Transactions'!$L$13),MAX(0,INT((MIN(EOMONTH($Q489,0),'Recurring Transactions'!$L$13)-'Recurring Transactions'!$J$13)/14)+INT(-(MAX('Recurring Transactions'!$J$13,$Q489)-'Recurring Transactions'!$J$13)/14)+1),0),IF('Recurring Transactions'!$F$13="Quarterly",IF(AND(AND('Recurring Transactions'!$J$13&lt;=EOMONTH($Q489,0),$Q489&lt;='Recurring Transactions'!$L$13),MOD((YEAR($Q489)-YEAR('Recurring Transactions'!$J$13))*12+MONTH($Q489)-MONTH('Recurring Transactions'!$J$13),3)=0),1,0),IF('Recurring Transactions'!$F$13="Annually",IF(AND(AND('Recurring Transactions'!$J$13&lt;=EOMONTH($Q489,0),$Q489&lt;='Recurring Transactions'!$L$13),MONTH($Q489)=MONTH('Recurring Transactions'!$J$13)),1,0),0)))))))*'Recurring Transactions'!$D$13)</f>
        <v/>
      </c>
    </row>
    <row r="490">
      <c r="N490" s="126">
        <f>'Recurring Transactions'!$A$13</f>
        <v/>
      </c>
      <c r="O490" s="126">
        <f>'Recurring Transactions'!$B$13</f>
        <v/>
      </c>
      <c r="P490" s="126">
        <f>'Recurring Transactions'!$E$13</f>
        <v/>
      </c>
      <c r="Q490" s="72">
        <f>IF('Recurring Transactions'!$J$13="","",EDATE('Recurring Transactions'!$J$13,48))</f>
        <v/>
      </c>
      <c r="R490" s="126">
        <f>IF($Q490="","",TEXT($Q490,"mmm yyyy"))</f>
        <v/>
      </c>
      <c r="S490" s="124">
        <f>IF(OR('Recurring Transactions'!$A$13="",$Q490=""),0,(IF('Recurring Transactions'!$F$13="Monthly",IF(AND('Recurring Transactions'!$J$13&lt;=EOMONTH($Q490,0),$Q490&lt;='Recurring Transactions'!$L$13),1,0),IF('Recurring Transactions'!$F$13="Semi-monthly",IF(AND('Recurring Transactions'!$J$13&lt;=EOMONTH($Q490,0),$Q490&lt;='Recurring Transactions'!$L$13),2,0),IF('Recurring Transactions'!$F$13="Weekly",IF(AND('Recurring Transactions'!$J$13&lt;=EOMONTH($Q490,0),$Q490&lt;='Recurring Transactions'!$L$13),MAX(0,INT((MIN(EOMONTH($Q490,0),'Recurring Transactions'!$L$13)-'Recurring Transactions'!$J$13)/7)+INT(-(MAX('Recurring Transactions'!$J$13,$Q490)-'Recurring Transactions'!$J$13)/7)+1),0),IF('Recurring Transactions'!$F$13="Bi-weekly",IF(AND('Recurring Transactions'!$J$13&lt;=EOMONTH($Q490,0),$Q490&lt;='Recurring Transactions'!$L$13),MAX(0,INT((MIN(EOMONTH($Q490,0),'Recurring Transactions'!$L$13)-'Recurring Transactions'!$J$13)/14)+INT(-(MAX('Recurring Transactions'!$J$13,$Q490)-'Recurring Transactions'!$J$13)/14)+1),0),IF('Recurring Transactions'!$F$13="Quarterly",IF(AND(AND('Recurring Transactions'!$J$13&lt;=EOMONTH($Q490,0),$Q490&lt;='Recurring Transactions'!$L$13),MOD((YEAR($Q490)-YEAR('Recurring Transactions'!$J$13))*12+MONTH($Q490)-MONTH('Recurring Transactions'!$J$13),3)=0),1,0),IF('Recurring Transactions'!$F$13="Annually",IF(AND(AND('Recurring Transactions'!$J$13&lt;=EOMONTH($Q490,0),$Q490&lt;='Recurring Transactions'!$L$13),MONTH($Q490)=MONTH('Recurring Transactions'!$J$13)),1,0),0)))))))*'Recurring Transactions'!$D$13)</f>
        <v/>
      </c>
    </row>
    <row r="491">
      <c r="N491" s="126">
        <f>'Recurring Transactions'!$A$13</f>
        <v/>
      </c>
      <c r="O491" s="126">
        <f>'Recurring Transactions'!$B$13</f>
        <v/>
      </c>
      <c r="P491" s="126">
        <f>'Recurring Transactions'!$E$13</f>
        <v/>
      </c>
      <c r="Q491" s="72">
        <f>IF('Recurring Transactions'!$J$13="","",EDATE('Recurring Transactions'!$J$13,49))</f>
        <v/>
      </c>
      <c r="R491" s="126">
        <f>IF($Q491="","",TEXT($Q491,"mmm yyyy"))</f>
        <v/>
      </c>
      <c r="S491" s="124">
        <f>IF(OR('Recurring Transactions'!$A$13="",$Q491=""),0,(IF('Recurring Transactions'!$F$13="Monthly",IF(AND('Recurring Transactions'!$J$13&lt;=EOMONTH($Q491,0),$Q491&lt;='Recurring Transactions'!$L$13),1,0),IF('Recurring Transactions'!$F$13="Semi-monthly",IF(AND('Recurring Transactions'!$J$13&lt;=EOMONTH($Q491,0),$Q491&lt;='Recurring Transactions'!$L$13),2,0),IF('Recurring Transactions'!$F$13="Weekly",IF(AND('Recurring Transactions'!$J$13&lt;=EOMONTH($Q491,0),$Q491&lt;='Recurring Transactions'!$L$13),MAX(0,INT((MIN(EOMONTH($Q491,0),'Recurring Transactions'!$L$13)-'Recurring Transactions'!$J$13)/7)+INT(-(MAX('Recurring Transactions'!$J$13,$Q491)-'Recurring Transactions'!$J$13)/7)+1),0),IF('Recurring Transactions'!$F$13="Bi-weekly",IF(AND('Recurring Transactions'!$J$13&lt;=EOMONTH($Q491,0),$Q491&lt;='Recurring Transactions'!$L$13),MAX(0,INT((MIN(EOMONTH($Q491,0),'Recurring Transactions'!$L$13)-'Recurring Transactions'!$J$13)/14)+INT(-(MAX('Recurring Transactions'!$J$13,$Q491)-'Recurring Transactions'!$J$13)/14)+1),0),IF('Recurring Transactions'!$F$13="Quarterly",IF(AND(AND('Recurring Transactions'!$J$13&lt;=EOMONTH($Q491,0),$Q491&lt;='Recurring Transactions'!$L$13),MOD((YEAR($Q491)-YEAR('Recurring Transactions'!$J$13))*12+MONTH($Q491)-MONTH('Recurring Transactions'!$J$13),3)=0),1,0),IF('Recurring Transactions'!$F$13="Annually",IF(AND(AND('Recurring Transactions'!$J$13&lt;=EOMONTH($Q491,0),$Q491&lt;='Recurring Transactions'!$L$13),MONTH($Q491)=MONTH('Recurring Transactions'!$J$13)),1,0),0)))))))*'Recurring Transactions'!$D$13)</f>
        <v/>
      </c>
    </row>
    <row r="492">
      <c r="N492" s="126">
        <f>'Recurring Transactions'!$A$13</f>
        <v/>
      </c>
      <c r="O492" s="126">
        <f>'Recurring Transactions'!$B$13</f>
        <v/>
      </c>
      <c r="P492" s="126">
        <f>'Recurring Transactions'!$E$13</f>
        <v/>
      </c>
      <c r="Q492" s="72">
        <f>IF('Recurring Transactions'!$J$13="","",EDATE('Recurring Transactions'!$J$13,50))</f>
        <v/>
      </c>
      <c r="R492" s="126">
        <f>IF($Q492="","",TEXT($Q492,"mmm yyyy"))</f>
        <v/>
      </c>
      <c r="S492" s="124">
        <f>IF(OR('Recurring Transactions'!$A$13="",$Q492=""),0,(IF('Recurring Transactions'!$F$13="Monthly",IF(AND('Recurring Transactions'!$J$13&lt;=EOMONTH($Q492,0),$Q492&lt;='Recurring Transactions'!$L$13),1,0),IF('Recurring Transactions'!$F$13="Semi-monthly",IF(AND('Recurring Transactions'!$J$13&lt;=EOMONTH($Q492,0),$Q492&lt;='Recurring Transactions'!$L$13),2,0),IF('Recurring Transactions'!$F$13="Weekly",IF(AND('Recurring Transactions'!$J$13&lt;=EOMONTH($Q492,0),$Q492&lt;='Recurring Transactions'!$L$13),MAX(0,INT((MIN(EOMONTH($Q492,0),'Recurring Transactions'!$L$13)-'Recurring Transactions'!$J$13)/7)+INT(-(MAX('Recurring Transactions'!$J$13,$Q492)-'Recurring Transactions'!$J$13)/7)+1),0),IF('Recurring Transactions'!$F$13="Bi-weekly",IF(AND('Recurring Transactions'!$J$13&lt;=EOMONTH($Q492,0),$Q492&lt;='Recurring Transactions'!$L$13),MAX(0,INT((MIN(EOMONTH($Q492,0),'Recurring Transactions'!$L$13)-'Recurring Transactions'!$J$13)/14)+INT(-(MAX('Recurring Transactions'!$J$13,$Q492)-'Recurring Transactions'!$J$13)/14)+1),0),IF('Recurring Transactions'!$F$13="Quarterly",IF(AND(AND('Recurring Transactions'!$J$13&lt;=EOMONTH($Q492,0),$Q492&lt;='Recurring Transactions'!$L$13),MOD((YEAR($Q492)-YEAR('Recurring Transactions'!$J$13))*12+MONTH($Q492)-MONTH('Recurring Transactions'!$J$13),3)=0),1,0),IF('Recurring Transactions'!$F$13="Annually",IF(AND(AND('Recurring Transactions'!$J$13&lt;=EOMONTH($Q492,0),$Q492&lt;='Recurring Transactions'!$L$13),MONTH($Q492)=MONTH('Recurring Transactions'!$J$13)),1,0),0)))))))*'Recurring Transactions'!$D$13)</f>
        <v/>
      </c>
    </row>
    <row r="493">
      <c r="N493" s="126">
        <f>'Recurring Transactions'!$A$13</f>
        <v/>
      </c>
      <c r="O493" s="126">
        <f>'Recurring Transactions'!$B$13</f>
        <v/>
      </c>
      <c r="P493" s="126">
        <f>'Recurring Transactions'!$E$13</f>
        <v/>
      </c>
      <c r="Q493" s="72">
        <f>IF('Recurring Transactions'!$J$13="","",EDATE('Recurring Transactions'!$J$13,51))</f>
        <v/>
      </c>
      <c r="R493" s="126">
        <f>IF($Q493="","",TEXT($Q493,"mmm yyyy"))</f>
        <v/>
      </c>
      <c r="S493" s="124">
        <f>IF(OR('Recurring Transactions'!$A$13="",$Q493=""),0,(IF('Recurring Transactions'!$F$13="Monthly",IF(AND('Recurring Transactions'!$J$13&lt;=EOMONTH($Q493,0),$Q493&lt;='Recurring Transactions'!$L$13),1,0),IF('Recurring Transactions'!$F$13="Semi-monthly",IF(AND('Recurring Transactions'!$J$13&lt;=EOMONTH($Q493,0),$Q493&lt;='Recurring Transactions'!$L$13),2,0),IF('Recurring Transactions'!$F$13="Weekly",IF(AND('Recurring Transactions'!$J$13&lt;=EOMONTH($Q493,0),$Q493&lt;='Recurring Transactions'!$L$13),MAX(0,INT((MIN(EOMONTH($Q493,0),'Recurring Transactions'!$L$13)-'Recurring Transactions'!$J$13)/7)+INT(-(MAX('Recurring Transactions'!$J$13,$Q493)-'Recurring Transactions'!$J$13)/7)+1),0),IF('Recurring Transactions'!$F$13="Bi-weekly",IF(AND('Recurring Transactions'!$J$13&lt;=EOMONTH($Q493,0),$Q493&lt;='Recurring Transactions'!$L$13),MAX(0,INT((MIN(EOMONTH($Q493,0),'Recurring Transactions'!$L$13)-'Recurring Transactions'!$J$13)/14)+INT(-(MAX('Recurring Transactions'!$J$13,$Q493)-'Recurring Transactions'!$J$13)/14)+1),0),IF('Recurring Transactions'!$F$13="Quarterly",IF(AND(AND('Recurring Transactions'!$J$13&lt;=EOMONTH($Q493,0),$Q493&lt;='Recurring Transactions'!$L$13),MOD((YEAR($Q493)-YEAR('Recurring Transactions'!$J$13))*12+MONTH($Q493)-MONTH('Recurring Transactions'!$J$13),3)=0),1,0),IF('Recurring Transactions'!$F$13="Annually",IF(AND(AND('Recurring Transactions'!$J$13&lt;=EOMONTH($Q493,0),$Q493&lt;='Recurring Transactions'!$L$13),MONTH($Q493)=MONTH('Recurring Transactions'!$J$13)),1,0),0)))))))*'Recurring Transactions'!$D$13)</f>
        <v/>
      </c>
    </row>
    <row r="494">
      <c r="N494" s="126">
        <f>'Recurring Transactions'!$A$13</f>
        <v/>
      </c>
      <c r="O494" s="126">
        <f>'Recurring Transactions'!$B$13</f>
        <v/>
      </c>
      <c r="P494" s="126">
        <f>'Recurring Transactions'!$E$13</f>
        <v/>
      </c>
      <c r="Q494" s="72">
        <f>IF('Recurring Transactions'!$J$13="","",EDATE('Recurring Transactions'!$J$13,52))</f>
        <v/>
      </c>
      <c r="R494" s="126">
        <f>IF($Q494="","",TEXT($Q494,"mmm yyyy"))</f>
        <v/>
      </c>
      <c r="S494" s="124">
        <f>IF(OR('Recurring Transactions'!$A$13="",$Q494=""),0,(IF('Recurring Transactions'!$F$13="Monthly",IF(AND('Recurring Transactions'!$J$13&lt;=EOMONTH($Q494,0),$Q494&lt;='Recurring Transactions'!$L$13),1,0),IF('Recurring Transactions'!$F$13="Semi-monthly",IF(AND('Recurring Transactions'!$J$13&lt;=EOMONTH($Q494,0),$Q494&lt;='Recurring Transactions'!$L$13),2,0),IF('Recurring Transactions'!$F$13="Weekly",IF(AND('Recurring Transactions'!$J$13&lt;=EOMONTH($Q494,0),$Q494&lt;='Recurring Transactions'!$L$13),MAX(0,INT((MIN(EOMONTH($Q494,0),'Recurring Transactions'!$L$13)-'Recurring Transactions'!$J$13)/7)+INT(-(MAX('Recurring Transactions'!$J$13,$Q494)-'Recurring Transactions'!$J$13)/7)+1),0),IF('Recurring Transactions'!$F$13="Bi-weekly",IF(AND('Recurring Transactions'!$J$13&lt;=EOMONTH($Q494,0),$Q494&lt;='Recurring Transactions'!$L$13),MAX(0,INT((MIN(EOMONTH($Q494,0),'Recurring Transactions'!$L$13)-'Recurring Transactions'!$J$13)/14)+INT(-(MAX('Recurring Transactions'!$J$13,$Q494)-'Recurring Transactions'!$J$13)/14)+1),0),IF('Recurring Transactions'!$F$13="Quarterly",IF(AND(AND('Recurring Transactions'!$J$13&lt;=EOMONTH($Q494,0),$Q494&lt;='Recurring Transactions'!$L$13),MOD((YEAR($Q494)-YEAR('Recurring Transactions'!$J$13))*12+MONTH($Q494)-MONTH('Recurring Transactions'!$J$13),3)=0),1,0),IF('Recurring Transactions'!$F$13="Annually",IF(AND(AND('Recurring Transactions'!$J$13&lt;=EOMONTH($Q494,0),$Q494&lt;='Recurring Transactions'!$L$13),MONTH($Q494)=MONTH('Recurring Transactions'!$J$13)),1,0),0)))))))*'Recurring Transactions'!$D$13)</f>
        <v/>
      </c>
    </row>
    <row r="495">
      <c r="N495" s="126">
        <f>'Recurring Transactions'!$A$13</f>
        <v/>
      </c>
      <c r="O495" s="126">
        <f>'Recurring Transactions'!$B$13</f>
        <v/>
      </c>
      <c r="P495" s="126">
        <f>'Recurring Transactions'!$E$13</f>
        <v/>
      </c>
      <c r="Q495" s="72">
        <f>IF('Recurring Transactions'!$J$13="","",EDATE('Recurring Transactions'!$J$13,53))</f>
        <v/>
      </c>
      <c r="R495" s="126">
        <f>IF($Q495="","",TEXT($Q495,"mmm yyyy"))</f>
        <v/>
      </c>
      <c r="S495" s="124">
        <f>IF(OR('Recurring Transactions'!$A$13="",$Q495=""),0,(IF('Recurring Transactions'!$F$13="Monthly",IF(AND('Recurring Transactions'!$J$13&lt;=EOMONTH($Q495,0),$Q495&lt;='Recurring Transactions'!$L$13),1,0),IF('Recurring Transactions'!$F$13="Semi-monthly",IF(AND('Recurring Transactions'!$J$13&lt;=EOMONTH($Q495,0),$Q495&lt;='Recurring Transactions'!$L$13),2,0),IF('Recurring Transactions'!$F$13="Weekly",IF(AND('Recurring Transactions'!$J$13&lt;=EOMONTH($Q495,0),$Q495&lt;='Recurring Transactions'!$L$13),MAX(0,INT((MIN(EOMONTH($Q495,0),'Recurring Transactions'!$L$13)-'Recurring Transactions'!$J$13)/7)+INT(-(MAX('Recurring Transactions'!$J$13,$Q495)-'Recurring Transactions'!$J$13)/7)+1),0),IF('Recurring Transactions'!$F$13="Bi-weekly",IF(AND('Recurring Transactions'!$J$13&lt;=EOMONTH($Q495,0),$Q495&lt;='Recurring Transactions'!$L$13),MAX(0,INT((MIN(EOMONTH($Q495,0),'Recurring Transactions'!$L$13)-'Recurring Transactions'!$J$13)/14)+INT(-(MAX('Recurring Transactions'!$J$13,$Q495)-'Recurring Transactions'!$J$13)/14)+1),0),IF('Recurring Transactions'!$F$13="Quarterly",IF(AND(AND('Recurring Transactions'!$J$13&lt;=EOMONTH($Q495,0),$Q495&lt;='Recurring Transactions'!$L$13),MOD((YEAR($Q495)-YEAR('Recurring Transactions'!$J$13))*12+MONTH($Q495)-MONTH('Recurring Transactions'!$J$13),3)=0),1,0),IF('Recurring Transactions'!$F$13="Annually",IF(AND(AND('Recurring Transactions'!$J$13&lt;=EOMONTH($Q495,0),$Q495&lt;='Recurring Transactions'!$L$13),MONTH($Q495)=MONTH('Recurring Transactions'!$J$13)),1,0),0)))))))*'Recurring Transactions'!$D$13)</f>
        <v/>
      </c>
    </row>
    <row r="496">
      <c r="N496" s="126">
        <f>'Recurring Transactions'!$A$13</f>
        <v/>
      </c>
      <c r="O496" s="126">
        <f>'Recurring Transactions'!$B$13</f>
        <v/>
      </c>
      <c r="P496" s="126">
        <f>'Recurring Transactions'!$E$13</f>
        <v/>
      </c>
      <c r="Q496" s="72">
        <f>IF('Recurring Transactions'!$J$13="","",EDATE('Recurring Transactions'!$J$13,54))</f>
        <v/>
      </c>
      <c r="R496" s="126">
        <f>IF($Q496="","",TEXT($Q496,"mmm yyyy"))</f>
        <v/>
      </c>
      <c r="S496" s="124">
        <f>IF(OR('Recurring Transactions'!$A$13="",$Q496=""),0,(IF('Recurring Transactions'!$F$13="Monthly",IF(AND('Recurring Transactions'!$J$13&lt;=EOMONTH($Q496,0),$Q496&lt;='Recurring Transactions'!$L$13),1,0),IF('Recurring Transactions'!$F$13="Semi-monthly",IF(AND('Recurring Transactions'!$J$13&lt;=EOMONTH($Q496,0),$Q496&lt;='Recurring Transactions'!$L$13),2,0),IF('Recurring Transactions'!$F$13="Weekly",IF(AND('Recurring Transactions'!$J$13&lt;=EOMONTH($Q496,0),$Q496&lt;='Recurring Transactions'!$L$13),MAX(0,INT((MIN(EOMONTH($Q496,0),'Recurring Transactions'!$L$13)-'Recurring Transactions'!$J$13)/7)+INT(-(MAX('Recurring Transactions'!$J$13,$Q496)-'Recurring Transactions'!$J$13)/7)+1),0),IF('Recurring Transactions'!$F$13="Bi-weekly",IF(AND('Recurring Transactions'!$J$13&lt;=EOMONTH($Q496,0),$Q496&lt;='Recurring Transactions'!$L$13),MAX(0,INT((MIN(EOMONTH($Q496,0),'Recurring Transactions'!$L$13)-'Recurring Transactions'!$J$13)/14)+INT(-(MAX('Recurring Transactions'!$J$13,$Q496)-'Recurring Transactions'!$J$13)/14)+1),0),IF('Recurring Transactions'!$F$13="Quarterly",IF(AND(AND('Recurring Transactions'!$J$13&lt;=EOMONTH($Q496,0),$Q496&lt;='Recurring Transactions'!$L$13),MOD((YEAR($Q496)-YEAR('Recurring Transactions'!$J$13))*12+MONTH($Q496)-MONTH('Recurring Transactions'!$J$13),3)=0),1,0),IF('Recurring Transactions'!$F$13="Annually",IF(AND(AND('Recurring Transactions'!$J$13&lt;=EOMONTH($Q496,0),$Q496&lt;='Recurring Transactions'!$L$13),MONTH($Q496)=MONTH('Recurring Transactions'!$J$13)),1,0),0)))))))*'Recurring Transactions'!$D$13)</f>
        <v/>
      </c>
    </row>
    <row r="497">
      <c r="N497" s="126">
        <f>'Recurring Transactions'!$A$13</f>
        <v/>
      </c>
      <c r="O497" s="126">
        <f>'Recurring Transactions'!$B$13</f>
        <v/>
      </c>
      <c r="P497" s="126">
        <f>'Recurring Transactions'!$E$13</f>
        <v/>
      </c>
      <c r="Q497" s="72">
        <f>IF('Recurring Transactions'!$J$13="","",EDATE('Recurring Transactions'!$J$13,55))</f>
        <v/>
      </c>
      <c r="R497" s="126">
        <f>IF($Q497="","",TEXT($Q497,"mmm yyyy"))</f>
        <v/>
      </c>
      <c r="S497" s="124">
        <f>IF(OR('Recurring Transactions'!$A$13="",$Q497=""),0,(IF('Recurring Transactions'!$F$13="Monthly",IF(AND('Recurring Transactions'!$J$13&lt;=EOMONTH($Q497,0),$Q497&lt;='Recurring Transactions'!$L$13),1,0),IF('Recurring Transactions'!$F$13="Semi-monthly",IF(AND('Recurring Transactions'!$J$13&lt;=EOMONTH($Q497,0),$Q497&lt;='Recurring Transactions'!$L$13),2,0),IF('Recurring Transactions'!$F$13="Weekly",IF(AND('Recurring Transactions'!$J$13&lt;=EOMONTH($Q497,0),$Q497&lt;='Recurring Transactions'!$L$13),MAX(0,INT((MIN(EOMONTH($Q497,0),'Recurring Transactions'!$L$13)-'Recurring Transactions'!$J$13)/7)+INT(-(MAX('Recurring Transactions'!$J$13,$Q497)-'Recurring Transactions'!$J$13)/7)+1),0),IF('Recurring Transactions'!$F$13="Bi-weekly",IF(AND('Recurring Transactions'!$J$13&lt;=EOMONTH($Q497,0),$Q497&lt;='Recurring Transactions'!$L$13),MAX(0,INT((MIN(EOMONTH($Q497,0),'Recurring Transactions'!$L$13)-'Recurring Transactions'!$J$13)/14)+INT(-(MAX('Recurring Transactions'!$J$13,$Q497)-'Recurring Transactions'!$J$13)/14)+1),0),IF('Recurring Transactions'!$F$13="Quarterly",IF(AND(AND('Recurring Transactions'!$J$13&lt;=EOMONTH($Q497,0),$Q497&lt;='Recurring Transactions'!$L$13),MOD((YEAR($Q497)-YEAR('Recurring Transactions'!$J$13))*12+MONTH($Q497)-MONTH('Recurring Transactions'!$J$13),3)=0),1,0),IF('Recurring Transactions'!$F$13="Annually",IF(AND(AND('Recurring Transactions'!$J$13&lt;=EOMONTH($Q497,0),$Q497&lt;='Recurring Transactions'!$L$13),MONTH($Q497)=MONTH('Recurring Transactions'!$J$13)),1,0),0)))))))*'Recurring Transactions'!$D$13)</f>
        <v/>
      </c>
    </row>
    <row r="498">
      <c r="N498" s="126">
        <f>'Recurring Transactions'!$A$13</f>
        <v/>
      </c>
      <c r="O498" s="126">
        <f>'Recurring Transactions'!$B$13</f>
        <v/>
      </c>
      <c r="P498" s="126">
        <f>'Recurring Transactions'!$E$13</f>
        <v/>
      </c>
      <c r="Q498" s="72">
        <f>IF('Recurring Transactions'!$J$13="","",EDATE('Recurring Transactions'!$J$13,56))</f>
        <v/>
      </c>
      <c r="R498" s="126">
        <f>IF($Q498="","",TEXT($Q498,"mmm yyyy"))</f>
        <v/>
      </c>
      <c r="S498" s="124">
        <f>IF(OR('Recurring Transactions'!$A$13="",$Q498=""),0,(IF('Recurring Transactions'!$F$13="Monthly",IF(AND('Recurring Transactions'!$J$13&lt;=EOMONTH($Q498,0),$Q498&lt;='Recurring Transactions'!$L$13),1,0),IF('Recurring Transactions'!$F$13="Semi-monthly",IF(AND('Recurring Transactions'!$J$13&lt;=EOMONTH($Q498,0),$Q498&lt;='Recurring Transactions'!$L$13),2,0),IF('Recurring Transactions'!$F$13="Weekly",IF(AND('Recurring Transactions'!$J$13&lt;=EOMONTH($Q498,0),$Q498&lt;='Recurring Transactions'!$L$13),MAX(0,INT((MIN(EOMONTH($Q498,0),'Recurring Transactions'!$L$13)-'Recurring Transactions'!$J$13)/7)+INT(-(MAX('Recurring Transactions'!$J$13,$Q498)-'Recurring Transactions'!$J$13)/7)+1),0),IF('Recurring Transactions'!$F$13="Bi-weekly",IF(AND('Recurring Transactions'!$J$13&lt;=EOMONTH($Q498,0),$Q498&lt;='Recurring Transactions'!$L$13),MAX(0,INT((MIN(EOMONTH($Q498,0),'Recurring Transactions'!$L$13)-'Recurring Transactions'!$J$13)/14)+INT(-(MAX('Recurring Transactions'!$J$13,$Q498)-'Recurring Transactions'!$J$13)/14)+1),0),IF('Recurring Transactions'!$F$13="Quarterly",IF(AND(AND('Recurring Transactions'!$J$13&lt;=EOMONTH($Q498,0),$Q498&lt;='Recurring Transactions'!$L$13),MOD((YEAR($Q498)-YEAR('Recurring Transactions'!$J$13))*12+MONTH($Q498)-MONTH('Recurring Transactions'!$J$13),3)=0),1,0),IF('Recurring Transactions'!$F$13="Annually",IF(AND(AND('Recurring Transactions'!$J$13&lt;=EOMONTH($Q498,0),$Q498&lt;='Recurring Transactions'!$L$13),MONTH($Q498)=MONTH('Recurring Transactions'!$J$13)),1,0),0)))))))*'Recurring Transactions'!$D$13)</f>
        <v/>
      </c>
    </row>
    <row r="499">
      <c r="N499" s="126">
        <f>'Recurring Transactions'!$A$13</f>
        <v/>
      </c>
      <c r="O499" s="126">
        <f>'Recurring Transactions'!$B$13</f>
        <v/>
      </c>
      <c r="P499" s="126">
        <f>'Recurring Transactions'!$E$13</f>
        <v/>
      </c>
      <c r="Q499" s="72">
        <f>IF('Recurring Transactions'!$J$13="","",EDATE('Recurring Transactions'!$J$13,57))</f>
        <v/>
      </c>
      <c r="R499" s="126">
        <f>IF($Q499="","",TEXT($Q499,"mmm yyyy"))</f>
        <v/>
      </c>
      <c r="S499" s="124">
        <f>IF(OR('Recurring Transactions'!$A$13="",$Q499=""),0,(IF('Recurring Transactions'!$F$13="Monthly",IF(AND('Recurring Transactions'!$J$13&lt;=EOMONTH($Q499,0),$Q499&lt;='Recurring Transactions'!$L$13),1,0),IF('Recurring Transactions'!$F$13="Semi-monthly",IF(AND('Recurring Transactions'!$J$13&lt;=EOMONTH($Q499,0),$Q499&lt;='Recurring Transactions'!$L$13),2,0),IF('Recurring Transactions'!$F$13="Weekly",IF(AND('Recurring Transactions'!$J$13&lt;=EOMONTH($Q499,0),$Q499&lt;='Recurring Transactions'!$L$13),MAX(0,INT((MIN(EOMONTH($Q499,0),'Recurring Transactions'!$L$13)-'Recurring Transactions'!$J$13)/7)+INT(-(MAX('Recurring Transactions'!$J$13,$Q499)-'Recurring Transactions'!$J$13)/7)+1),0),IF('Recurring Transactions'!$F$13="Bi-weekly",IF(AND('Recurring Transactions'!$J$13&lt;=EOMONTH($Q499,0),$Q499&lt;='Recurring Transactions'!$L$13),MAX(0,INT((MIN(EOMONTH($Q499,0),'Recurring Transactions'!$L$13)-'Recurring Transactions'!$J$13)/14)+INT(-(MAX('Recurring Transactions'!$J$13,$Q499)-'Recurring Transactions'!$J$13)/14)+1),0),IF('Recurring Transactions'!$F$13="Quarterly",IF(AND(AND('Recurring Transactions'!$J$13&lt;=EOMONTH($Q499,0),$Q499&lt;='Recurring Transactions'!$L$13),MOD((YEAR($Q499)-YEAR('Recurring Transactions'!$J$13))*12+MONTH($Q499)-MONTH('Recurring Transactions'!$J$13),3)=0),1,0),IF('Recurring Transactions'!$F$13="Annually",IF(AND(AND('Recurring Transactions'!$J$13&lt;=EOMONTH($Q499,0),$Q499&lt;='Recurring Transactions'!$L$13),MONTH($Q499)=MONTH('Recurring Transactions'!$J$13)),1,0),0)))))))*'Recurring Transactions'!$D$13)</f>
        <v/>
      </c>
    </row>
    <row r="500">
      <c r="N500" s="126">
        <f>'Recurring Transactions'!$A$13</f>
        <v/>
      </c>
      <c r="O500" s="126">
        <f>'Recurring Transactions'!$B$13</f>
        <v/>
      </c>
      <c r="P500" s="126">
        <f>'Recurring Transactions'!$E$13</f>
        <v/>
      </c>
      <c r="Q500" s="72">
        <f>IF('Recurring Transactions'!$J$13="","",EDATE('Recurring Transactions'!$J$13,58))</f>
        <v/>
      </c>
      <c r="R500" s="126">
        <f>IF($Q500="","",TEXT($Q500,"mmm yyyy"))</f>
        <v/>
      </c>
      <c r="S500" s="124">
        <f>IF(OR('Recurring Transactions'!$A$13="",$Q500=""),0,(IF('Recurring Transactions'!$F$13="Monthly",IF(AND('Recurring Transactions'!$J$13&lt;=EOMONTH($Q500,0),$Q500&lt;='Recurring Transactions'!$L$13),1,0),IF('Recurring Transactions'!$F$13="Semi-monthly",IF(AND('Recurring Transactions'!$J$13&lt;=EOMONTH($Q500,0),$Q500&lt;='Recurring Transactions'!$L$13),2,0),IF('Recurring Transactions'!$F$13="Weekly",IF(AND('Recurring Transactions'!$J$13&lt;=EOMONTH($Q500,0),$Q500&lt;='Recurring Transactions'!$L$13),MAX(0,INT((MIN(EOMONTH($Q500,0),'Recurring Transactions'!$L$13)-'Recurring Transactions'!$J$13)/7)+INT(-(MAX('Recurring Transactions'!$J$13,$Q500)-'Recurring Transactions'!$J$13)/7)+1),0),IF('Recurring Transactions'!$F$13="Bi-weekly",IF(AND('Recurring Transactions'!$J$13&lt;=EOMONTH($Q500,0),$Q500&lt;='Recurring Transactions'!$L$13),MAX(0,INT((MIN(EOMONTH($Q500,0),'Recurring Transactions'!$L$13)-'Recurring Transactions'!$J$13)/14)+INT(-(MAX('Recurring Transactions'!$J$13,$Q500)-'Recurring Transactions'!$J$13)/14)+1),0),IF('Recurring Transactions'!$F$13="Quarterly",IF(AND(AND('Recurring Transactions'!$J$13&lt;=EOMONTH($Q500,0),$Q500&lt;='Recurring Transactions'!$L$13),MOD((YEAR($Q500)-YEAR('Recurring Transactions'!$J$13))*12+MONTH($Q500)-MONTH('Recurring Transactions'!$J$13),3)=0),1,0),IF('Recurring Transactions'!$F$13="Annually",IF(AND(AND('Recurring Transactions'!$J$13&lt;=EOMONTH($Q500,0),$Q500&lt;='Recurring Transactions'!$L$13),MONTH($Q500)=MONTH('Recurring Transactions'!$J$13)),1,0),0)))))))*'Recurring Transactions'!$D$13)</f>
        <v/>
      </c>
    </row>
    <row r="501">
      <c r="N501" s="126">
        <f>'Recurring Transactions'!$A$13</f>
        <v/>
      </c>
      <c r="O501" s="126">
        <f>'Recurring Transactions'!$B$13</f>
        <v/>
      </c>
      <c r="P501" s="126">
        <f>'Recurring Transactions'!$E$13</f>
        <v/>
      </c>
      <c r="Q501" s="72">
        <f>IF('Recurring Transactions'!$J$13="","",EDATE('Recurring Transactions'!$J$13,59))</f>
        <v/>
      </c>
      <c r="R501" s="126">
        <f>IF($Q501="","",TEXT($Q501,"mmm yyyy"))</f>
        <v/>
      </c>
      <c r="S501" s="124">
        <f>IF(OR('Recurring Transactions'!$A$13="",$Q501=""),0,(IF('Recurring Transactions'!$F$13="Monthly",IF(AND('Recurring Transactions'!$J$13&lt;=EOMONTH($Q501,0),$Q501&lt;='Recurring Transactions'!$L$13),1,0),IF('Recurring Transactions'!$F$13="Semi-monthly",IF(AND('Recurring Transactions'!$J$13&lt;=EOMONTH($Q501,0),$Q501&lt;='Recurring Transactions'!$L$13),2,0),IF('Recurring Transactions'!$F$13="Weekly",IF(AND('Recurring Transactions'!$J$13&lt;=EOMONTH($Q501,0),$Q501&lt;='Recurring Transactions'!$L$13),MAX(0,INT((MIN(EOMONTH($Q501,0),'Recurring Transactions'!$L$13)-'Recurring Transactions'!$J$13)/7)+INT(-(MAX('Recurring Transactions'!$J$13,$Q501)-'Recurring Transactions'!$J$13)/7)+1),0),IF('Recurring Transactions'!$F$13="Bi-weekly",IF(AND('Recurring Transactions'!$J$13&lt;=EOMONTH($Q501,0),$Q501&lt;='Recurring Transactions'!$L$13),MAX(0,INT((MIN(EOMONTH($Q501,0),'Recurring Transactions'!$L$13)-'Recurring Transactions'!$J$13)/14)+INT(-(MAX('Recurring Transactions'!$J$13,$Q501)-'Recurring Transactions'!$J$13)/14)+1),0),IF('Recurring Transactions'!$F$13="Quarterly",IF(AND(AND('Recurring Transactions'!$J$13&lt;=EOMONTH($Q501,0),$Q501&lt;='Recurring Transactions'!$L$13),MOD((YEAR($Q501)-YEAR('Recurring Transactions'!$J$13))*12+MONTH($Q501)-MONTH('Recurring Transactions'!$J$13),3)=0),1,0),IF('Recurring Transactions'!$F$13="Annually",IF(AND(AND('Recurring Transactions'!$J$13&lt;=EOMONTH($Q501,0),$Q501&lt;='Recurring Transactions'!$L$13),MONTH($Q501)=MONTH('Recurring Transactions'!$J$13)),1,0),0)))))))*'Recurring Transactions'!$D$13)</f>
        <v/>
      </c>
    </row>
    <row r="502">
      <c r="N502" s="126">
        <f>'Recurring Transactions'!$A$14</f>
        <v/>
      </c>
      <c r="O502" s="126">
        <f>'Recurring Transactions'!$B$14</f>
        <v/>
      </c>
      <c r="P502" s="126">
        <f>'Recurring Transactions'!$E$14</f>
        <v/>
      </c>
      <c r="Q502" s="72">
        <f>IF('Recurring Transactions'!$J$14="","",EDATE('Recurring Transactions'!$J$14,0))</f>
        <v/>
      </c>
      <c r="R502" s="126">
        <f>IF($Q502="","",TEXT($Q502,"mmm yyyy"))</f>
        <v/>
      </c>
      <c r="S502" s="124">
        <f>IF(OR('Recurring Transactions'!$A$14="",$Q502=""),0,(IF('Recurring Transactions'!$F$14="Monthly",IF(AND('Recurring Transactions'!$J$14&lt;=EOMONTH($Q502,0),$Q502&lt;='Recurring Transactions'!$L$14),1,0),IF('Recurring Transactions'!$F$14="Semi-monthly",IF(AND('Recurring Transactions'!$J$14&lt;=EOMONTH($Q502,0),$Q502&lt;='Recurring Transactions'!$L$14),2,0),IF('Recurring Transactions'!$F$14="Weekly",IF(AND('Recurring Transactions'!$J$14&lt;=EOMONTH($Q502,0),$Q502&lt;='Recurring Transactions'!$L$14),MAX(0,INT((MIN(EOMONTH($Q502,0),'Recurring Transactions'!$L$14)-'Recurring Transactions'!$J$14)/7)+INT(-(MAX('Recurring Transactions'!$J$14,$Q502)-'Recurring Transactions'!$J$14)/7)+1),0),IF('Recurring Transactions'!$F$14="Bi-weekly",IF(AND('Recurring Transactions'!$J$14&lt;=EOMONTH($Q502,0),$Q502&lt;='Recurring Transactions'!$L$14),MAX(0,INT((MIN(EOMONTH($Q502,0),'Recurring Transactions'!$L$14)-'Recurring Transactions'!$J$14)/14)+INT(-(MAX('Recurring Transactions'!$J$14,$Q502)-'Recurring Transactions'!$J$14)/14)+1),0),IF('Recurring Transactions'!$F$14="Quarterly",IF(AND(AND('Recurring Transactions'!$J$14&lt;=EOMONTH($Q502,0),$Q502&lt;='Recurring Transactions'!$L$14),MOD((YEAR($Q502)-YEAR('Recurring Transactions'!$J$14))*12+MONTH($Q502)-MONTH('Recurring Transactions'!$J$14),3)=0),1,0),IF('Recurring Transactions'!$F$14="Annually",IF(AND(AND('Recurring Transactions'!$J$14&lt;=EOMONTH($Q502,0),$Q502&lt;='Recurring Transactions'!$L$14),MONTH($Q502)=MONTH('Recurring Transactions'!$J$14)),1,0),0)))))))*'Recurring Transactions'!$D$14)</f>
        <v/>
      </c>
    </row>
    <row r="503">
      <c r="N503" s="126">
        <f>'Recurring Transactions'!$A$14</f>
        <v/>
      </c>
      <c r="O503" s="126">
        <f>'Recurring Transactions'!$B$14</f>
        <v/>
      </c>
      <c r="P503" s="126">
        <f>'Recurring Transactions'!$E$14</f>
        <v/>
      </c>
      <c r="Q503" s="72">
        <f>IF('Recurring Transactions'!$J$14="","",EDATE('Recurring Transactions'!$J$14,1))</f>
        <v/>
      </c>
      <c r="R503" s="126">
        <f>IF($Q503="","",TEXT($Q503,"mmm yyyy"))</f>
        <v/>
      </c>
      <c r="S503" s="124">
        <f>IF(OR('Recurring Transactions'!$A$14="",$Q503=""),0,(IF('Recurring Transactions'!$F$14="Monthly",IF(AND('Recurring Transactions'!$J$14&lt;=EOMONTH($Q503,0),$Q503&lt;='Recurring Transactions'!$L$14),1,0),IF('Recurring Transactions'!$F$14="Semi-monthly",IF(AND('Recurring Transactions'!$J$14&lt;=EOMONTH($Q503,0),$Q503&lt;='Recurring Transactions'!$L$14),2,0),IF('Recurring Transactions'!$F$14="Weekly",IF(AND('Recurring Transactions'!$J$14&lt;=EOMONTH($Q503,0),$Q503&lt;='Recurring Transactions'!$L$14),MAX(0,INT((MIN(EOMONTH($Q503,0),'Recurring Transactions'!$L$14)-'Recurring Transactions'!$J$14)/7)+INT(-(MAX('Recurring Transactions'!$J$14,$Q503)-'Recurring Transactions'!$J$14)/7)+1),0),IF('Recurring Transactions'!$F$14="Bi-weekly",IF(AND('Recurring Transactions'!$J$14&lt;=EOMONTH($Q503,0),$Q503&lt;='Recurring Transactions'!$L$14),MAX(0,INT((MIN(EOMONTH($Q503,0),'Recurring Transactions'!$L$14)-'Recurring Transactions'!$J$14)/14)+INT(-(MAX('Recurring Transactions'!$J$14,$Q503)-'Recurring Transactions'!$J$14)/14)+1),0),IF('Recurring Transactions'!$F$14="Quarterly",IF(AND(AND('Recurring Transactions'!$J$14&lt;=EOMONTH($Q503,0),$Q503&lt;='Recurring Transactions'!$L$14),MOD((YEAR($Q503)-YEAR('Recurring Transactions'!$J$14))*12+MONTH($Q503)-MONTH('Recurring Transactions'!$J$14),3)=0),1,0),IF('Recurring Transactions'!$F$14="Annually",IF(AND(AND('Recurring Transactions'!$J$14&lt;=EOMONTH($Q503,0),$Q503&lt;='Recurring Transactions'!$L$14),MONTH($Q503)=MONTH('Recurring Transactions'!$J$14)),1,0),0)))))))*'Recurring Transactions'!$D$14)</f>
        <v/>
      </c>
    </row>
    <row r="504">
      <c r="N504" s="126">
        <f>'Recurring Transactions'!$A$14</f>
        <v/>
      </c>
      <c r="O504" s="126">
        <f>'Recurring Transactions'!$B$14</f>
        <v/>
      </c>
      <c r="P504" s="126">
        <f>'Recurring Transactions'!$E$14</f>
        <v/>
      </c>
      <c r="Q504" s="72">
        <f>IF('Recurring Transactions'!$J$14="","",EDATE('Recurring Transactions'!$J$14,2))</f>
        <v/>
      </c>
      <c r="R504" s="126">
        <f>IF($Q504="","",TEXT($Q504,"mmm yyyy"))</f>
        <v/>
      </c>
      <c r="S504" s="124">
        <f>IF(OR('Recurring Transactions'!$A$14="",$Q504=""),0,(IF('Recurring Transactions'!$F$14="Monthly",IF(AND('Recurring Transactions'!$J$14&lt;=EOMONTH($Q504,0),$Q504&lt;='Recurring Transactions'!$L$14),1,0),IF('Recurring Transactions'!$F$14="Semi-monthly",IF(AND('Recurring Transactions'!$J$14&lt;=EOMONTH($Q504,0),$Q504&lt;='Recurring Transactions'!$L$14),2,0),IF('Recurring Transactions'!$F$14="Weekly",IF(AND('Recurring Transactions'!$J$14&lt;=EOMONTH($Q504,0),$Q504&lt;='Recurring Transactions'!$L$14),MAX(0,INT((MIN(EOMONTH($Q504,0),'Recurring Transactions'!$L$14)-'Recurring Transactions'!$J$14)/7)+INT(-(MAX('Recurring Transactions'!$J$14,$Q504)-'Recurring Transactions'!$J$14)/7)+1),0),IF('Recurring Transactions'!$F$14="Bi-weekly",IF(AND('Recurring Transactions'!$J$14&lt;=EOMONTH($Q504,0),$Q504&lt;='Recurring Transactions'!$L$14),MAX(0,INT((MIN(EOMONTH($Q504,0),'Recurring Transactions'!$L$14)-'Recurring Transactions'!$J$14)/14)+INT(-(MAX('Recurring Transactions'!$J$14,$Q504)-'Recurring Transactions'!$J$14)/14)+1),0),IF('Recurring Transactions'!$F$14="Quarterly",IF(AND(AND('Recurring Transactions'!$J$14&lt;=EOMONTH($Q504,0),$Q504&lt;='Recurring Transactions'!$L$14),MOD((YEAR($Q504)-YEAR('Recurring Transactions'!$J$14))*12+MONTH($Q504)-MONTH('Recurring Transactions'!$J$14),3)=0),1,0),IF('Recurring Transactions'!$F$14="Annually",IF(AND(AND('Recurring Transactions'!$J$14&lt;=EOMONTH($Q504,0),$Q504&lt;='Recurring Transactions'!$L$14),MONTH($Q504)=MONTH('Recurring Transactions'!$J$14)),1,0),0)))))))*'Recurring Transactions'!$D$14)</f>
        <v/>
      </c>
    </row>
    <row r="505">
      <c r="N505" s="126">
        <f>'Recurring Transactions'!$A$14</f>
        <v/>
      </c>
      <c r="O505" s="126">
        <f>'Recurring Transactions'!$B$14</f>
        <v/>
      </c>
      <c r="P505" s="126">
        <f>'Recurring Transactions'!$E$14</f>
        <v/>
      </c>
      <c r="Q505" s="72">
        <f>IF('Recurring Transactions'!$J$14="","",EDATE('Recurring Transactions'!$J$14,3))</f>
        <v/>
      </c>
      <c r="R505" s="126">
        <f>IF($Q505="","",TEXT($Q505,"mmm yyyy"))</f>
        <v/>
      </c>
      <c r="S505" s="124">
        <f>IF(OR('Recurring Transactions'!$A$14="",$Q505=""),0,(IF('Recurring Transactions'!$F$14="Monthly",IF(AND('Recurring Transactions'!$J$14&lt;=EOMONTH($Q505,0),$Q505&lt;='Recurring Transactions'!$L$14),1,0),IF('Recurring Transactions'!$F$14="Semi-monthly",IF(AND('Recurring Transactions'!$J$14&lt;=EOMONTH($Q505,0),$Q505&lt;='Recurring Transactions'!$L$14),2,0),IF('Recurring Transactions'!$F$14="Weekly",IF(AND('Recurring Transactions'!$J$14&lt;=EOMONTH($Q505,0),$Q505&lt;='Recurring Transactions'!$L$14),MAX(0,INT((MIN(EOMONTH($Q505,0),'Recurring Transactions'!$L$14)-'Recurring Transactions'!$J$14)/7)+INT(-(MAX('Recurring Transactions'!$J$14,$Q505)-'Recurring Transactions'!$J$14)/7)+1),0),IF('Recurring Transactions'!$F$14="Bi-weekly",IF(AND('Recurring Transactions'!$J$14&lt;=EOMONTH($Q505,0),$Q505&lt;='Recurring Transactions'!$L$14),MAX(0,INT((MIN(EOMONTH($Q505,0),'Recurring Transactions'!$L$14)-'Recurring Transactions'!$J$14)/14)+INT(-(MAX('Recurring Transactions'!$J$14,$Q505)-'Recurring Transactions'!$J$14)/14)+1),0),IF('Recurring Transactions'!$F$14="Quarterly",IF(AND(AND('Recurring Transactions'!$J$14&lt;=EOMONTH($Q505,0),$Q505&lt;='Recurring Transactions'!$L$14),MOD((YEAR($Q505)-YEAR('Recurring Transactions'!$J$14))*12+MONTH($Q505)-MONTH('Recurring Transactions'!$J$14),3)=0),1,0),IF('Recurring Transactions'!$F$14="Annually",IF(AND(AND('Recurring Transactions'!$J$14&lt;=EOMONTH($Q505,0),$Q505&lt;='Recurring Transactions'!$L$14),MONTH($Q505)=MONTH('Recurring Transactions'!$J$14)),1,0),0)))))))*'Recurring Transactions'!$D$14)</f>
        <v/>
      </c>
    </row>
    <row r="506">
      <c r="N506" s="126">
        <f>'Recurring Transactions'!$A$14</f>
        <v/>
      </c>
      <c r="O506" s="126">
        <f>'Recurring Transactions'!$B$14</f>
        <v/>
      </c>
      <c r="P506" s="126">
        <f>'Recurring Transactions'!$E$14</f>
        <v/>
      </c>
      <c r="Q506" s="72">
        <f>IF('Recurring Transactions'!$J$14="","",EDATE('Recurring Transactions'!$J$14,4))</f>
        <v/>
      </c>
      <c r="R506" s="126">
        <f>IF($Q506="","",TEXT($Q506,"mmm yyyy"))</f>
        <v/>
      </c>
      <c r="S506" s="124">
        <f>IF(OR('Recurring Transactions'!$A$14="",$Q506=""),0,(IF('Recurring Transactions'!$F$14="Monthly",IF(AND('Recurring Transactions'!$J$14&lt;=EOMONTH($Q506,0),$Q506&lt;='Recurring Transactions'!$L$14),1,0),IF('Recurring Transactions'!$F$14="Semi-monthly",IF(AND('Recurring Transactions'!$J$14&lt;=EOMONTH($Q506,0),$Q506&lt;='Recurring Transactions'!$L$14),2,0),IF('Recurring Transactions'!$F$14="Weekly",IF(AND('Recurring Transactions'!$J$14&lt;=EOMONTH($Q506,0),$Q506&lt;='Recurring Transactions'!$L$14),MAX(0,INT((MIN(EOMONTH($Q506,0),'Recurring Transactions'!$L$14)-'Recurring Transactions'!$J$14)/7)+INT(-(MAX('Recurring Transactions'!$J$14,$Q506)-'Recurring Transactions'!$J$14)/7)+1),0),IF('Recurring Transactions'!$F$14="Bi-weekly",IF(AND('Recurring Transactions'!$J$14&lt;=EOMONTH($Q506,0),$Q506&lt;='Recurring Transactions'!$L$14),MAX(0,INT((MIN(EOMONTH($Q506,0),'Recurring Transactions'!$L$14)-'Recurring Transactions'!$J$14)/14)+INT(-(MAX('Recurring Transactions'!$J$14,$Q506)-'Recurring Transactions'!$J$14)/14)+1),0),IF('Recurring Transactions'!$F$14="Quarterly",IF(AND(AND('Recurring Transactions'!$J$14&lt;=EOMONTH($Q506,0),$Q506&lt;='Recurring Transactions'!$L$14),MOD((YEAR($Q506)-YEAR('Recurring Transactions'!$J$14))*12+MONTH($Q506)-MONTH('Recurring Transactions'!$J$14),3)=0),1,0),IF('Recurring Transactions'!$F$14="Annually",IF(AND(AND('Recurring Transactions'!$J$14&lt;=EOMONTH($Q506,0),$Q506&lt;='Recurring Transactions'!$L$14),MONTH($Q506)=MONTH('Recurring Transactions'!$J$14)),1,0),0)))))))*'Recurring Transactions'!$D$14)</f>
        <v/>
      </c>
    </row>
    <row r="507">
      <c r="N507" s="126">
        <f>'Recurring Transactions'!$A$14</f>
        <v/>
      </c>
      <c r="O507" s="126">
        <f>'Recurring Transactions'!$B$14</f>
        <v/>
      </c>
      <c r="P507" s="126">
        <f>'Recurring Transactions'!$E$14</f>
        <v/>
      </c>
      <c r="Q507" s="72">
        <f>IF('Recurring Transactions'!$J$14="","",EDATE('Recurring Transactions'!$J$14,5))</f>
        <v/>
      </c>
      <c r="R507" s="126">
        <f>IF($Q507="","",TEXT($Q507,"mmm yyyy"))</f>
        <v/>
      </c>
      <c r="S507" s="124">
        <f>IF(OR('Recurring Transactions'!$A$14="",$Q507=""),0,(IF('Recurring Transactions'!$F$14="Monthly",IF(AND('Recurring Transactions'!$J$14&lt;=EOMONTH($Q507,0),$Q507&lt;='Recurring Transactions'!$L$14),1,0),IF('Recurring Transactions'!$F$14="Semi-monthly",IF(AND('Recurring Transactions'!$J$14&lt;=EOMONTH($Q507,0),$Q507&lt;='Recurring Transactions'!$L$14),2,0),IF('Recurring Transactions'!$F$14="Weekly",IF(AND('Recurring Transactions'!$J$14&lt;=EOMONTH($Q507,0),$Q507&lt;='Recurring Transactions'!$L$14),MAX(0,INT((MIN(EOMONTH($Q507,0),'Recurring Transactions'!$L$14)-'Recurring Transactions'!$J$14)/7)+INT(-(MAX('Recurring Transactions'!$J$14,$Q507)-'Recurring Transactions'!$J$14)/7)+1),0),IF('Recurring Transactions'!$F$14="Bi-weekly",IF(AND('Recurring Transactions'!$J$14&lt;=EOMONTH($Q507,0),$Q507&lt;='Recurring Transactions'!$L$14),MAX(0,INT((MIN(EOMONTH($Q507,0),'Recurring Transactions'!$L$14)-'Recurring Transactions'!$J$14)/14)+INT(-(MAX('Recurring Transactions'!$J$14,$Q507)-'Recurring Transactions'!$J$14)/14)+1),0),IF('Recurring Transactions'!$F$14="Quarterly",IF(AND(AND('Recurring Transactions'!$J$14&lt;=EOMONTH($Q507,0),$Q507&lt;='Recurring Transactions'!$L$14),MOD((YEAR($Q507)-YEAR('Recurring Transactions'!$J$14))*12+MONTH($Q507)-MONTH('Recurring Transactions'!$J$14),3)=0),1,0),IF('Recurring Transactions'!$F$14="Annually",IF(AND(AND('Recurring Transactions'!$J$14&lt;=EOMONTH($Q507,0),$Q507&lt;='Recurring Transactions'!$L$14),MONTH($Q507)=MONTH('Recurring Transactions'!$J$14)),1,0),0)))))))*'Recurring Transactions'!$D$14)</f>
        <v/>
      </c>
    </row>
    <row r="508">
      <c r="N508" s="126">
        <f>'Recurring Transactions'!$A$14</f>
        <v/>
      </c>
      <c r="O508" s="126">
        <f>'Recurring Transactions'!$B$14</f>
        <v/>
      </c>
      <c r="P508" s="126">
        <f>'Recurring Transactions'!$E$14</f>
        <v/>
      </c>
      <c r="Q508" s="72">
        <f>IF('Recurring Transactions'!$J$14="","",EDATE('Recurring Transactions'!$J$14,6))</f>
        <v/>
      </c>
      <c r="R508" s="126">
        <f>IF($Q508="","",TEXT($Q508,"mmm yyyy"))</f>
        <v/>
      </c>
      <c r="S508" s="124">
        <f>IF(OR('Recurring Transactions'!$A$14="",$Q508=""),0,(IF('Recurring Transactions'!$F$14="Monthly",IF(AND('Recurring Transactions'!$J$14&lt;=EOMONTH($Q508,0),$Q508&lt;='Recurring Transactions'!$L$14),1,0),IF('Recurring Transactions'!$F$14="Semi-monthly",IF(AND('Recurring Transactions'!$J$14&lt;=EOMONTH($Q508,0),$Q508&lt;='Recurring Transactions'!$L$14),2,0),IF('Recurring Transactions'!$F$14="Weekly",IF(AND('Recurring Transactions'!$J$14&lt;=EOMONTH($Q508,0),$Q508&lt;='Recurring Transactions'!$L$14),MAX(0,INT((MIN(EOMONTH($Q508,0),'Recurring Transactions'!$L$14)-'Recurring Transactions'!$J$14)/7)+INT(-(MAX('Recurring Transactions'!$J$14,$Q508)-'Recurring Transactions'!$J$14)/7)+1),0),IF('Recurring Transactions'!$F$14="Bi-weekly",IF(AND('Recurring Transactions'!$J$14&lt;=EOMONTH($Q508,0),$Q508&lt;='Recurring Transactions'!$L$14),MAX(0,INT((MIN(EOMONTH($Q508,0),'Recurring Transactions'!$L$14)-'Recurring Transactions'!$J$14)/14)+INT(-(MAX('Recurring Transactions'!$J$14,$Q508)-'Recurring Transactions'!$J$14)/14)+1),0),IF('Recurring Transactions'!$F$14="Quarterly",IF(AND(AND('Recurring Transactions'!$J$14&lt;=EOMONTH($Q508,0),$Q508&lt;='Recurring Transactions'!$L$14),MOD((YEAR($Q508)-YEAR('Recurring Transactions'!$J$14))*12+MONTH($Q508)-MONTH('Recurring Transactions'!$J$14),3)=0),1,0),IF('Recurring Transactions'!$F$14="Annually",IF(AND(AND('Recurring Transactions'!$J$14&lt;=EOMONTH($Q508,0),$Q508&lt;='Recurring Transactions'!$L$14),MONTH($Q508)=MONTH('Recurring Transactions'!$J$14)),1,0),0)))))))*'Recurring Transactions'!$D$14)</f>
        <v/>
      </c>
    </row>
    <row r="509">
      <c r="N509" s="126">
        <f>'Recurring Transactions'!$A$14</f>
        <v/>
      </c>
      <c r="O509" s="126">
        <f>'Recurring Transactions'!$B$14</f>
        <v/>
      </c>
      <c r="P509" s="126">
        <f>'Recurring Transactions'!$E$14</f>
        <v/>
      </c>
      <c r="Q509" s="72">
        <f>IF('Recurring Transactions'!$J$14="","",EDATE('Recurring Transactions'!$J$14,7))</f>
        <v/>
      </c>
      <c r="R509" s="126">
        <f>IF($Q509="","",TEXT($Q509,"mmm yyyy"))</f>
        <v/>
      </c>
      <c r="S509" s="124">
        <f>IF(OR('Recurring Transactions'!$A$14="",$Q509=""),0,(IF('Recurring Transactions'!$F$14="Monthly",IF(AND('Recurring Transactions'!$J$14&lt;=EOMONTH($Q509,0),$Q509&lt;='Recurring Transactions'!$L$14),1,0),IF('Recurring Transactions'!$F$14="Semi-monthly",IF(AND('Recurring Transactions'!$J$14&lt;=EOMONTH($Q509,0),$Q509&lt;='Recurring Transactions'!$L$14),2,0),IF('Recurring Transactions'!$F$14="Weekly",IF(AND('Recurring Transactions'!$J$14&lt;=EOMONTH($Q509,0),$Q509&lt;='Recurring Transactions'!$L$14),MAX(0,INT((MIN(EOMONTH($Q509,0),'Recurring Transactions'!$L$14)-'Recurring Transactions'!$J$14)/7)+INT(-(MAX('Recurring Transactions'!$J$14,$Q509)-'Recurring Transactions'!$J$14)/7)+1),0),IF('Recurring Transactions'!$F$14="Bi-weekly",IF(AND('Recurring Transactions'!$J$14&lt;=EOMONTH($Q509,0),$Q509&lt;='Recurring Transactions'!$L$14),MAX(0,INT((MIN(EOMONTH($Q509,0),'Recurring Transactions'!$L$14)-'Recurring Transactions'!$J$14)/14)+INT(-(MAX('Recurring Transactions'!$J$14,$Q509)-'Recurring Transactions'!$J$14)/14)+1),0),IF('Recurring Transactions'!$F$14="Quarterly",IF(AND(AND('Recurring Transactions'!$J$14&lt;=EOMONTH($Q509,0),$Q509&lt;='Recurring Transactions'!$L$14),MOD((YEAR($Q509)-YEAR('Recurring Transactions'!$J$14))*12+MONTH($Q509)-MONTH('Recurring Transactions'!$J$14),3)=0),1,0),IF('Recurring Transactions'!$F$14="Annually",IF(AND(AND('Recurring Transactions'!$J$14&lt;=EOMONTH($Q509,0),$Q509&lt;='Recurring Transactions'!$L$14),MONTH($Q509)=MONTH('Recurring Transactions'!$J$14)),1,0),0)))))))*'Recurring Transactions'!$D$14)</f>
        <v/>
      </c>
    </row>
    <row r="510">
      <c r="N510" s="126">
        <f>'Recurring Transactions'!$A$14</f>
        <v/>
      </c>
      <c r="O510" s="126">
        <f>'Recurring Transactions'!$B$14</f>
        <v/>
      </c>
      <c r="P510" s="126">
        <f>'Recurring Transactions'!$E$14</f>
        <v/>
      </c>
      <c r="Q510" s="72">
        <f>IF('Recurring Transactions'!$J$14="","",EDATE('Recurring Transactions'!$J$14,8))</f>
        <v/>
      </c>
      <c r="R510" s="126">
        <f>IF($Q510="","",TEXT($Q510,"mmm yyyy"))</f>
        <v/>
      </c>
      <c r="S510" s="124">
        <f>IF(OR('Recurring Transactions'!$A$14="",$Q510=""),0,(IF('Recurring Transactions'!$F$14="Monthly",IF(AND('Recurring Transactions'!$J$14&lt;=EOMONTH($Q510,0),$Q510&lt;='Recurring Transactions'!$L$14),1,0),IF('Recurring Transactions'!$F$14="Semi-monthly",IF(AND('Recurring Transactions'!$J$14&lt;=EOMONTH($Q510,0),$Q510&lt;='Recurring Transactions'!$L$14),2,0),IF('Recurring Transactions'!$F$14="Weekly",IF(AND('Recurring Transactions'!$J$14&lt;=EOMONTH($Q510,0),$Q510&lt;='Recurring Transactions'!$L$14),MAX(0,INT((MIN(EOMONTH($Q510,0),'Recurring Transactions'!$L$14)-'Recurring Transactions'!$J$14)/7)+INT(-(MAX('Recurring Transactions'!$J$14,$Q510)-'Recurring Transactions'!$J$14)/7)+1),0),IF('Recurring Transactions'!$F$14="Bi-weekly",IF(AND('Recurring Transactions'!$J$14&lt;=EOMONTH($Q510,0),$Q510&lt;='Recurring Transactions'!$L$14),MAX(0,INT((MIN(EOMONTH($Q510,0),'Recurring Transactions'!$L$14)-'Recurring Transactions'!$J$14)/14)+INT(-(MAX('Recurring Transactions'!$J$14,$Q510)-'Recurring Transactions'!$J$14)/14)+1),0),IF('Recurring Transactions'!$F$14="Quarterly",IF(AND(AND('Recurring Transactions'!$J$14&lt;=EOMONTH($Q510,0),$Q510&lt;='Recurring Transactions'!$L$14),MOD((YEAR($Q510)-YEAR('Recurring Transactions'!$J$14))*12+MONTH($Q510)-MONTH('Recurring Transactions'!$J$14),3)=0),1,0),IF('Recurring Transactions'!$F$14="Annually",IF(AND(AND('Recurring Transactions'!$J$14&lt;=EOMONTH($Q510,0),$Q510&lt;='Recurring Transactions'!$L$14),MONTH($Q510)=MONTH('Recurring Transactions'!$J$14)),1,0),0)))))))*'Recurring Transactions'!$D$14)</f>
        <v/>
      </c>
    </row>
    <row r="511">
      <c r="N511" s="126">
        <f>'Recurring Transactions'!$A$14</f>
        <v/>
      </c>
      <c r="O511" s="126">
        <f>'Recurring Transactions'!$B$14</f>
        <v/>
      </c>
      <c r="P511" s="126">
        <f>'Recurring Transactions'!$E$14</f>
        <v/>
      </c>
      <c r="Q511" s="72">
        <f>IF('Recurring Transactions'!$J$14="","",EDATE('Recurring Transactions'!$J$14,9))</f>
        <v/>
      </c>
      <c r="R511" s="126">
        <f>IF($Q511="","",TEXT($Q511,"mmm yyyy"))</f>
        <v/>
      </c>
      <c r="S511" s="124">
        <f>IF(OR('Recurring Transactions'!$A$14="",$Q511=""),0,(IF('Recurring Transactions'!$F$14="Monthly",IF(AND('Recurring Transactions'!$J$14&lt;=EOMONTH($Q511,0),$Q511&lt;='Recurring Transactions'!$L$14),1,0),IF('Recurring Transactions'!$F$14="Semi-monthly",IF(AND('Recurring Transactions'!$J$14&lt;=EOMONTH($Q511,0),$Q511&lt;='Recurring Transactions'!$L$14),2,0),IF('Recurring Transactions'!$F$14="Weekly",IF(AND('Recurring Transactions'!$J$14&lt;=EOMONTH($Q511,0),$Q511&lt;='Recurring Transactions'!$L$14),MAX(0,INT((MIN(EOMONTH($Q511,0),'Recurring Transactions'!$L$14)-'Recurring Transactions'!$J$14)/7)+INT(-(MAX('Recurring Transactions'!$J$14,$Q511)-'Recurring Transactions'!$J$14)/7)+1),0),IF('Recurring Transactions'!$F$14="Bi-weekly",IF(AND('Recurring Transactions'!$J$14&lt;=EOMONTH($Q511,0),$Q511&lt;='Recurring Transactions'!$L$14),MAX(0,INT((MIN(EOMONTH($Q511,0),'Recurring Transactions'!$L$14)-'Recurring Transactions'!$J$14)/14)+INT(-(MAX('Recurring Transactions'!$J$14,$Q511)-'Recurring Transactions'!$J$14)/14)+1),0),IF('Recurring Transactions'!$F$14="Quarterly",IF(AND(AND('Recurring Transactions'!$J$14&lt;=EOMONTH($Q511,0),$Q511&lt;='Recurring Transactions'!$L$14),MOD((YEAR($Q511)-YEAR('Recurring Transactions'!$J$14))*12+MONTH($Q511)-MONTH('Recurring Transactions'!$J$14),3)=0),1,0),IF('Recurring Transactions'!$F$14="Annually",IF(AND(AND('Recurring Transactions'!$J$14&lt;=EOMONTH($Q511,0),$Q511&lt;='Recurring Transactions'!$L$14),MONTH($Q511)=MONTH('Recurring Transactions'!$J$14)),1,0),0)))))))*'Recurring Transactions'!$D$14)</f>
        <v/>
      </c>
    </row>
    <row r="512">
      <c r="N512" s="126">
        <f>'Recurring Transactions'!$A$14</f>
        <v/>
      </c>
      <c r="O512" s="126">
        <f>'Recurring Transactions'!$B$14</f>
        <v/>
      </c>
      <c r="P512" s="126">
        <f>'Recurring Transactions'!$E$14</f>
        <v/>
      </c>
      <c r="Q512" s="72">
        <f>IF('Recurring Transactions'!$J$14="","",EDATE('Recurring Transactions'!$J$14,10))</f>
        <v/>
      </c>
      <c r="R512" s="126">
        <f>IF($Q512="","",TEXT($Q512,"mmm yyyy"))</f>
        <v/>
      </c>
      <c r="S512" s="124">
        <f>IF(OR('Recurring Transactions'!$A$14="",$Q512=""),0,(IF('Recurring Transactions'!$F$14="Monthly",IF(AND('Recurring Transactions'!$J$14&lt;=EOMONTH($Q512,0),$Q512&lt;='Recurring Transactions'!$L$14),1,0),IF('Recurring Transactions'!$F$14="Semi-monthly",IF(AND('Recurring Transactions'!$J$14&lt;=EOMONTH($Q512,0),$Q512&lt;='Recurring Transactions'!$L$14),2,0),IF('Recurring Transactions'!$F$14="Weekly",IF(AND('Recurring Transactions'!$J$14&lt;=EOMONTH($Q512,0),$Q512&lt;='Recurring Transactions'!$L$14),MAX(0,INT((MIN(EOMONTH($Q512,0),'Recurring Transactions'!$L$14)-'Recurring Transactions'!$J$14)/7)+INT(-(MAX('Recurring Transactions'!$J$14,$Q512)-'Recurring Transactions'!$J$14)/7)+1),0),IF('Recurring Transactions'!$F$14="Bi-weekly",IF(AND('Recurring Transactions'!$J$14&lt;=EOMONTH($Q512,0),$Q512&lt;='Recurring Transactions'!$L$14),MAX(0,INT((MIN(EOMONTH($Q512,0),'Recurring Transactions'!$L$14)-'Recurring Transactions'!$J$14)/14)+INT(-(MAX('Recurring Transactions'!$J$14,$Q512)-'Recurring Transactions'!$J$14)/14)+1),0),IF('Recurring Transactions'!$F$14="Quarterly",IF(AND(AND('Recurring Transactions'!$J$14&lt;=EOMONTH($Q512,0),$Q512&lt;='Recurring Transactions'!$L$14),MOD((YEAR($Q512)-YEAR('Recurring Transactions'!$J$14))*12+MONTH($Q512)-MONTH('Recurring Transactions'!$J$14),3)=0),1,0),IF('Recurring Transactions'!$F$14="Annually",IF(AND(AND('Recurring Transactions'!$J$14&lt;=EOMONTH($Q512,0),$Q512&lt;='Recurring Transactions'!$L$14),MONTH($Q512)=MONTH('Recurring Transactions'!$J$14)),1,0),0)))))))*'Recurring Transactions'!$D$14)</f>
        <v/>
      </c>
    </row>
    <row r="513">
      <c r="N513" s="126">
        <f>'Recurring Transactions'!$A$14</f>
        <v/>
      </c>
      <c r="O513" s="126">
        <f>'Recurring Transactions'!$B$14</f>
        <v/>
      </c>
      <c r="P513" s="126">
        <f>'Recurring Transactions'!$E$14</f>
        <v/>
      </c>
      <c r="Q513" s="72">
        <f>IF('Recurring Transactions'!$J$14="","",EDATE('Recurring Transactions'!$J$14,11))</f>
        <v/>
      </c>
      <c r="R513" s="126">
        <f>IF($Q513="","",TEXT($Q513,"mmm yyyy"))</f>
        <v/>
      </c>
      <c r="S513" s="124">
        <f>IF(OR('Recurring Transactions'!$A$14="",$Q513=""),0,(IF('Recurring Transactions'!$F$14="Monthly",IF(AND('Recurring Transactions'!$J$14&lt;=EOMONTH($Q513,0),$Q513&lt;='Recurring Transactions'!$L$14),1,0),IF('Recurring Transactions'!$F$14="Semi-monthly",IF(AND('Recurring Transactions'!$J$14&lt;=EOMONTH($Q513,0),$Q513&lt;='Recurring Transactions'!$L$14),2,0),IF('Recurring Transactions'!$F$14="Weekly",IF(AND('Recurring Transactions'!$J$14&lt;=EOMONTH($Q513,0),$Q513&lt;='Recurring Transactions'!$L$14),MAX(0,INT((MIN(EOMONTH($Q513,0),'Recurring Transactions'!$L$14)-'Recurring Transactions'!$J$14)/7)+INT(-(MAX('Recurring Transactions'!$J$14,$Q513)-'Recurring Transactions'!$J$14)/7)+1),0),IF('Recurring Transactions'!$F$14="Bi-weekly",IF(AND('Recurring Transactions'!$J$14&lt;=EOMONTH($Q513,0),$Q513&lt;='Recurring Transactions'!$L$14),MAX(0,INT((MIN(EOMONTH($Q513,0),'Recurring Transactions'!$L$14)-'Recurring Transactions'!$J$14)/14)+INT(-(MAX('Recurring Transactions'!$J$14,$Q513)-'Recurring Transactions'!$J$14)/14)+1),0),IF('Recurring Transactions'!$F$14="Quarterly",IF(AND(AND('Recurring Transactions'!$J$14&lt;=EOMONTH($Q513,0),$Q513&lt;='Recurring Transactions'!$L$14),MOD((YEAR($Q513)-YEAR('Recurring Transactions'!$J$14))*12+MONTH($Q513)-MONTH('Recurring Transactions'!$J$14),3)=0),1,0),IF('Recurring Transactions'!$F$14="Annually",IF(AND(AND('Recurring Transactions'!$J$14&lt;=EOMONTH($Q513,0),$Q513&lt;='Recurring Transactions'!$L$14),MONTH($Q513)=MONTH('Recurring Transactions'!$J$14)),1,0),0)))))))*'Recurring Transactions'!$D$14)</f>
        <v/>
      </c>
    </row>
    <row r="514">
      <c r="N514" s="126">
        <f>'Recurring Transactions'!$A$14</f>
        <v/>
      </c>
      <c r="O514" s="126">
        <f>'Recurring Transactions'!$B$14</f>
        <v/>
      </c>
      <c r="P514" s="126">
        <f>'Recurring Transactions'!$E$14</f>
        <v/>
      </c>
      <c r="Q514" s="72">
        <f>IF('Recurring Transactions'!$J$14="","",EDATE('Recurring Transactions'!$J$14,12))</f>
        <v/>
      </c>
      <c r="R514" s="126">
        <f>IF($Q514="","",TEXT($Q514,"mmm yyyy"))</f>
        <v/>
      </c>
      <c r="S514" s="124">
        <f>IF(OR('Recurring Transactions'!$A$14="",$Q514=""),0,(IF('Recurring Transactions'!$F$14="Monthly",IF(AND('Recurring Transactions'!$J$14&lt;=EOMONTH($Q514,0),$Q514&lt;='Recurring Transactions'!$L$14),1,0),IF('Recurring Transactions'!$F$14="Semi-monthly",IF(AND('Recurring Transactions'!$J$14&lt;=EOMONTH($Q514,0),$Q514&lt;='Recurring Transactions'!$L$14),2,0),IF('Recurring Transactions'!$F$14="Weekly",IF(AND('Recurring Transactions'!$J$14&lt;=EOMONTH($Q514,0),$Q514&lt;='Recurring Transactions'!$L$14),MAX(0,INT((MIN(EOMONTH($Q514,0),'Recurring Transactions'!$L$14)-'Recurring Transactions'!$J$14)/7)+INT(-(MAX('Recurring Transactions'!$J$14,$Q514)-'Recurring Transactions'!$J$14)/7)+1),0),IF('Recurring Transactions'!$F$14="Bi-weekly",IF(AND('Recurring Transactions'!$J$14&lt;=EOMONTH($Q514,0),$Q514&lt;='Recurring Transactions'!$L$14),MAX(0,INT((MIN(EOMONTH($Q514,0),'Recurring Transactions'!$L$14)-'Recurring Transactions'!$J$14)/14)+INT(-(MAX('Recurring Transactions'!$J$14,$Q514)-'Recurring Transactions'!$J$14)/14)+1),0),IF('Recurring Transactions'!$F$14="Quarterly",IF(AND(AND('Recurring Transactions'!$J$14&lt;=EOMONTH($Q514,0),$Q514&lt;='Recurring Transactions'!$L$14),MOD((YEAR($Q514)-YEAR('Recurring Transactions'!$J$14))*12+MONTH($Q514)-MONTH('Recurring Transactions'!$J$14),3)=0),1,0),IF('Recurring Transactions'!$F$14="Annually",IF(AND(AND('Recurring Transactions'!$J$14&lt;=EOMONTH($Q514,0),$Q514&lt;='Recurring Transactions'!$L$14),MONTH($Q514)=MONTH('Recurring Transactions'!$J$14)),1,0),0)))))))*'Recurring Transactions'!$D$14)</f>
        <v/>
      </c>
    </row>
    <row r="515">
      <c r="N515" s="126">
        <f>'Recurring Transactions'!$A$14</f>
        <v/>
      </c>
      <c r="O515" s="126">
        <f>'Recurring Transactions'!$B$14</f>
        <v/>
      </c>
      <c r="P515" s="126">
        <f>'Recurring Transactions'!$E$14</f>
        <v/>
      </c>
      <c r="Q515" s="72">
        <f>IF('Recurring Transactions'!$J$14="","",EDATE('Recurring Transactions'!$J$14,13))</f>
        <v/>
      </c>
      <c r="R515" s="126">
        <f>IF($Q515="","",TEXT($Q515,"mmm yyyy"))</f>
        <v/>
      </c>
      <c r="S515" s="124">
        <f>IF(OR('Recurring Transactions'!$A$14="",$Q515=""),0,(IF('Recurring Transactions'!$F$14="Monthly",IF(AND('Recurring Transactions'!$J$14&lt;=EOMONTH($Q515,0),$Q515&lt;='Recurring Transactions'!$L$14),1,0),IF('Recurring Transactions'!$F$14="Semi-monthly",IF(AND('Recurring Transactions'!$J$14&lt;=EOMONTH($Q515,0),$Q515&lt;='Recurring Transactions'!$L$14),2,0),IF('Recurring Transactions'!$F$14="Weekly",IF(AND('Recurring Transactions'!$J$14&lt;=EOMONTH($Q515,0),$Q515&lt;='Recurring Transactions'!$L$14),MAX(0,INT((MIN(EOMONTH($Q515,0),'Recurring Transactions'!$L$14)-'Recurring Transactions'!$J$14)/7)+INT(-(MAX('Recurring Transactions'!$J$14,$Q515)-'Recurring Transactions'!$J$14)/7)+1),0),IF('Recurring Transactions'!$F$14="Bi-weekly",IF(AND('Recurring Transactions'!$J$14&lt;=EOMONTH($Q515,0),$Q515&lt;='Recurring Transactions'!$L$14),MAX(0,INT((MIN(EOMONTH($Q515,0),'Recurring Transactions'!$L$14)-'Recurring Transactions'!$J$14)/14)+INT(-(MAX('Recurring Transactions'!$J$14,$Q515)-'Recurring Transactions'!$J$14)/14)+1),0),IF('Recurring Transactions'!$F$14="Quarterly",IF(AND(AND('Recurring Transactions'!$J$14&lt;=EOMONTH($Q515,0),$Q515&lt;='Recurring Transactions'!$L$14),MOD((YEAR($Q515)-YEAR('Recurring Transactions'!$J$14))*12+MONTH($Q515)-MONTH('Recurring Transactions'!$J$14),3)=0),1,0),IF('Recurring Transactions'!$F$14="Annually",IF(AND(AND('Recurring Transactions'!$J$14&lt;=EOMONTH($Q515,0),$Q515&lt;='Recurring Transactions'!$L$14),MONTH($Q515)=MONTH('Recurring Transactions'!$J$14)),1,0),0)))))))*'Recurring Transactions'!$D$14)</f>
        <v/>
      </c>
    </row>
    <row r="516">
      <c r="N516" s="126">
        <f>'Recurring Transactions'!$A$14</f>
        <v/>
      </c>
      <c r="O516" s="126">
        <f>'Recurring Transactions'!$B$14</f>
        <v/>
      </c>
      <c r="P516" s="126">
        <f>'Recurring Transactions'!$E$14</f>
        <v/>
      </c>
      <c r="Q516" s="72">
        <f>IF('Recurring Transactions'!$J$14="","",EDATE('Recurring Transactions'!$J$14,14))</f>
        <v/>
      </c>
      <c r="R516" s="126">
        <f>IF($Q516="","",TEXT($Q516,"mmm yyyy"))</f>
        <v/>
      </c>
      <c r="S516" s="124">
        <f>IF(OR('Recurring Transactions'!$A$14="",$Q516=""),0,(IF('Recurring Transactions'!$F$14="Monthly",IF(AND('Recurring Transactions'!$J$14&lt;=EOMONTH($Q516,0),$Q516&lt;='Recurring Transactions'!$L$14),1,0),IF('Recurring Transactions'!$F$14="Semi-monthly",IF(AND('Recurring Transactions'!$J$14&lt;=EOMONTH($Q516,0),$Q516&lt;='Recurring Transactions'!$L$14),2,0),IF('Recurring Transactions'!$F$14="Weekly",IF(AND('Recurring Transactions'!$J$14&lt;=EOMONTH($Q516,0),$Q516&lt;='Recurring Transactions'!$L$14),MAX(0,INT((MIN(EOMONTH($Q516,0),'Recurring Transactions'!$L$14)-'Recurring Transactions'!$J$14)/7)+INT(-(MAX('Recurring Transactions'!$J$14,$Q516)-'Recurring Transactions'!$J$14)/7)+1),0),IF('Recurring Transactions'!$F$14="Bi-weekly",IF(AND('Recurring Transactions'!$J$14&lt;=EOMONTH($Q516,0),$Q516&lt;='Recurring Transactions'!$L$14),MAX(0,INT((MIN(EOMONTH($Q516,0),'Recurring Transactions'!$L$14)-'Recurring Transactions'!$J$14)/14)+INT(-(MAX('Recurring Transactions'!$J$14,$Q516)-'Recurring Transactions'!$J$14)/14)+1),0),IF('Recurring Transactions'!$F$14="Quarterly",IF(AND(AND('Recurring Transactions'!$J$14&lt;=EOMONTH($Q516,0),$Q516&lt;='Recurring Transactions'!$L$14),MOD((YEAR($Q516)-YEAR('Recurring Transactions'!$J$14))*12+MONTH($Q516)-MONTH('Recurring Transactions'!$J$14),3)=0),1,0),IF('Recurring Transactions'!$F$14="Annually",IF(AND(AND('Recurring Transactions'!$J$14&lt;=EOMONTH($Q516,0),$Q516&lt;='Recurring Transactions'!$L$14),MONTH($Q516)=MONTH('Recurring Transactions'!$J$14)),1,0),0)))))))*'Recurring Transactions'!$D$14)</f>
        <v/>
      </c>
    </row>
    <row r="517">
      <c r="N517" s="126">
        <f>'Recurring Transactions'!$A$14</f>
        <v/>
      </c>
      <c r="O517" s="126">
        <f>'Recurring Transactions'!$B$14</f>
        <v/>
      </c>
      <c r="P517" s="126">
        <f>'Recurring Transactions'!$E$14</f>
        <v/>
      </c>
      <c r="Q517" s="72">
        <f>IF('Recurring Transactions'!$J$14="","",EDATE('Recurring Transactions'!$J$14,15))</f>
        <v/>
      </c>
      <c r="R517" s="126">
        <f>IF($Q517="","",TEXT($Q517,"mmm yyyy"))</f>
        <v/>
      </c>
      <c r="S517" s="124">
        <f>IF(OR('Recurring Transactions'!$A$14="",$Q517=""),0,(IF('Recurring Transactions'!$F$14="Monthly",IF(AND('Recurring Transactions'!$J$14&lt;=EOMONTH($Q517,0),$Q517&lt;='Recurring Transactions'!$L$14),1,0),IF('Recurring Transactions'!$F$14="Semi-monthly",IF(AND('Recurring Transactions'!$J$14&lt;=EOMONTH($Q517,0),$Q517&lt;='Recurring Transactions'!$L$14),2,0),IF('Recurring Transactions'!$F$14="Weekly",IF(AND('Recurring Transactions'!$J$14&lt;=EOMONTH($Q517,0),$Q517&lt;='Recurring Transactions'!$L$14),MAX(0,INT((MIN(EOMONTH($Q517,0),'Recurring Transactions'!$L$14)-'Recurring Transactions'!$J$14)/7)+INT(-(MAX('Recurring Transactions'!$J$14,$Q517)-'Recurring Transactions'!$J$14)/7)+1),0),IF('Recurring Transactions'!$F$14="Bi-weekly",IF(AND('Recurring Transactions'!$J$14&lt;=EOMONTH($Q517,0),$Q517&lt;='Recurring Transactions'!$L$14),MAX(0,INT((MIN(EOMONTH($Q517,0),'Recurring Transactions'!$L$14)-'Recurring Transactions'!$J$14)/14)+INT(-(MAX('Recurring Transactions'!$J$14,$Q517)-'Recurring Transactions'!$J$14)/14)+1),0),IF('Recurring Transactions'!$F$14="Quarterly",IF(AND(AND('Recurring Transactions'!$J$14&lt;=EOMONTH($Q517,0),$Q517&lt;='Recurring Transactions'!$L$14),MOD((YEAR($Q517)-YEAR('Recurring Transactions'!$J$14))*12+MONTH($Q517)-MONTH('Recurring Transactions'!$J$14),3)=0),1,0),IF('Recurring Transactions'!$F$14="Annually",IF(AND(AND('Recurring Transactions'!$J$14&lt;=EOMONTH($Q517,0),$Q517&lt;='Recurring Transactions'!$L$14),MONTH($Q517)=MONTH('Recurring Transactions'!$J$14)),1,0),0)))))))*'Recurring Transactions'!$D$14)</f>
        <v/>
      </c>
    </row>
    <row r="518">
      <c r="N518" s="126">
        <f>'Recurring Transactions'!$A$14</f>
        <v/>
      </c>
      <c r="O518" s="126">
        <f>'Recurring Transactions'!$B$14</f>
        <v/>
      </c>
      <c r="P518" s="126">
        <f>'Recurring Transactions'!$E$14</f>
        <v/>
      </c>
      <c r="Q518" s="72">
        <f>IF('Recurring Transactions'!$J$14="","",EDATE('Recurring Transactions'!$J$14,16))</f>
        <v/>
      </c>
      <c r="R518" s="126">
        <f>IF($Q518="","",TEXT($Q518,"mmm yyyy"))</f>
        <v/>
      </c>
      <c r="S518" s="124">
        <f>IF(OR('Recurring Transactions'!$A$14="",$Q518=""),0,(IF('Recurring Transactions'!$F$14="Monthly",IF(AND('Recurring Transactions'!$J$14&lt;=EOMONTH($Q518,0),$Q518&lt;='Recurring Transactions'!$L$14),1,0),IF('Recurring Transactions'!$F$14="Semi-monthly",IF(AND('Recurring Transactions'!$J$14&lt;=EOMONTH($Q518,0),$Q518&lt;='Recurring Transactions'!$L$14),2,0),IF('Recurring Transactions'!$F$14="Weekly",IF(AND('Recurring Transactions'!$J$14&lt;=EOMONTH($Q518,0),$Q518&lt;='Recurring Transactions'!$L$14),MAX(0,INT((MIN(EOMONTH($Q518,0),'Recurring Transactions'!$L$14)-'Recurring Transactions'!$J$14)/7)+INT(-(MAX('Recurring Transactions'!$J$14,$Q518)-'Recurring Transactions'!$J$14)/7)+1),0),IF('Recurring Transactions'!$F$14="Bi-weekly",IF(AND('Recurring Transactions'!$J$14&lt;=EOMONTH($Q518,0),$Q518&lt;='Recurring Transactions'!$L$14),MAX(0,INT((MIN(EOMONTH($Q518,0),'Recurring Transactions'!$L$14)-'Recurring Transactions'!$J$14)/14)+INT(-(MAX('Recurring Transactions'!$J$14,$Q518)-'Recurring Transactions'!$J$14)/14)+1),0),IF('Recurring Transactions'!$F$14="Quarterly",IF(AND(AND('Recurring Transactions'!$J$14&lt;=EOMONTH($Q518,0),$Q518&lt;='Recurring Transactions'!$L$14),MOD((YEAR($Q518)-YEAR('Recurring Transactions'!$J$14))*12+MONTH($Q518)-MONTH('Recurring Transactions'!$J$14),3)=0),1,0),IF('Recurring Transactions'!$F$14="Annually",IF(AND(AND('Recurring Transactions'!$J$14&lt;=EOMONTH($Q518,0),$Q518&lt;='Recurring Transactions'!$L$14),MONTH($Q518)=MONTH('Recurring Transactions'!$J$14)),1,0),0)))))))*'Recurring Transactions'!$D$14)</f>
        <v/>
      </c>
    </row>
    <row r="519">
      <c r="N519" s="126">
        <f>'Recurring Transactions'!$A$14</f>
        <v/>
      </c>
      <c r="O519" s="126">
        <f>'Recurring Transactions'!$B$14</f>
        <v/>
      </c>
      <c r="P519" s="126">
        <f>'Recurring Transactions'!$E$14</f>
        <v/>
      </c>
      <c r="Q519" s="72">
        <f>IF('Recurring Transactions'!$J$14="","",EDATE('Recurring Transactions'!$J$14,17))</f>
        <v/>
      </c>
      <c r="R519" s="126">
        <f>IF($Q519="","",TEXT($Q519,"mmm yyyy"))</f>
        <v/>
      </c>
      <c r="S519" s="124">
        <f>IF(OR('Recurring Transactions'!$A$14="",$Q519=""),0,(IF('Recurring Transactions'!$F$14="Monthly",IF(AND('Recurring Transactions'!$J$14&lt;=EOMONTH($Q519,0),$Q519&lt;='Recurring Transactions'!$L$14),1,0),IF('Recurring Transactions'!$F$14="Semi-monthly",IF(AND('Recurring Transactions'!$J$14&lt;=EOMONTH($Q519,0),$Q519&lt;='Recurring Transactions'!$L$14),2,0),IF('Recurring Transactions'!$F$14="Weekly",IF(AND('Recurring Transactions'!$J$14&lt;=EOMONTH($Q519,0),$Q519&lt;='Recurring Transactions'!$L$14),MAX(0,INT((MIN(EOMONTH($Q519,0),'Recurring Transactions'!$L$14)-'Recurring Transactions'!$J$14)/7)+INT(-(MAX('Recurring Transactions'!$J$14,$Q519)-'Recurring Transactions'!$J$14)/7)+1),0),IF('Recurring Transactions'!$F$14="Bi-weekly",IF(AND('Recurring Transactions'!$J$14&lt;=EOMONTH($Q519,0),$Q519&lt;='Recurring Transactions'!$L$14),MAX(0,INT((MIN(EOMONTH($Q519,0),'Recurring Transactions'!$L$14)-'Recurring Transactions'!$J$14)/14)+INT(-(MAX('Recurring Transactions'!$J$14,$Q519)-'Recurring Transactions'!$J$14)/14)+1),0),IF('Recurring Transactions'!$F$14="Quarterly",IF(AND(AND('Recurring Transactions'!$J$14&lt;=EOMONTH($Q519,0),$Q519&lt;='Recurring Transactions'!$L$14),MOD((YEAR($Q519)-YEAR('Recurring Transactions'!$J$14))*12+MONTH($Q519)-MONTH('Recurring Transactions'!$J$14),3)=0),1,0),IF('Recurring Transactions'!$F$14="Annually",IF(AND(AND('Recurring Transactions'!$J$14&lt;=EOMONTH($Q519,0),$Q519&lt;='Recurring Transactions'!$L$14),MONTH($Q519)=MONTH('Recurring Transactions'!$J$14)),1,0),0)))))))*'Recurring Transactions'!$D$14)</f>
        <v/>
      </c>
    </row>
    <row r="520">
      <c r="N520" s="126">
        <f>'Recurring Transactions'!$A$14</f>
        <v/>
      </c>
      <c r="O520" s="126">
        <f>'Recurring Transactions'!$B$14</f>
        <v/>
      </c>
      <c r="P520" s="126">
        <f>'Recurring Transactions'!$E$14</f>
        <v/>
      </c>
      <c r="Q520" s="72">
        <f>IF('Recurring Transactions'!$J$14="","",EDATE('Recurring Transactions'!$J$14,18))</f>
        <v/>
      </c>
      <c r="R520" s="126">
        <f>IF($Q520="","",TEXT($Q520,"mmm yyyy"))</f>
        <v/>
      </c>
      <c r="S520" s="124">
        <f>IF(OR('Recurring Transactions'!$A$14="",$Q520=""),0,(IF('Recurring Transactions'!$F$14="Monthly",IF(AND('Recurring Transactions'!$J$14&lt;=EOMONTH($Q520,0),$Q520&lt;='Recurring Transactions'!$L$14),1,0),IF('Recurring Transactions'!$F$14="Semi-monthly",IF(AND('Recurring Transactions'!$J$14&lt;=EOMONTH($Q520,0),$Q520&lt;='Recurring Transactions'!$L$14),2,0),IF('Recurring Transactions'!$F$14="Weekly",IF(AND('Recurring Transactions'!$J$14&lt;=EOMONTH($Q520,0),$Q520&lt;='Recurring Transactions'!$L$14),MAX(0,INT((MIN(EOMONTH($Q520,0),'Recurring Transactions'!$L$14)-'Recurring Transactions'!$J$14)/7)+INT(-(MAX('Recurring Transactions'!$J$14,$Q520)-'Recurring Transactions'!$J$14)/7)+1),0),IF('Recurring Transactions'!$F$14="Bi-weekly",IF(AND('Recurring Transactions'!$J$14&lt;=EOMONTH($Q520,0),$Q520&lt;='Recurring Transactions'!$L$14),MAX(0,INT((MIN(EOMONTH($Q520,0),'Recurring Transactions'!$L$14)-'Recurring Transactions'!$J$14)/14)+INT(-(MAX('Recurring Transactions'!$J$14,$Q520)-'Recurring Transactions'!$J$14)/14)+1),0),IF('Recurring Transactions'!$F$14="Quarterly",IF(AND(AND('Recurring Transactions'!$J$14&lt;=EOMONTH($Q520,0),$Q520&lt;='Recurring Transactions'!$L$14),MOD((YEAR($Q520)-YEAR('Recurring Transactions'!$J$14))*12+MONTH($Q520)-MONTH('Recurring Transactions'!$J$14),3)=0),1,0),IF('Recurring Transactions'!$F$14="Annually",IF(AND(AND('Recurring Transactions'!$J$14&lt;=EOMONTH($Q520,0),$Q520&lt;='Recurring Transactions'!$L$14),MONTH($Q520)=MONTH('Recurring Transactions'!$J$14)),1,0),0)))))))*'Recurring Transactions'!$D$14)</f>
        <v/>
      </c>
    </row>
    <row r="521">
      <c r="N521" s="126">
        <f>'Recurring Transactions'!$A$14</f>
        <v/>
      </c>
      <c r="O521" s="126">
        <f>'Recurring Transactions'!$B$14</f>
        <v/>
      </c>
      <c r="P521" s="126">
        <f>'Recurring Transactions'!$E$14</f>
        <v/>
      </c>
      <c r="Q521" s="72">
        <f>IF('Recurring Transactions'!$J$14="","",EDATE('Recurring Transactions'!$J$14,19))</f>
        <v/>
      </c>
      <c r="R521" s="126">
        <f>IF($Q521="","",TEXT($Q521,"mmm yyyy"))</f>
        <v/>
      </c>
      <c r="S521" s="124">
        <f>IF(OR('Recurring Transactions'!$A$14="",$Q521=""),0,(IF('Recurring Transactions'!$F$14="Monthly",IF(AND('Recurring Transactions'!$J$14&lt;=EOMONTH($Q521,0),$Q521&lt;='Recurring Transactions'!$L$14),1,0),IF('Recurring Transactions'!$F$14="Semi-monthly",IF(AND('Recurring Transactions'!$J$14&lt;=EOMONTH($Q521,0),$Q521&lt;='Recurring Transactions'!$L$14),2,0),IF('Recurring Transactions'!$F$14="Weekly",IF(AND('Recurring Transactions'!$J$14&lt;=EOMONTH($Q521,0),$Q521&lt;='Recurring Transactions'!$L$14),MAX(0,INT((MIN(EOMONTH($Q521,0),'Recurring Transactions'!$L$14)-'Recurring Transactions'!$J$14)/7)+INT(-(MAX('Recurring Transactions'!$J$14,$Q521)-'Recurring Transactions'!$J$14)/7)+1),0),IF('Recurring Transactions'!$F$14="Bi-weekly",IF(AND('Recurring Transactions'!$J$14&lt;=EOMONTH($Q521,0),$Q521&lt;='Recurring Transactions'!$L$14),MAX(0,INT((MIN(EOMONTH($Q521,0),'Recurring Transactions'!$L$14)-'Recurring Transactions'!$J$14)/14)+INT(-(MAX('Recurring Transactions'!$J$14,$Q521)-'Recurring Transactions'!$J$14)/14)+1),0),IF('Recurring Transactions'!$F$14="Quarterly",IF(AND(AND('Recurring Transactions'!$J$14&lt;=EOMONTH($Q521,0),$Q521&lt;='Recurring Transactions'!$L$14),MOD((YEAR($Q521)-YEAR('Recurring Transactions'!$J$14))*12+MONTH($Q521)-MONTH('Recurring Transactions'!$J$14),3)=0),1,0),IF('Recurring Transactions'!$F$14="Annually",IF(AND(AND('Recurring Transactions'!$J$14&lt;=EOMONTH($Q521,0),$Q521&lt;='Recurring Transactions'!$L$14),MONTH($Q521)=MONTH('Recurring Transactions'!$J$14)),1,0),0)))))))*'Recurring Transactions'!$D$14)</f>
        <v/>
      </c>
    </row>
    <row r="522">
      <c r="N522" s="126">
        <f>'Recurring Transactions'!$A$14</f>
        <v/>
      </c>
      <c r="O522" s="126">
        <f>'Recurring Transactions'!$B$14</f>
        <v/>
      </c>
      <c r="P522" s="126">
        <f>'Recurring Transactions'!$E$14</f>
        <v/>
      </c>
      <c r="Q522" s="72">
        <f>IF('Recurring Transactions'!$J$14="","",EDATE('Recurring Transactions'!$J$14,20))</f>
        <v/>
      </c>
      <c r="R522" s="126">
        <f>IF($Q522="","",TEXT($Q522,"mmm yyyy"))</f>
        <v/>
      </c>
      <c r="S522" s="124">
        <f>IF(OR('Recurring Transactions'!$A$14="",$Q522=""),0,(IF('Recurring Transactions'!$F$14="Monthly",IF(AND('Recurring Transactions'!$J$14&lt;=EOMONTH($Q522,0),$Q522&lt;='Recurring Transactions'!$L$14),1,0),IF('Recurring Transactions'!$F$14="Semi-monthly",IF(AND('Recurring Transactions'!$J$14&lt;=EOMONTH($Q522,0),$Q522&lt;='Recurring Transactions'!$L$14),2,0),IF('Recurring Transactions'!$F$14="Weekly",IF(AND('Recurring Transactions'!$J$14&lt;=EOMONTH($Q522,0),$Q522&lt;='Recurring Transactions'!$L$14),MAX(0,INT((MIN(EOMONTH($Q522,0),'Recurring Transactions'!$L$14)-'Recurring Transactions'!$J$14)/7)+INT(-(MAX('Recurring Transactions'!$J$14,$Q522)-'Recurring Transactions'!$J$14)/7)+1),0),IF('Recurring Transactions'!$F$14="Bi-weekly",IF(AND('Recurring Transactions'!$J$14&lt;=EOMONTH($Q522,0),$Q522&lt;='Recurring Transactions'!$L$14),MAX(0,INT((MIN(EOMONTH($Q522,0),'Recurring Transactions'!$L$14)-'Recurring Transactions'!$J$14)/14)+INT(-(MAX('Recurring Transactions'!$J$14,$Q522)-'Recurring Transactions'!$J$14)/14)+1),0),IF('Recurring Transactions'!$F$14="Quarterly",IF(AND(AND('Recurring Transactions'!$J$14&lt;=EOMONTH($Q522,0),$Q522&lt;='Recurring Transactions'!$L$14),MOD((YEAR($Q522)-YEAR('Recurring Transactions'!$J$14))*12+MONTH($Q522)-MONTH('Recurring Transactions'!$J$14),3)=0),1,0),IF('Recurring Transactions'!$F$14="Annually",IF(AND(AND('Recurring Transactions'!$J$14&lt;=EOMONTH($Q522,0),$Q522&lt;='Recurring Transactions'!$L$14),MONTH($Q522)=MONTH('Recurring Transactions'!$J$14)),1,0),0)))))))*'Recurring Transactions'!$D$14)</f>
        <v/>
      </c>
    </row>
    <row r="523">
      <c r="N523" s="126">
        <f>'Recurring Transactions'!$A$14</f>
        <v/>
      </c>
      <c r="O523" s="126">
        <f>'Recurring Transactions'!$B$14</f>
        <v/>
      </c>
      <c r="P523" s="126">
        <f>'Recurring Transactions'!$E$14</f>
        <v/>
      </c>
      <c r="Q523" s="72">
        <f>IF('Recurring Transactions'!$J$14="","",EDATE('Recurring Transactions'!$J$14,21))</f>
        <v/>
      </c>
      <c r="R523" s="126">
        <f>IF($Q523="","",TEXT($Q523,"mmm yyyy"))</f>
        <v/>
      </c>
      <c r="S523" s="124">
        <f>IF(OR('Recurring Transactions'!$A$14="",$Q523=""),0,(IF('Recurring Transactions'!$F$14="Monthly",IF(AND('Recurring Transactions'!$J$14&lt;=EOMONTH($Q523,0),$Q523&lt;='Recurring Transactions'!$L$14),1,0),IF('Recurring Transactions'!$F$14="Semi-monthly",IF(AND('Recurring Transactions'!$J$14&lt;=EOMONTH($Q523,0),$Q523&lt;='Recurring Transactions'!$L$14),2,0),IF('Recurring Transactions'!$F$14="Weekly",IF(AND('Recurring Transactions'!$J$14&lt;=EOMONTH($Q523,0),$Q523&lt;='Recurring Transactions'!$L$14),MAX(0,INT((MIN(EOMONTH($Q523,0),'Recurring Transactions'!$L$14)-'Recurring Transactions'!$J$14)/7)+INT(-(MAX('Recurring Transactions'!$J$14,$Q523)-'Recurring Transactions'!$J$14)/7)+1),0),IF('Recurring Transactions'!$F$14="Bi-weekly",IF(AND('Recurring Transactions'!$J$14&lt;=EOMONTH($Q523,0),$Q523&lt;='Recurring Transactions'!$L$14),MAX(0,INT((MIN(EOMONTH($Q523,0),'Recurring Transactions'!$L$14)-'Recurring Transactions'!$J$14)/14)+INT(-(MAX('Recurring Transactions'!$J$14,$Q523)-'Recurring Transactions'!$J$14)/14)+1),0),IF('Recurring Transactions'!$F$14="Quarterly",IF(AND(AND('Recurring Transactions'!$J$14&lt;=EOMONTH($Q523,0),$Q523&lt;='Recurring Transactions'!$L$14),MOD((YEAR($Q523)-YEAR('Recurring Transactions'!$J$14))*12+MONTH($Q523)-MONTH('Recurring Transactions'!$J$14),3)=0),1,0),IF('Recurring Transactions'!$F$14="Annually",IF(AND(AND('Recurring Transactions'!$J$14&lt;=EOMONTH($Q523,0),$Q523&lt;='Recurring Transactions'!$L$14),MONTH($Q523)=MONTH('Recurring Transactions'!$J$14)),1,0),0)))))))*'Recurring Transactions'!$D$14)</f>
        <v/>
      </c>
    </row>
    <row r="524">
      <c r="N524" s="126">
        <f>'Recurring Transactions'!$A$14</f>
        <v/>
      </c>
      <c r="O524" s="126">
        <f>'Recurring Transactions'!$B$14</f>
        <v/>
      </c>
      <c r="P524" s="126">
        <f>'Recurring Transactions'!$E$14</f>
        <v/>
      </c>
      <c r="Q524" s="72">
        <f>IF('Recurring Transactions'!$J$14="","",EDATE('Recurring Transactions'!$J$14,22))</f>
        <v/>
      </c>
      <c r="R524" s="126">
        <f>IF($Q524="","",TEXT($Q524,"mmm yyyy"))</f>
        <v/>
      </c>
      <c r="S524" s="124">
        <f>IF(OR('Recurring Transactions'!$A$14="",$Q524=""),0,(IF('Recurring Transactions'!$F$14="Monthly",IF(AND('Recurring Transactions'!$J$14&lt;=EOMONTH($Q524,0),$Q524&lt;='Recurring Transactions'!$L$14),1,0),IF('Recurring Transactions'!$F$14="Semi-monthly",IF(AND('Recurring Transactions'!$J$14&lt;=EOMONTH($Q524,0),$Q524&lt;='Recurring Transactions'!$L$14),2,0),IF('Recurring Transactions'!$F$14="Weekly",IF(AND('Recurring Transactions'!$J$14&lt;=EOMONTH($Q524,0),$Q524&lt;='Recurring Transactions'!$L$14),MAX(0,INT((MIN(EOMONTH($Q524,0),'Recurring Transactions'!$L$14)-'Recurring Transactions'!$J$14)/7)+INT(-(MAX('Recurring Transactions'!$J$14,$Q524)-'Recurring Transactions'!$J$14)/7)+1),0),IF('Recurring Transactions'!$F$14="Bi-weekly",IF(AND('Recurring Transactions'!$J$14&lt;=EOMONTH($Q524,0),$Q524&lt;='Recurring Transactions'!$L$14),MAX(0,INT((MIN(EOMONTH($Q524,0),'Recurring Transactions'!$L$14)-'Recurring Transactions'!$J$14)/14)+INT(-(MAX('Recurring Transactions'!$J$14,$Q524)-'Recurring Transactions'!$J$14)/14)+1),0),IF('Recurring Transactions'!$F$14="Quarterly",IF(AND(AND('Recurring Transactions'!$J$14&lt;=EOMONTH($Q524,0),$Q524&lt;='Recurring Transactions'!$L$14),MOD((YEAR($Q524)-YEAR('Recurring Transactions'!$J$14))*12+MONTH($Q524)-MONTH('Recurring Transactions'!$J$14),3)=0),1,0),IF('Recurring Transactions'!$F$14="Annually",IF(AND(AND('Recurring Transactions'!$J$14&lt;=EOMONTH($Q524,0),$Q524&lt;='Recurring Transactions'!$L$14),MONTH($Q524)=MONTH('Recurring Transactions'!$J$14)),1,0),0)))))))*'Recurring Transactions'!$D$14)</f>
        <v/>
      </c>
    </row>
    <row r="525">
      <c r="N525" s="126">
        <f>'Recurring Transactions'!$A$14</f>
        <v/>
      </c>
      <c r="O525" s="126">
        <f>'Recurring Transactions'!$B$14</f>
        <v/>
      </c>
      <c r="P525" s="126">
        <f>'Recurring Transactions'!$E$14</f>
        <v/>
      </c>
      <c r="Q525" s="72">
        <f>IF('Recurring Transactions'!$J$14="","",EDATE('Recurring Transactions'!$J$14,23))</f>
        <v/>
      </c>
      <c r="R525" s="126">
        <f>IF($Q525="","",TEXT($Q525,"mmm yyyy"))</f>
        <v/>
      </c>
      <c r="S525" s="124">
        <f>IF(OR('Recurring Transactions'!$A$14="",$Q525=""),0,(IF('Recurring Transactions'!$F$14="Monthly",IF(AND('Recurring Transactions'!$J$14&lt;=EOMONTH($Q525,0),$Q525&lt;='Recurring Transactions'!$L$14),1,0),IF('Recurring Transactions'!$F$14="Semi-monthly",IF(AND('Recurring Transactions'!$J$14&lt;=EOMONTH($Q525,0),$Q525&lt;='Recurring Transactions'!$L$14),2,0),IF('Recurring Transactions'!$F$14="Weekly",IF(AND('Recurring Transactions'!$J$14&lt;=EOMONTH($Q525,0),$Q525&lt;='Recurring Transactions'!$L$14),MAX(0,INT((MIN(EOMONTH($Q525,0),'Recurring Transactions'!$L$14)-'Recurring Transactions'!$J$14)/7)+INT(-(MAX('Recurring Transactions'!$J$14,$Q525)-'Recurring Transactions'!$J$14)/7)+1),0),IF('Recurring Transactions'!$F$14="Bi-weekly",IF(AND('Recurring Transactions'!$J$14&lt;=EOMONTH($Q525,0),$Q525&lt;='Recurring Transactions'!$L$14),MAX(0,INT((MIN(EOMONTH($Q525,0),'Recurring Transactions'!$L$14)-'Recurring Transactions'!$J$14)/14)+INT(-(MAX('Recurring Transactions'!$J$14,$Q525)-'Recurring Transactions'!$J$14)/14)+1),0),IF('Recurring Transactions'!$F$14="Quarterly",IF(AND(AND('Recurring Transactions'!$J$14&lt;=EOMONTH($Q525,0),$Q525&lt;='Recurring Transactions'!$L$14),MOD((YEAR($Q525)-YEAR('Recurring Transactions'!$J$14))*12+MONTH($Q525)-MONTH('Recurring Transactions'!$J$14),3)=0),1,0),IF('Recurring Transactions'!$F$14="Annually",IF(AND(AND('Recurring Transactions'!$J$14&lt;=EOMONTH($Q525,0),$Q525&lt;='Recurring Transactions'!$L$14),MONTH($Q525)=MONTH('Recurring Transactions'!$J$14)),1,0),0)))))))*'Recurring Transactions'!$D$14)</f>
        <v/>
      </c>
    </row>
    <row r="526">
      <c r="N526" s="126">
        <f>'Recurring Transactions'!$A$14</f>
        <v/>
      </c>
      <c r="O526" s="126">
        <f>'Recurring Transactions'!$B$14</f>
        <v/>
      </c>
      <c r="P526" s="126">
        <f>'Recurring Transactions'!$E$14</f>
        <v/>
      </c>
      <c r="Q526" s="72">
        <f>IF('Recurring Transactions'!$J$14="","",EDATE('Recurring Transactions'!$J$14,24))</f>
        <v/>
      </c>
      <c r="R526" s="126">
        <f>IF($Q526="","",TEXT($Q526,"mmm yyyy"))</f>
        <v/>
      </c>
      <c r="S526" s="124">
        <f>IF(OR('Recurring Transactions'!$A$14="",$Q526=""),0,(IF('Recurring Transactions'!$F$14="Monthly",IF(AND('Recurring Transactions'!$J$14&lt;=EOMONTH($Q526,0),$Q526&lt;='Recurring Transactions'!$L$14),1,0),IF('Recurring Transactions'!$F$14="Semi-monthly",IF(AND('Recurring Transactions'!$J$14&lt;=EOMONTH($Q526,0),$Q526&lt;='Recurring Transactions'!$L$14),2,0),IF('Recurring Transactions'!$F$14="Weekly",IF(AND('Recurring Transactions'!$J$14&lt;=EOMONTH($Q526,0),$Q526&lt;='Recurring Transactions'!$L$14),MAX(0,INT((MIN(EOMONTH($Q526,0),'Recurring Transactions'!$L$14)-'Recurring Transactions'!$J$14)/7)+INT(-(MAX('Recurring Transactions'!$J$14,$Q526)-'Recurring Transactions'!$J$14)/7)+1),0),IF('Recurring Transactions'!$F$14="Bi-weekly",IF(AND('Recurring Transactions'!$J$14&lt;=EOMONTH($Q526,0),$Q526&lt;='Recurring Transactions'!$L$14),MAX(0,INT((MIN(EOMONTH($Q526,0),'Recurring Transactions'!$L$14)-'Recurring Transactions'!$J$14)/14)+INT(-(MAX('Recurring Transactions'!$J$14,$Q526)-'Recurring Transactions'!$J$14)/14)+1),0),IF('Recurring Transactions'!$F$14="Quarterly",IF(AND(AND('Recurring Transactions'!$J$14&lt;=EOMONTH($Q526,0),$Q526&lt;='Recurring Transactions'!$L$14),MOD((YEAR($Q526)-YEAR('Recurring Transactions'!$J$14))*12+MONTH($Q526)-MONTH('Recurring Transactions'!$J$14),3)=0),1,0),IF('Recurring Transactions'!$F$14="Annually",IF(AND(AND('Recurring Transactions'!$J$14&lt;=EOMONTH($Q526,0),$Q526&lt;='Recurring Transactions'!$L$14),MONTH($Q526)=MONTH('Recurring Transactions'!$J$14)),1,0),0)))))))*'Recurring Transactions'!$D$14)</f>
        <v/>
      </c>
    </row>
    <row r="527">
      <c r="N527" s="126">
        <f>'Recurring Transactions'!$A$14</f>
        <v/>
      </c>
      <c r="O527" s="126">
        <f>'Recurring Transactions'!$B$14</f>
        <v/>
      </c>
      <c r="P527" s="126">
        <f>'Recurring Transactions'!$E$14</f>
        <v/>
      </c>
      <c r="Q527" s="72">
        <f>IF('Recurring Transactions'!$J$14="","",EDATE('Recurring Transactions'!$J$14,25))</f>
        <v/>
      </c>
      <c r="R527" s="126">
        <f>IF($Q527="","",TEXT($Q527,"mmm yyyy"))</f>
        <v/>
      </c>
      <c r="S527" s="124">
        <f>IF(OR('Recurring Transactions'!$A$14="",$Q527=""),0,(IF('Recurring Transactions'!$F$14="Monthly",IF(AND('Recurring Transactions'!$J$14&lt;=EOMONTH($Q527,0),$Q527&lt;='Recurring Transactions'!$L$14),1,0),IF('Recurring Transactions'!$F$14="Semi-monthly",IF(AND('Recurring Transactions'!$J$14&lt;=EOMONTH($Q527,0),$Q527&lt;='Recurring Transactions'!$L$14),2,0),IF('Recurring Transactions'!$F$14="Weekly",IF(AND('Recurring Transactions'!$J$14&lt;=EOMONTH($Q527,0),$Q527&lt;='Recurring Transactions'!$L$14),MAX(0,INT((MIN(EOMONTH($Q527,0),'Recurring Transactions'!$L$14)-'Recurring Transactions'!$J$14)/7)+INT(-(MAX('Recurring Transactions'!$J$14,$Q527)-'Recurring Transactions'!$J$14)/7)+1),0),IF('Recurring Transactions'!$F$14="Bi-weekly",IF(AND('Recurring Transactions'!$J$14&lt;=EOMONTH($Q527,0),$Q527&lt;='Recurring Transactions'!$L$14),MAX(0,INT((MIN(EOMONTH($Q527,0),'Recurring Transactions'!$L$14)-'Recurring Transactions'!$J$14)/14)+INT(-(MAX('Recurring Transactions'!$J$14,$Q527)-'Recurring Transactions'!$J$14)/14)+1),0),IF('Recurring Transactions'!$F$14="Quarterly",IF(AND(AND('Recurring Transactions'!$J$14&lt;=EOMONTH($Q527,0),$Q527&lt;='Recurring Transactions'!$L$14),MOD((YEAR($Q527)-YEAR('Recurring Transactions'!$J$14))*12+MONTH($Q527)-MONTH('Recurring Transactions'!$J$14),3)=0),1,0),IF('Recurring Transactions'!$F$14="Annually",IF(AND(AND('Recurring Transactions'!$J$14&lt;=EOMONTH($Q527,0),$Q527&lt;='Recurring Transactions'!$L$14),MONTH($Q527)=MONTH('Recurring Transactions'!$J$14)),1,0),0)))))))*'Recurring Transactions'!$D$14)</f>
        <v/>
      </c>
    </row>
    <row r="528">
      <c r="N528" s="126">
        <f>'Recurring Transactions'!$A$14</f>
        <v/>
      </c>
      <c r="O528" s="126">
        <f>'Recurring Transactions'!$B$14</f>
        <v/>
      </c>
      <c r="P528" s="126">
        <f>'Recurring Transactions'!$E$14</f>
        <v/>
      </c>
      <c r="Q528" s="72">
        <f>IF('Recurring Transactions'!$J$14="","",EDATE('Recurring Transactions'!$J$14,26))</f>
        <v/>
      </c>
      <c r="R528" s="126">
        <f>IF($Q528="","",TEXT($Q528,"mmm yyyy"))</f>
        <v/>
      </c>
      <c r="S528" s="124">
        <f>IF(OR('Recurring Transactions'!$A$14="",$Q528=""),0,(IF('Recurring Transactions'!$F$14="Monthly",IF(AND('Recurring Transactions'!$J$14&lt;=EOMONTH($Q528,0),$Q528&lt;='Recurring Transactions'!$L$14),1,0),IF('Recurring Transactions'!$F$14="Semi-monthly",IF(AND('Recurring Transactions'!$J$14&lt;=EOMONTH($Q528,0),$Q528&lt;='Recurring Transactions'!$L$14),2,0),IF('Recurring Transactions'!$F$14="Weekly",IF(AND('Recurring Transactions'!$J$14&lt;=EOMONTH($Q528,0),$Q528&lt;='Recurring Transactions'!$L$14),MAX(0,INT((MIN(EOMONTH($Q528,0),'Recurring Transactions'!$L$14)-'Recurring Transactions'!$J$14)/7)+INT(-(MAX('Recurring Transactions'!$J$14,$Q528)-'Recurring Transactions'!$J$14)/7)+1),0),IF('Recurring Transactions'!$F$14="Bi-weekly",IF(AND('Recurring Transactions'!$J$14&lt;=EOMONTH($Q528,0),$Q528&lt;='Recurring Transactions'!$L$14),MAX(0,INT((MIN(EOMONTH($Q528,0),'Recurring Transactions'!$L$14)-'Recurring Transactions'!$J$14)/14)+INT(-(MAX('Recurring Transactions'!$J$14,$Q528)-'Recurring Transactions'!$J$14)/14)+1),0),IF('Recurring Transactions'!$F$14="Quarterly",IF(AND(AND('Recurring Transactions'!$J$14&lt;=EOMONTH($Q528,0),$Q528&lt;='Recurring Transactions'!$L$14),MOD((YEAR($Q528)-YEAR('Recurring Transactions'!$J$14))*12+MONTH($Q528)-MONTH('Recurring Transactions'!$J$14),3)=0),1,0),IF('Recurring Transactions'!$F$14="Annually",IF(AND(AND('Recurring Transactions'!$J$14&lt;=EOMONTH($Q528,0),$Q528&lt;='Recurring Transactions'!$L$14),MONTH($Q528)=MONTH('Recurring Transactions'!$J$14)),1,0),0)))))))*'Recurring Transactions'!$D$14)</f>
        <v/>
      </c>
    </row>
    <row r="529">
      <c r="N529" s="126">
        <f>'Recurring Transactions'!$A$14</f>
        <v/>
      </c>
      <c r="O529" s="126">
        <f>'Recurring Transactions'!$B$14</f>
        <v/>
      </c>
      <c r="P529" s="126">
        <f>'Recurring Transactions'!$E$14</f>
        <v/>
      </c>
      <c r="Q529" s="72">
        <f>IF('Recurring Transactions'!$J$14="","",EDATE('Recurring Transactions'!$J$14,27))</f>
        <v/>
      </c>
      <c r="R529" s="126">
        <f>IF($Q529="","",TEXT($Q529,"mmm yyyy"))</f>
        <v/>
      </c>
      <c r="S529" s="124">
        <f>IF(OR('Recurring Transactions'!$A$14="",$Q529=""),0,(IF('Recurring Transactions'!$F$14="Monthly",IF(AND('Recurring Transactions'!$J$14&lt;=EOMONTH($Q529,0),$Q529&lt;='Recurring Transactions'!$L$14),1,0),IF('Recurring Transactions'!$F$14="Semi-monthly",IF(AND('Recurring Transactions'!$J$14&lt;=EOMONTH($Q529,0),$Q529&lt;='Recurring Transactions'!$L$14),2,0),IF('Recurring Transactions'!$F$14="Weekly",IF(AND('Recurring Transactions'!$J$14&lt;=EOMONTH($Q529,0),$Q529&lt;='Recurring Transactions'!$L$14),MAX(0,INT((MIN(EOMONTH($Q529,0),'Recurring Transactions'!$L$14)-'Recurring Transactions'!$J$14)/7)+INT(-(MAX('Recurring Transactions'!$J$14,$Q529)-'Recurring Transactions'!$J$14)/7)+1),0),IF('Recurring Transactions'!$F$14="Bi-weekly",IF(AND('Recurring Transactions'!$J$14&lt;=EOMONTH($Q529,0),$Q529&lt;='Recurring Transactions'!$L$14),MAX(0,INT((MIN(EOMONTH($Q529,0),'Recurring Transactions'!$L$14)-'Recurring Transactions'!$J$14)/14)+INT(-(MAX('Recurring Transactions'!$J$14,$Q529)-'Recurring Transactions'!$J$14)/14)+1),0),IF('Recurring Transactions'!$F$14="Quarterly",IF(AND(AND('Recurring Transactions'!$J$14&lt;=EOMONTH($Q529,0),$Q529&lt;='Recurring Transactions'!$L$14),MOD((YEAR($Q529)-YEAR('Recurring Transactions'!$J$14))*12+MONTH($Q529)-MONTH('Recurring Transactions'!$J$14),3)=0),1,0),IF('Recurring Transactions'!$F$14="Annually",IF(AND(AND('Recurring Transactions'!$J$14&lt;=EOMONTH($Q529,0),$Q529&lt;='Recurring Transactions'!$L$14),MONTH($Q529)=MONTH('Recurring Transactions'!$J$14)),1,0),0)))))))*'Recurring Transactions'!$D$14)</f>
        <v/>
      </c>
    </row>
    <row r="530">
      <c r="N530" s="126">
        <f>'Recurring Transactions'!$A$14</f>
        <v/>
      </c>
      <c r="O530" s="126">
        <f>'Recurring Transactions'!$B$14</f>
        <v/>
      </c>
      <c r="P530" s="126">
        <f>'Recurring Transactions'!$E$14</f>
        <v/>
      </c>
      <c r="Q530" s="72">
        <f>IF('Recurring Transactions'!$J$14="","",EDATE('Recurring Transactions'!$J$14,28))</f>
        <v/>
      </c>
      <c r="R530" s="126">
        <f>IF($Q530="","",TEXT($Q530,"mmm yyyy"))</f>
        <v/>
      </c>
      <c r="S530" s="124">
        <f>IF(OR('Recurring Transactions'!$A$14="",$Q530=""),0,(IF('Recurring Transactions'!$F$14="Monthly",IF(AND('Recurring Transactions'!$J$14&lt;=EOMONTH($Q530,0),$Q530&lt;='Recurring Transactions'!$L$14),1,0),IF('Recurring Transactions'!$F$14="Semi-monthly",IF(AND('Recurring Transactions'!$J$14&lt;=EOMONTH($Q530,0),$Q530&lt;='Recurring Transactions'!$L$14),2,0),IF('Recurring Transactions'!$F$14="Weekly",IF(AND('Recurring Transactions'!$J$14&lt;=EOMONTH($Q530,0),$Q530&lt;='Recurring Transactions'!$L$14),MAX(0,INT((MIN(EOMONTH($Q530,0),'Recurring Transactions'!$L$14)-'Recurring Transactions'!$J$14)/7)+INT(-(MAX('Recurring Transactions'!$J$14,$Q530)-'Recurring Transactions'!$J$14)/7)+1),0),IF('Recurring Transactions'!$F$14="Bi-weekly",IF(AND('Recurring Transactions'!$J$14&lt;=EOMONTH($Q530,0),$Q530&lt;='Recurring Transactions'!$L$14),MAX(0,INT((MIN(EOMONTH($Q530,0),'Recurring Transactions'!$L$14)-'Recurring Transactions'!$J$14)/14)+INT(-(MAX('Recurring Transactions'!$J$14,$Q530)-'Recurring Transactions'!$J$14)/14)+1),0),IF('Recurring Transactions'!$F$14="Quarterly",IF(AND(AND('Recurring Transactions'!$J$14&lt;=EOMONTH($Q530,0),$Q530&lt;='Recurring Transactions'!$L$14),MOD((YEAR($Q530)-YEAR('Recurring Transactions'!$J$14))*12+MONTH($Q530)-MONTH('Recurring Transactions'!$J$14),3)=0),1,0),IF('Recurring Transactions'!$F$14="Annually",IF(AND(AND('Recurring Transactions'!$J$14&lt;=EOMONTH($Q530,0),$Q530&lt;='Recurring Transactions'!$L$14),MONTH($Q530)=MONTH('Recurring Transactions'!$J$14)),1,0),0)))))))*'Recurring Transactions'!$D$14)</f>
        <v/>
      </c>
    </row>
    <row r="531">
      <c r="N531" s="126">
        <f>'Recurring Transactions'!$A$14</f>
        <v/>
      </c>
      <c r="O531" s="126">
        <f>'Recurring Transactions'!$B$14</f>
        <v/>
      </c>
      <c r="P531" s="126">
        <f>'Recurring Transactions'!$E$14</f>
        <v/>
      </c>
      <c r="Q531" s="72">
        <f>IF('Recurring Transactions'!$J$14="","",EDATE('Recurring Transactions'!$J$14,29))</f>
        <v/>
      </c>
      <c r="R531" s="126">
        <f>IF($Q531="","",TEXT($Q531,"mmm yyyy"))</f>
        <v/>
      </c>
      <c r="S531" s="124">
        <f>IF(OR('Recurring Transactions'!$A$14="",$Q531=""),0,(IF('Recurring Transactions'!$F$14="Monthly",IF(AND('Recurring Transactions'!$J$14&lt;=EOMONTH($Q531,0),$Q531&lt;='Recurring Transactions'!$L$14),1,0),IF('Recurring Transactions'!$F$14="Semi-monthly",IF(AND('Recurring Transactions'!$J$14&lt;=EOMONTH($Q531,0),$Q531&lt;='Recurring Transactions'!$L$14),2,0),IF('Recurring Transactions'!$F$14="Weekly",IF(AND('Recurring Transactions'!$J$14&lt;=EOMONTH($Q531,0),$Q531&lt;='Recurring Transactions'!$L$14),MAX(0,INT((MIN(EOMONTH($Q531,0),'Recurring Transactions'!$L$14)-'Recurring Transactions'!$J$14)/7)+INT(-(MAX('Recurring Transactions'!$J$14,$Q531)-'Recurring Transactions'!$J$14)/7)+1),0),IF('Recurring Transactions'!$F$14="Bi-weekly",IF(AND('Recurring Transactions'!$J$14&lt;=EOMONTH($Q531,0),$Q531&lt;='Recurring Transactions'!$L$14),MAX(0,INT((MIN(EOMONTH($Q531,0),'Recurring Transactions'!$L$14)-'Recurring Transactions'!$J$14)/14)+INT(-(MAX('Recurring Transactions'!$J$14,$Q531)-'Recurring Transactions'!$J$14)/14)+1),0),IF('Recurring Transactions'!$F$14="Quarterly",IF(AND(AND('Recurring Transactions'!$J$14&lt;=EOMONTH($Q531,0),$Q531&lt;='Recurring Transactions'!$L$14),MOD((YEAR($Q531)-YEAR('Recurring Transactions'!$J$14))*12+MONTH($Q531)-MONTH('Recurring Transactions'!$J$14),3)=0),1,0),IF('Recurring Transactions'!$F$14="Annually",IF(AND(AND('Recurring Transactions'!$J$14&lt;=EOMONTH($Q531,0),$Q531&lt;='Recurring Transactions'!$L$14),MONTH($Q531)=MONTH('Recurring Transactions'!$J$14)),1,0),0)))))))*'Recurring Transactions'!$D$14)</f>
        <v/>
      </c>
    </row>
    <row r="532">
      <c r="N532" s="126">
        <f>'Recurring Transactions'!$A$14</f>
        <v/>
      </c>
      <c r="O532" s="126">
        <f>'Recurring Transactions'!$B$14</f>
        <v/>
      </c>
      <c r="P532" s="126">
        <f>'Recurring Transactions'!$E$14</f>
        <v/>
      </c>
      <c r="Q532" s="72">
        <f>IF('Recurring Transactions'!$J$14="","",EDATE('Recurring Transactions'!$J$14,30))</f>
        <v/>
      </c>
      <c r="R532" s="126">
        <f>IF($Q532="","",TEXT($Q532,"mmm yyyy"))</f>
        <v/>
      </c>
      <c r="S532" s="124">
        <f>IF(OR('Recurring Transactions'!$A$14="",$Q532=""),0,(IF('Recurring Transactions'!$F$14="Monthly",IF(AND('Recurring Transactions'!$J$14&lt;=EOMONTH($Q532,0),$Q532&lt;='Recurring Transactions'!$L$14),1,0),IF('Recurring Transactions'!$F$14="Semi-monthly",IF(AND('Recurring Transactions'!$J$14&lt;=EOMONTH($Q532,0),$Q532&lt;='Recurring Transactions'!$L$14),2,0),IF('Recurring Transactions'!$F$14="Weekly",IF(AND('Recurring Transactions'!$J$14&lt;=EOMONTH($Q532,0),$Q532&lt;='Recurring Transactions'!$L$14),MAX(0,INT((MIN(EOMONTH($Q532,0),'Recurring Transactions'!$L$14)-'Recurring Transactions'!$J$14)/7)+INT(-(MAX('Recurring Transactions'!$J$14,$Q532)-'Recurring Transactions'!$J$14)/7)+1),0),IF('Recurring Transactions'!$F$14="Bi-weekly",IF(AND('Recurring Transactions'!$J$14&lt;=EOMONTH($Q532,0),$Q532&lt;='Recurring Transactions'!$L$14),MAX(0,INT((MIN(EOMONTH($Q532,0),'Recurring Transactions'!$L$14)-'Recurring Transactions'!$J$14)/14)+INT(-(MAX('Recurring Transactions'!$J$14,$Q532)-'Recurring Transactions'!$J$14)/14)+1),0),IF('Recurring Transactions'!$F$14="Quarterly",IF(AND(AND('Recurring Transactions'!$J$14&lt;=EOMONTH($Q532,0),$Q532&lt;='Recurring Transactions'!$L$14),MOD((YEAR($Q532)-YEAR('Recurring Transactions'!$J$14))*12+MONTH($Q532)-MONTH('Recurring Transactions'!$J$14),3)=0),1,0),IF('Recurring Transactions'!$F$14="Annually",IF(AND(AND('Recurring Transactions'!$J$14&lt;=EOMONTH($Q532,0),$Q532&lt;='Recurring Transactions'!$L$14),MONTH($Q532)=MONTH('Recurring Transactions'!$J$14)),1,0),0)))))))*'Recurring Transactions'!$D$14)</f>
        <v/>
      </c>
    </row>
    <row r="533">
      <c r="N533" s="126">
        <f>'Recurring Transactions'!$A$14</f>
        <v/>
      </c>
      <c r="O533" s="126">
        <f>'Recurring Transactions'!$B$14</f>
        <v/>
      </c>
      <c r="P533" s="126">
        <f>'Recurring Transactions'!$E$14</f>
        <v/>
      </c>
      <c r="Q533" s="72">
        <f>IF('Recurring Transactions'!$J$14="","",EDATE('Recurring Transactions'!$J$14,31))</f>
        <v/>
      </c>
      <c r="R533" s="126">
        <f>IF($Q533="","",TEXT($Q533,"mmm yyyy"))</f>
        <v/>
      </c>
      <c r="S533" s="124">
        <f>IF(OR('Recurring Transactions'!$A$14="",$Q533=""),0,(IF('Recurring Transactions'!$F$14="Monthly",IF(AND('Recurring Transactions'!$J$14&lt;=EOMONTH($Q533,0),$Q533&lt;='Recurring Transactions'!$L$14),1,0),IF('Recurring Transactions'!$F$14="Semi-monthly",IF(AND('Recurring Transactions'!$J$14&lt;=EOMONTH($Q533,0),$Q533&lt;='Recurring Transactions'!$L$14),2,0),IF('Recurring Transactions'!$F$14="Weekly",IF(AND('Recurring Transactions'!$J$14&lt;=EOMONTH($Q533,0),$Q533&lt;='Recurring Transactions'!$L$14),MAX(0,INT((MIN(EOMONTH($Q533,0),'Recurring Transactions'!$L$14)-'Recurring Transactions'!$J$14)/7)+INT(-(MAX('Recurring Transactions'!$J$14,$Q533)-'Recurring Transactions'!$J$14)/7)+1),0),IF('Recurring Transactions'!$F$14="Bi-weekly",IF(AND('Recurring Transactions'!$J$14&lt;=EOMONTH($Q533,0),$Q533&lt;='Recurring Transactions'!$L$14),MAX(0,INT((MIN(EOMONTH($Q533,0),'Recurring Transactions'!$L$14)-'Recurring Transactions'!$J$14)/14)+INT(-(MAX('Recurring Transactions'!$J$14,$Q533)-'Recurring Transactions'!$J$14)/14)+1),0),IF('Recurring Transactions'!$F$14="Quarterly",IF(AND(AND('Recurring Transactions'!$J$14&lt;=EOMONTH($Q533,0),$Q533&lt;='Recurring Transactions'!$L$14),MOD((YEAR($Q533)-YEAR('Recurring Transactions'!$J$14))*12+MONTH($Q533)-MONTH('Recurring Transactions'!$J$14),3)=0),1,0),IF('Recurring Transactions'!$F$14="Annually",IF(AND(AND('Recurring Transactions'!$J$14&lt;=EOMONTH($Q533,0),$Q533&lt;='Recurring Transactions'!$L$14),MONTH($Q533)=MONTH('Recurring Transactions'!$J$14)),1,0),0)))))))*'Recurring Transactions'!$D$14)</f>
        <v/>
      </c>
    </row>
    <row r="534">
      <c r="N534" s="126">
        <f>'Recurring Transactions'!$A$14</f>
        <v/>
      </c>
      <c r="O534" s="126">
        <f>'Recurring Transactions'!$B$14</f>
        <v/>
      </c>
      <c r="P534" s="126">
        <f>'Recurring Transactions'!$E$14</f>
        <v/>
      </c>
      <c r="Q534" s="72">
        <f>IF('Recurring Transactions'!$J$14="","",EDATE('Recurring Transactions'!$J$14,32))</f>
        <v/>
      </c>
      <c r="R534" s="126">
        <f>IF($Q534="","",TEXT($Q534,"mmm yyyy"))</f>
        <v/>
      </c>
      <c r="S534" s="124">
        <f>IF(OR('Recurring Transactions'!$A$14="",$Q534=""),0,(IF('Recurring Transactions'!$F$14="Monthly",IF(AND('Recurring Transactions'!$J$14&lt;=EOMONTH($Q534,0),$Q534&lt;='Recurring Transactions'!$L$14),1,0),IF('Recurring Transactions'!$F$14="Semi-monthly",IF(AND('Recurring Transactions'!$J$14&lt;=EOMONTH($Q534,0),$Q534&lt;='Recurring Transactions'!$L$14),2,0),IF('Recurring Transactions'!$F$14="Weekly",IF(AND('Recurring Transactions'!$J$14&lt;=EOMONTH($Q534,0),$Q534&lt;='Recurring Transactions'!$L$14),MAX(0,INT((MIN(EOMONTH($Q534,0),'Recurring Transactions'!$L$14)-'Recurring Transactions'!$J$14)/7)+INT(-(MAX('Recurring Transactions'!$J$14,$Q534)-'Recurring Transactions'!$J$14)/7)+1),0),IF('Recurring Transactions'!$F$14="Bi-weekly",IF(AND('Recurring Transactions'!$J$14&lt;=EOMONTH($Q534,0),$Q534&lt;='Recurring Transactions'!$L$14),MAX(0,INT((MIN(EOMONTH($Q534,0),'Recurring Transactions'!$L$14)-'Recurring Transactions'!$J$14)/14)+INT(-(MAX('Recurring Transactions'!$J$14,$Q534)-'Recurring Transactions'!$J$14)/14)+1),0),IF('Recurring Transactions'!$F$14="Quarterly",IF(AND(AND('Recurring Transactions'!$J$14&lt;=EOMONTH($Q534,0),$Q534&lt;='Recurring Transactions'!$L$14),MOD((YEAR($Q534)-YEAR('Recurring Transactions'!$J$14))*12+MONTH($Q534)-MONTH('Recurring Transactions'!$J$14),3)=0),1,0),IF('Recurring Transactions'!$F$14="Annually",IF(AND(AND('Recurring Transactions'!$J$14&lt;=EOMONTH($Q534,0),$Q534&lt;='Recurring Transactions'!$L$14),MONTH($Q534)=MONTH('Recurring Transactions'!$J$14)),1,0),0)))))))*'Recurring Transactions'!$D$14)</f>
        <v/>
      </c>
    </row>
    <row r="535">
      <c r="N535" s="126">
        <f>'Recurring Transactions'!$A$14</f>
        <v/>
      </c>
      <c r="O535" s="126">
        <f>'Recurring Transactions'!$B$14</f>
        <v/>
      </c>
      <c r="P535" s="126">
        <f>'Recurring Transactions'!$E$14</f>
        <v/>
      </c>
      <c r="Q535" s="72">
        <f>IF('Recurring Transactions'!$J$14="","",EDATE('Recurring Transactions'!$J$14,33))</f>
        <v/>
      </c>
      <c r="R535" s="126">
        <f>IF($Q535="","",TEXT($Q535,"mmm yyyy"))</f>
        <v/>
      </c>
      <c r="S535" s="124">
        <f>IF(OR('Recurring Transactions'!$A$14="",$Q535=""),0,(IF('Recurring Transactions'!$F$14="Monthly",IF(AND('Recurring Transactions'!$J$14&lt;=EOMONTH($Q535,0),$Q535&lt;='Recurring Transactions'!$L$14),1,0),IF('Recurring Transactions'!$F$14="Semi-monthly",IF(AND('Recurring Transactions'!$J$14&lt;=EOMONTH($Q535,0),$Q535&lt;='Recurring Transactions'!$L$14),2,0),IF('Recurring Transactions'!$F$14="Weekly",IF(AND('Recurring Transactions'!$J$14&lt;=EOMONTH($Q535,0),$Q535&lt;='Recurring Transactions'!$L$14),MAX(0,INT((MIN(EOMONTH($Q535,0),'Recurring Transactions'!$L$14)-'Recurring Transactions'!$J$14)/7)+INT(-(MAX('Recurring Transactions'!$J$14,$Q535)-'Recurring Transactions'!$J$14)/7)+1),0),IF('Recurring Transactions'!$F$14="Bi-weekly",IF(AND('Recurring Transactions'!$J$14&lt;=EOMONTH($Q535,0),$Q535&lt;='Recurring Transactions'!$L$14),MAX(0,INT((MIN(EOMONTH($Q535,0),'Recurring Transactions'!$L$14)-'Recurring Transactions'!$J$14)/14)+INT(-(MAX('Recurring Transactions'!$J$14,$Q535)-'Recurring Transactions'!$J$14)/14)+1),0),IF('Recurring Transactions'!$F$14="Quarterly",IF(AND(AND('Recurring Transactions'!$J$14&lt;=EOMONTH($Q535,0),$Q535&lt;='Recurring Transactions'!$L$14),MOD((YEAR($Q535)-YEAR('Recurring Transactions'!$J$14))*12+MONTH($Q535)-MONTH('Recurring Transactions'!$J$14),3)=0),1,0),IF('Recurring Transactions'!$F$14="Annually",IF(AND(AND('Recurring Transactions'!$J$14&lt;=EOMONTH($Q535,0),$Q535&lt;='Recurring Transactions'!$L$14),MONTH($Q535)=MONTH('Recurring Transactions'!$J$14)),1,0),0)))))))*'Recurring Transactions'!$D$14)</f>
        <v/>
      </c>
    </row>
    <row r="536">
      <c r="N536" s="126">
        <f>'Recurring Transactions'!$A$14</f>
        <v/>
      </c>
      <c r="O536" s="126">
        <f>'Recurring Transactions'!$B$14</f>
        <v/>
      </c>
      <c r="P536" s="126">
        <f>'Recurring Transactions'!$E$14</f>
        <v/>
      </c>
      <c r="Q536" s="72">
        <f>IF('Recurring Transactions'!$J$14="","",EDATE('Recurring Transactions'!$J$14,34))</f>
        <v/>
      </c>
      <c r="R536" s="126">
        <f>IF($Q536="","",TEXT($Q536,"mmm yyyy"))</f>
        <v/>
      </c>
      <c r="S536" s="124">
        <f>IF(OR('Recurring Transactions'!$A$14="",$Q536=""),0,(IF('Recurring Transactions'!$F$14="Monthly",IF(AND('Recurring Transactions'!$J$14&lt;=EOMONTH($Q536,0),$Q536&lt;='Recurring Transactions'!$L$14),1,0),IF('Recurring Transactions'!$F$14="Semi-monthly",IF(AND('Recurring Transactions'!$J$14&lt;=EOMONTH($Q536,0),$Q536&lt;='Recurring Transactions'!$L$14),2,0),IF('Recurring Transactions'!$F$14="Weekly",IF(AND('Recurring Transactions'!$J$14&lt;=EOMONTH($Q536,0),$Q536&lt;='Recurring Transactions'!$L$14),MAX(0,INT((MIN(EOMONTH($Q536,0),'Recurring Transactions'!$L$14)-'Recurring Transactions'!$J$14)/7)+INT(-(MAX('Recurring Transactions'!$J$14,$Q536)-'Recurring Transactions'!$J$14)/7)+1),0),IF('Recurring Transactions'!$F$14="Bi-weekly",IF(AND('Recurring Transactions'!$J$14&lt;=EOMONTH($Q536,0),$Q536&lt;='Recurring Transactions'!$L$14),MAX(0,INT((MIN(EOMONTH($Q536,0),'Recurring Transactions'!$L$14)-'Recurring Transactions'!$J$14)/14)+INT(-(MAX('Recurring Transactions'!$J$14,$Q536)-'Recurring Transactions'!$J$14)/14)+1),0),IF('Recurring Transactions'!$F$14="Quarterly",IF(AND(AND('Recurring Transactions'!$J$14&lt;=EOMONTH($Q536,0),$Q536&lt;='Recurring Transactions'!$L$14),MOD((YEAR($Q536)-YEAR('Recurring Transactions'!$J$14))*12+MONTH($Q536)-MONTH('Recurring Transactions'!$J$14),3)=0),1,0),IF('Recurring Transactions'!$F$14="Annually",IF(AND(AND('Recurring Transactions'!$J$14&lt;=EOMONTH($Q536,0),$Q536&lt;='Recurring Transactions'!$L$14),MONTH($Q536)=MONTH('Recurring Transactions'!$J$14)),1,0),0)))))))*'Recurring Transactions'!$D$14)</f>
        <v/>
      </c>
    </row>
    <row r="537">
      <c r="N537" s="126">
        <f>'Recurring Transactions'!$A$14</f>
        <v/>
      </c>
      <c r="O537" s="126">
        <f>'Recurring Transactions'!$B$14</f>
        <v/>
      </c>
      <c r="P537" s="126">
        <f>'Recurring Transactions'!$E$14</f>
        <v/>
      </c>
      <c r="Q537" s="72">
        <f>IF('Recurring Transactions'!$J$14="","",EDATE('Recurring Transactions'!$J$14,35))</f>
        <v/>
      </c>
      <c r="R537" s="126">
        <f>IF($Q537="","",TEXT($Q537,"mmm yyyy"))</f>
        <v/>
      </c>
      <c r="S537" s="124">
        <f>IF(OR('Recurring Transactions'!$A$14="",$Q537=""),0,(IF('Recurring Transactions'!$F$14="Monthly",IF(AND('Recurring Transactions'!$J$14&lt;=EOMONTH($Q537,0),$Q537&lt;='Recurring Transactions'!$L$14),1,0),IF('Recurring Transactions'!$F$14="Semi-monthly",IF(AND('Recurring Transactions'!$J$14&lt;=EOMONTH($Q537,0),$Q537&lt;='Recurring Transactions'!$L$14),2,0),IF('Recurring Transactions'!$F$14="Weekly",IF(AND('Recurring Transactions'!$J$14&lt;=EOMONTH($Q537,0),$Q537&lt;='Recurring Transactions'!$L$14),MAX(0,INT((MIN(EOMONTH($Q537,0),'Recurring Transactions'!$L$14)-'Recurring Transactions'!$J$14)/7)+INT(-(MAX('Recurring Transactions'!$J$14,$Q537)-'Recurring Transactions'!$J$14)/7)+1),0),IF('Recurring Transactions'!$F$14="Bi-weekly",IF(AND('Recurring Transactions'!$J$14&lt;=EOMONTH($Q537,0),$Q537&lt;='Recurring Transactions'!$L$14),MAX(0,INT((MIN(EOMONTH($Q537,0),'Recurring Transactions'!$L$14)-'Recurring Transactions'!$J$14)/14)+INT(-(MAX('Recurring Transactions'!$J$14,$Q537)-'Recurring Transactions'!$J$14)/14)+1),0),IF('Recurring Transactions'!$F$14="Quarterly",IF(AND(AND('Recurring Transactions'!$J$14&lt;=EOMONTH($Q537,0),$Q537&lt;='Recurring Transactions'!$L$14),MOD((YEAR($Q537)-YEAR('Recurring Transactions'!$J$14))*12+MONTH($Q537)-MONTH('Recurring Transactions'!$J$14),3)=0),1,0),IF('Recurring Transactions'!$F$14="Annually",IF(AND(AND('Recurring Transactions'!$J$14&lt;=EOMONTH($Q537,0),$Q537&lt;='Recurring Transactions'!$L$14),MONTH($Q537)=MONTH('Recurring Transactions'!$J$14)),1,0),0)))))))*'Recurring Transactions'!$D$14)</f>
        <v/>
      </c>
    </row>
    <row r="538">
      <c r="N538" s="126">
        <f>'Recurring Transactions'!$A$14</f>
        <v/>
      </c>
      <c r="O538" s="126">
        <f>'Recurring Transactions'!$B$14</f>
        <v/>
      </c>
      <c r="P538" s="126">
        <f>'Recurring Transactions'!$E$14</f>
        <v/>
      </c>
      <c r="Q538" s="72">
        <f>IF('Recurring Transactions'!$J$14="","",EDATE('Recurring Transactions'!$J$14,36))</f>
        <v/>
      </c>
      <c r="R538" s="126">
        <f>IF($Q538="","",TEXT($Q538,"mmm yyyy"))</f>
        <v/>
      </c>
      <c r="S538" s="124">
        <f>IF(OR('Recurring Transactions'!$A$14="",$Q538=""),0,(IF('Recurring Transactions'!$F$14="Monthly",IF(AND('Recurring Transactions'!$J$14&lt;=EOMONTH($Q538,0),$Q538&lt;='Recurring Transactions'!$L$14),1,0),IF('Recurring Transactions'!$F$14="Semi-monthly",IF(AND('Recurring Transactions'!$J$14&lt;=EOMONTH($Q538,0),$Q538&lt;='Recurring Transactions'!$L$14),2,0),IF('Recurring Transactions'!$F$14="Weekly",IF(AND('Recurring Transactions'!$J$14&lt;=EOMONTH($Q538,0),$Q538&lt;='Recurring Transactions'!$L$14),MAX(0,INT((MIN(EOMONTH($Q538,0),'Recurring Transactions'!$L$14)-'Recurring Transactions'!$J$14)/7)+INT(-(MAX('Recurring Transactions'!$J$14,$Q538)-'Recurring Transactions'!$J$14)/7)+1),0),IF('Recurring Transactions'!$F$14="Bi-weekly",IF(AND('Recurring Transactions'!$J$14&lt;=EOMONTH($Q538,0),$Q538&lt;='Recurring Transactions'!$L$14),MAX(0,INT((MIN(EOMONTH($Q538,0),'Recurring Transactions'!$L$14)-'Recurring Transactions'!$J$14)/14)+INT(-(MAX('Recurring Transactions'!$J$14,$Q538)-'Recurring Transactions'!$J$14)/14)+1),0),IF('Recurring Transactions'!$F$14="Quarterly",IF(AND(AND('Recurring Transactions'!$J$14&lt;=EOMONTH($Q538,0),$Q538&lt;='Recurring Transactions'!$L$14),MOD((YEAR($Q538)-YEAR('Recurring Transactions'!$J$14))*12+MONTH($Q538)-MONTH('Recurring Transactions'!$J$14),3)=0),1,0),IF('Recurring Transactions'!$F$14="Annually",IF(AND(AND('Recurring Transactions'!$J$14&lt;=EOMONTH($Q538,0),$Q538&lt;='Recurring Transactions'!$L$14),MONTH($Q538)=MONTH('Recurring Transactions'!$J$14)),1,0),0)))))))*'Recurring Transactions'!$D$14)</f>
        <v/>
      </c>
    </row>
    <row r="539">
      <c r="N539" s="126">
        <f>'Recurring Transactions'!$A$14</f>
        <v/>
      </c>
      <c r="O539" s="126">
        <f>'Recurring Transactions'!$B$14</f>
        <v/>
      </c>
      <c r="P539" s="126">
        <f>'Recurring Transactions'!$E$14</f>
        <v/>
      </c>
      <c r="Q539" s="72">
        <f>IF('Recurring Transactions'!$J$14="","",EDATE('Recurring Transactions'!$J$14,37))</f>
        <v/>
      </c>
      <c r="R539" s="126">
        <f>IF($Q539="","",TEXT($Q539,"mmm yyyy"))</f>
        <v/>
      </c>
      <c r="S539" s="124">
        <f>IF(OR('Recurring Transactions'!$A$14="",$Q539=""),0,(IF('Recurring Transactions'!$F$14="Monthly",IF(AND('Recurring Transactions'!$J$14&lt;=EOMONTH($Q539,0),$Q539&lt;='Recurring Transactions'!$L$14),1,0),IF('Recurring Transactions'!$F$14="Semi-monthly",IF(AND('Recurring Transactions'!$J$14&lt;=EOMONTH($Q539,0),$Q539&lt;='Recurring Transactions'!$L$14),2,0),IF('Recurring Transactions'!$F$14="Weekly",IF(AND('Recurring Transactions'!$J$14&lt;=EOMONTH($Q539,0),$Q539&lt;='Recurring Transactions'!$L$14),MAX(0,INT((MIN(EOMONTH($Q539,0),'Recurring Transactions'!$L$14)-'Recurring Transactions'!$J$14)/7)+INT(-(MAX('Recurring Transactions'!$J$14,$Q539)-'Recurring Transactions'!$J$14)/7)+1),0),IF('Recurring Transactions'!$F$14="Bi-weekly",IF(AND('Recurring Transactions'!$J$14&lt;=EOMONTH($Q539,0),$Q539&lt;='Recurring Transactions'!$L$14),MAX(0,INT((MIN(EOMONTH($Q539,0),'Recurring Transactions'!$L$14)-'Recurring Transactions'!$J$14)/14)+INT(-(MAX('Recurring Transactions'!$J$14,$Q539)-'Recurring Transactions'!$J$14)/14)+1),0),IF('Recurring Transactions'!$F$14="Quarterly",IF(AND(AND('Recurring Transactions'!$J$14&lt;=EOMONTH($Q539,0),$Q539&lt;='Recurring Transactions'!$L$14),MOD((YEAR($Q539)-YEAR('Recurring Transactions'!$J$14))*12+MONTH($Q539)-MONTH('Recurring Transactions'!$J$14),3)=0),1,0),IF('Recurring Transactions'!$F$14="Annually",IF(AND(AND('Recurring Transactions'!$J$14&lt;=EOMONTH($Q539,0),$Q539&lt;='Recurring Transactions'!$L$14),MONTH($Q539)=MONTH('Recurring Transactions'!$J$14)),1,0),0)))))))*'Recurring Transactions'!$D$14)</f>
        <v/>
      </c>
    </row>
    <row r="540">
      <c r="N540" s="126">
        <f>'Recurring Transactions'!$A$14</f>
        <v/>
      </c>
      <c r="O540" s="126">
        <f>'Recurring Transactions'!$B$14</f>
        <v/>
      </c>
      <c r="P540" s="126">
        <f>'Recurring Transactions'!$E$14</f>
        <v/>
      </c>
      <c r="Q540" s="72">
        <f>IF('Recurring Transactions'!$J$14="","",EDATE('Recurring Transactions'!$J$14,38))</f>
        <v/>
      </c>
      <c r="R540" s="126">
        <f>IF($Q540="","",TEXT($Q540,"mmm yyyy"))</f>
        <v/>
      </c>
      <c r="S540" s="124">
        <f>IF(OR('Recurring Transactions'!$A$14="",$Q540=""),0,(IF('Recurring Transactions'!$F$14="Monthly",IF(AND('Recurring Transactions'!$J$14&lt;=EOMONTH($Q540,0),$Q540&lt;='Recurring Transactions'!$L$14),1,0),IF('Recurring Transactions'!$F$14="Semi-monthly",IF(AND('Recurring Transactions'!$J$14&lt;=EOMONTH($Q540,0),$Q540&lt;='Recurring Transactions'!$L$14),2,0),IF('Recurring Transactions'!$F$14="Weekly",IF(AND('Recurring Transactions'!$J$14&lt;=EOMONTH($Q540,0),$Q540&lt;='Recurring Transactions'!$L$14),MAX(0,INT((MIN(EOMONTH($Q540,0),'Recurring Transactions'!$L$14)-'Recurring Transactions'!$J$14)/7)+INT(-(MAX('Recurring Transactions'!$J$14,$Q540)-'Recurring Transactions'!$J$14)/7)+1),0),IF('Recurring Transactions'!$F$14="Bi-weekly",IF(AND('Recurring Transactions'!$J$14&lt;=EOMONTH($Q540,0),$Q540&lt;='Recurring Transactions'!$L$14),MAX(0,INT((MIN(EOMONTH($Q540,0),'Recurring Transactions'!$L$14)-'Recurring Transactions'!$J$14)/14)+INT(-(MAX('Recurring Transactions'!$J$14,$Q540)-'Recurring Transactions'!$J$14)/14)+1),0),IF('Recurring Transactions'!$F$14="Quarterly",IF(AND(AND('Recurring Transactions'!$J$14&lt;=EOMONTH($Q540,0),$Q540&lt;='Recurring Transactions'!$L$14),MOD((YEAR($Q540)-YEAR('Recurring Transactions'!$J$14))*12+MONTH($Q540)-MONTH('Recurring Transactions'!$J$14),3)=0),1,0),IF('Recurring Transactions'!$F$14="Annually",IF(AND(AND('Recurring Transactions'!$J$14&lt;=EOMONTH($Q540,0),$Q540&lt;='Recurring Transactions'!$L$14),MONTH($Q540)=MONTH('Recurring Transactions'!$J$14)),1,0),0)))))))*'Recurring Transactions'!$D$14)</f>
        <v/>
      </c>
    </row>
    <row r="541">
      <c r="N541" s="126">
        <f>'Recurring Transactions'!$A$14</f>
        <v/>
      </c>
      <c r="O541" s="126">
        <f>'Recurring Transactions'!$B$14</f>
        <v/>
      </c>
      <c r="P541" s="126">
        <f>'Recurring Transactions'!$E$14</f>
        <v/>
      </c>
      <c r="Q541" s="72">
        <f>IF('Recurring Transactions'!$J$14="","",EDATE('Recurring Transactions'!$J$14,39))</f>
        <v/>
      </c>
      <c r="R541" s="126">
        <f>IF($Q541="","",TEXT($Q541,"mmm yyyy"))</f>
        <v/>
      </c>
      <c r="S541" s="124">
        <f>IF(OR('Recurring Transactions'!$A$14="",$Q541=""),0,(IF('Recurring Transactions'!$F$14="Monthly",IF(AND('Recurring Transactions'!$J$14&lt;=EOMONTH($Q541,0),$Q541&lt;='Recurring Transactions'!$L$14),1,0),IF('Recurring Transactions'!$F$14="Semi-monthly",IF(AND('Recurring Transactions'!$J$14&lt;=EOMONTH($Q541,0),$Q541&lt;='Recurring Transactions'!$L$14),2,0),IF('Recurring Transactions'!$F$14="Weekly",IF(AND('Recurring Transactions'!$J$14&lt;=EOMONTH($Q541,0),$Q541&lt;='Recurring Transactions'!$L$14),MAX(0,INT((MIN(EOMONTH($Q541,0),'Recurring Transactions'!$L$14)-'Recurring Transactions'!$J$14)/7)+INT(-(MAX('Recurring Transactions'!$J$14,$Q541)-'Recurring Transactions'!$J$14)/7)+1),0),IF('Recurring Transactions'!$F$14="Bi-weekly",IF(AND('Recurring Transactions'!$J$14&lt;=EOMONTH($Q541,0),$Q541&lt;='Recurring Transactions'!$L$14),MAX(0,INT((MIN(EOMONTH($Q541,0),'Recurring Transactions'!$L$14)-'Recurring Transactions'!$J$14)/14)+INT(-(MAX('Recurring Transactions'!$J$14,$Q541)-'Recurring Transactions'!$J$14)/14)+1),0),IF('Recurring Transactions'!$F$14="Quarterly",IF(AND(AND('Recurring Transactions'!$J$14&lt;=EOMONTH($Q541,0),$Q541&lt;='Recurring Transactions'!$L$14),MOD((YEAR($Q541)-YEAR('Recurring Transactions'!$J$14))*12+MONTH($Q541)-MONTH('Recurring Transactions'!$J$14),3)=0),1,0),IF('Recurring Transactions'!$F$14="Annually",IF(AND(AND('Recurring Transactions'!$J$14&lt;=EOMONTH($Q541,0),$Q541&lt;='Recurring Transactions'!$L$14),MONTH($Q541)=MONTH('Recurring Transactions'!$J$14)),1,0),0)))))))*'Recurring Transactions'!$D$14)</f>
        <v/>
      </c>
    </row>
    <row r="542">
      <c r="N542" s="126">
        <f>'Recurring Transactions'!$A$14</f>
        <v/>
      </c>
      <c r="O542" s="126">
        <f>'Recurring Transactions'!$B$14</f>
        <v/>
      </c>
      <c r="P542" s="126">
        <f>'Recurring Transactions'!$E$14</f>
        <v/>
      </c>
      <c r="Q542" s="72">
        <f>IF('Recurring Transactions'!$J$14="","",EDATE('Recurring Transactions'!$J$14,40))</f>
        <v/>
      </c>
      <c r="R542" s="126">
        <f>IF($Q542="","",TEXT($Q542,"mmm yyyy"))</f>
        <v/>
      </c>
      <c r="S542" s="124">
        <f>IF(OR('Recurring Transactions'!$A$14="",$Q542=""),0,(IF('Recurring Transactions'!$F$14="Monthly",IF(AND('Recurring Transactions'!$J$14&lt;=EOMONTH($Q542,0),$Q542&lt;='Recurring Transactions'!$L$14),1,0),IF('Recurring Transactions'!$F$14="Semi-monthly",IF(AND('Recurring Transactions'!$J$14&lt;=EOMONTH($Q542,0),$Q542&lt;='Recurring Transactions'!$L$14),2,0),IF('Recurring Transactions'!$F$14="Weekly",IF(AND('Recurring Transactions'!$J$14&lt;=EOMONTH($Q542,0),$Q542&lt;='Recurring Transactions'!$L$14),MAX(0,INT((MIN(EOMONTH($Q542,0),'Recurring Transactions'!$L$14)-'Recurring Transactions'!$J$14)/7)+INT(-(MAX('Recurring Transactions'!$J$14,$Q542)-'Recurring Transactions'!$J$14)/7)+1),0),IF('Recurring Transactions'!$F$14="Bi-weekly",IF(AND('Recurring Transactions'!$J$14&lt;=EOMONTH($Q542,0),$Q542&lt;='Recurring Transactions'!$L$14),MAX(0,INT((MIN(EOMONTH($Q542,0),'Recurring Transactions'!$L$14)-'Recurring Transactions'!$J$14)/14)+INT(-(MAX('Recurring Transactions'!$J$14,$Q542)-'Recurring Transactions'!$J$14)/14)+1),0),IF('Recurring Transactions'!$F$14="Quarterly",IF(AND(AND('Recurring Transactions'!$J$14&lt;=EOMONTH($Q542,0),$Q542&lt;='Recurring Transactions'!$L$14),MOD((YEAR($Q542)-YEAR('Recurring Transactions'!$J$14))*12+MONTH($Q542)-MONTH('Recurring Transactions'!$J$14),3)=0),1,0),IF('Recurring Transactions'!$F$14="Annually",IF(AND(AND('Recurring Transactions'!$J$14&lt;=EOMONTH($Q542,0),$Q542&lt;='Recurring Transactions'!$L$14),MONTH($Q542)=MONTH('Recurring Transactions'!$J$14)),1,0),0)))))))*'Recurring Transactions'!$D$14)</f>
        <v/>
      </c>
    </row>
    <row r="543">
      <c r="N543" s="126">
        <f>'Recurring Transactions'!$A$14</f>
        <v/>
      </c>
      <c r="O543" s="126">
        <f>'Recurring Transactions'!$B$14</f>
        <v/>
      </c>
      <c r="P543" s="126">
        <f>'Recurring Transactions'!$E$14</f>
        <v/>
      </c>
      <c r="Q543" s="72">
        <f>IF('Recurring Transactions'!$J$14="","",EDATE('Recurring Transactions'!$J$14,41))</f>
        <v/>
      </c>
      <c r="R543" s="126">
        <f>IF($Q543="","",TEXT($Q543,"mmm yyyy"))</f>
        <v/>
      </c>
      <c r="S543" s="124">
        <f>IF(OR('Recurring Transactions'!$A$14="",$Q543=""),0,(IF('Recurring Transactions'!$F$14="Monthly",IF(AND('Recurring Transactions'!$J$14&lt;=EOMONTH($Q543,0),$Q543&lt;='Recurring Transactions'!$L$14),1,0),IF('Recurring Transactions'!$F$14="Semi-monthly",IF(AND('Recurring Transactions'!$J$14&lt;=EOMONTH($Q543,0),$Q543&lt;='Recurring Transactions'!$L$14),2,0),IF('Recurring Transactions'!$F$14="Weekly",IF(AND('Recurring Transactions'!$J$14&lt;=EOMONTH($Q543,0),$Q543&lt;='Recurring Transactions'!$L$14),MAX(0,INT((MIN(EOMONTH($Q543,0),'Recurring Transactions'!$L$14)-'Recurring Transactions'!$J$14)/7)+INT(-(MAX('Recurring Transactions'!$J$14,$Q543)-'Recurring Transactions'!$J$14)/7)+1),0),IF('Recurring Transactions'!$F$14="Bi-weekly",IF(AND('Recurring Transactions'!$J$14&lt;=EOMONTH($Q543,0),$Q543&lt;='Recurring Transactions'!$L$14),MAX(0,INT((MIN(EOMONTH($Q543,0),'Recurring Transactions'!$L$14)-'Recurring Transactions'!$J$14)/14)+INT(-(MAX('Recurring Transactions'!$J$14,$Q543)-'Recurring Transactions'!$J$14)/14)+1),0),IF('Recurring Transactions'!$F$14="Quarterly",IF(AND(AND('Recurring Transactions'!$J$14&lt;=EOMONTH($Q543,0),$Q543&lt;='Recurring Transactions'!$L$14),MOD((YEAR($Q543)-YEAR('Recurring Transactions'!$J$14))*12+MONTH($Q543)-MONTH('Recurring Transactions'!$J$14),3)=0),1,0),IF('Recurring Transactions'!$F$14="Annually",IF(AND(AND('Recurring Transactions'!$J$14&lt;=EOMONTH($Q543,0),$Q543&lt;='Recurring Transactions'!$L$14),MONTH($Q543)=MONTH('Recurring Transactions'!$J$14)),1,0),0)))))))*'Recurring Transactions'!$D$14)</f>
        <v/>
      </c>
    </row>
    <row r="544">
      <c r="N544" s="126">
        <f>'Recurring Transactions'!$A$14</f>
        <v/>
      </c>
      <c r="O544" s="126">
        <f>'Recurring Transactions'!$B$14</f>
        <v/>
      </c>
      <c r="P544" s="126">
        <f>'Recurring Transactions'!$E$14</f>
        <v/>
      </c>
      <c r="Q544" s="72">
        <f>IF('Recurring Transactions'!$J$14="","",EDATE('Recurring Transactions'!$J$14,42))</f>
        <v/>
      </c>
      <c r="R544" s="126">
        <f>IF($Q544="","",TEXT($Q544,"mmm yyyy"))</f>
        <v/>
      </c>
      <c r="S544" s="124">
        <f>IF(OR('Recurring Transactions'!$A$14="",$Q544=""),0,(IF('Recurring Transactions'!$F$14="Monthly",IF(AND('Recurring Transactions'!$J$14&lt;=EOMONTH($Q544,0),$Q544&lt;='Recurring Transactions'!$L$14),1,0),IF('Recurring Transactions'!$F$14="Semi-monthly",IF(AND('Recurring Transactions'!$J$14&lt;=EOMONTH($Q544,0),$Q544&lt;='Recurring Transactions'!$L$14),2,0),IF('Recurring Transactions'!$F$14="Weekly",IF(AND('Recurring Transactions'!$J$14&lt;=EOMONTH($Q544,0),$Q544&lt;='Recurring Transactions'!$L$14),MAX(0,INT((MIN(EOMONTH($Q544,0),'Recurring Transactions'!$L$14)-'Recurring Transactions'!$J$14)/7)+INT(-(MAX('Recurring Transactions'!$J$14,$Q544)-'Recurring Transactions'!$J$14)/7)+1),0),IF('Recurring Transactions'!$F$14="Bi-weekly",IF(AND('Recurring Transactions'!$J$14&lt;=EOMONTH($Q544,0),$Q544&lt;='Recurring Transactions'!$L$14),MAX(0,INT((MIN(EOMONTH($Q544,0),'Recurring Transactions'!$L$14)-'Recurring Transactions'!$J$14)/14)+INT(-(MAX('Recurring Transactions'!$J$14,$Q544)-'Recurring Transactions'!$J$14)/14)+1),0),IF('Recurring Transactions'!$F$14="Quarterly",IF(AND(AND('Recurring Transactions'!$J$14&lt;=EOMONTH($Q544,0),$Q544&lt;='Recurring Transactions'!$L$14),MOD((YEAR($Q544)-YEAR('Recurring Transactions'!$J$14))*12+MONTH($Q544)-MONTH('Recurring Transactions'!$J$14),3)=0),1,0),IF('Recurring Transactions'!$F$14="Annually",IF(AND(AND('Recurring Transactions'!$J$14&lt;=EOMONTH($Q544,0),$Q544&lt;='Recurring Transactions'!$L$14),MONTH($Q544)=MONTH('Recurring Transactions'!$J$14)),1,0),0)))))))*'Recurring Transactions'!$D$14)</f>
        <v/>
      </c>
    </row>
    <row r="545">
      <c r="N545" s="126">
        <f>'Recurring Transactions'!$A$14</f>
        <v/>
      </c>
      <c r="O545" s="126">
        <f>'Recurring Transactions'!$B$14</f>
        <v/>
      </c>
      <c r="P545" s="126">
        <f>'Recurring Transactions'!$E$14</f>
        <v/>
      </c>
      <c r="Q545" s="72">
        <f>IF('Recurring Transactions'!$J$14="","",EDATE('Recurring Transactions'!$J$14,43))</f>
        <v/>
      </c>
      <c r="R545" s="126">
        <f>IF($Q545="","",TEXT($Q545,"mmm yyyy"))</f>
        <v/>
      </c>
      <c r="S545" s="124">
        <f>IF(OR('Recurring Transactions'!$A$14="",$Q545=""),0,(IF('Recurring Transactions'!$F$14="Monthly",IF(AND('Recurring Transactions'!$J$14&lt;=EOMONTH($Q545,0),$Q545&lt;='Recurring Transactions'!$L$14),1,0),IF('Recurring Transactions'!$F$14="Semi-monthly",IF(AND('Recurring Transactions'!$J$14&lt;=EOMONTH($Q545,0),$Q545&lt;='Recurring Transactions'!$L$14),2,0),IF('Recurring Transactions'!$F$14="Weekly",IF(AND('Recurring Transactions'!$J$14&lt;=EOMONTH($Q545,0),$Q545&lt;='Recurring Transactions'!$L$14),MAX(0,INT((MIN(EOMONTH($Q545,0),'Recurring Transactions'!$L$14)-'Recurring Transactions'!$J$14)/7)+INT(-(MAX('Recurring Transactions'!$J$14,$Q545)-'Recurring Transactions'!$J$14)/7)+1),0),IF('Recurring Transactions'!$F$14="Bi-weekly",IF(AND('Recurring Transactions'!$J$14&lt;=EOMONTH($Q545,0),$Q545&lt;='Recurring Transactions'!$L$14),MAX(0,INT((MIN(EOMONTH($Q545,0),'Recurring Transactions'!$L$14)-'Recurring Transactions'!$J$14)/14)+INT(-(MAX('Recurring Transactions'!$J$14,$Q545)-'Recurring Transactions'!$J$14)/14)+1),0),IF('Recurring Transactions'!$F$14="Quarterly",IF(AND(AND('Recurring Transactions'!$J$14&lt;=EOMONTH($Q545,0),$Q545&lt;='Recurring Transactions'!$L$14),MOD((YEAR($Q545)-YEAR('Recurring Transactions'!$J$14))*12+MONTH($Q545)-MONTH('Recurring Transactions'!$J$14),3)=0),1,0),IF('Recurring Transactions'!$F$14="Annually",IF(AND(AND('Recurring Transactions'!$J$14&lt;=EOMONTH($Q545,0),$Q545&lt;='Recurring Transactions'!$L$14),MONTH($Q545)=MONTH('Recurring Transactions'!$J$14)),1,0),0)))))))*'Recurring Transactions'!$D$14)</f>
        <v/>
      </c>
    </row>
    <row r="546">
      <c r="N546" s="126">
        <f>'Recurring Transactions'!$A$14</f>
        <v/>
      </c>
      <c r="O546" s="126">
        <f>'Recurring Transactions'!$B$14</f>
        <v/>
      </c>
      <c r="P546" s="126">
        <f>'Recurring Transactions'!$E$14</f>
        <v/>
      </c>
      <c r="Q546" s="72">
        <f>IF('Recurring Transactions'!$J$14="","",EDATE('Recurring Transactions'!$J$14,44))</f>
        <v/>
      </c>
      <c r="R546" s="126">
        <f>IF($Q546="","",TEXT($Q546,"mmm yyyy"))</f>
        <v/>
      </c>
      <c r="S546" s="124">
        <f>IF(OR('Recurring Transactions'!$A$14="",$Q546=""),0,(IF('Recurring Transactions'!$F$14="Monthly",IF(AND('Recurring Transactions'!$J$14&lt;=EOMONTH($Q546,0),$Q546&lt;='Recurring Transactions'!$L$14),1,0),IF('Recurring Transactions'!$F$14="Semi-monthly",IF(AND('Recurring Transactions'!$J$14&lt;=EOMONTH($Q546,0),$Q546&lt;='Recurring Transactions'!$L$14),2,0),IF('Recurring Transactions'!$F$14="Weekly",IF(AND('Recurring Transactions'!$J$14&lt;=EOMONTH($Q546,0),$Q546&lt;='Recurring Transactions'!$L$14),MAX(0,INT((MIN(EOMONTH($Q546,0),'Recurring Transactions'!$L$14)-'Recurring Transactions'!$J$14)/7)+INT(-(MAX('Recurring Transactions'!$J$14,$Q546)-'Recurring Transactions'!$J$14)/7)+1),0),IF('Recurring Transactions'!$F$14="Bi-weekly",IF(AND('Recurring Transactions'!$J$14&lt;=EOMONTH($Q546,0),$Q546&lt;='Recurring Transactions'!$L$14),MAX(0,INT((MIN(EOMONTH($Q546,0),'Recurring Transactions'!$L$14)-'Recurring Transactions'!$J$14)/14)+INT(-(MAX('Recurring Transactions'!$J$14,$Q546)-'Recurring Transactions'!$J$14)/14)+1),0),IF('Recurring Transactions'!$F$14="Quarterly",IF(AND(AND('Recurring Transactions'!$J$14&lt;=EOMONTH($Q546,0),$Q546&lt;='Recurring Transactions'!$L$14),MOD((YEAR($Q546)-YEAR('Recurring Transactions'!$J$14))*12+MONTH($Q546)-MONTH('Recurring Transactions'!$J$14),3)=0),1,0),IF('Recurring Transactions'!$F$14="Annually",IF(AND(AND('Recurring Transactions'!$J$14&lt;=EOMONTH($Q546,0),$Q546&lt;='Recurring Transactions'!$L$14),MONTH($Q546)=MONTH('Recurring Transactions'!$J$14)),1,0),0)))))))*'Recurring Transactions'!$D$14)</f>
        <v/>
      </c>
    </row>
    <row r="547">
      <c r="N547" s="126">
        <f>'Recurring Transactions'!$A$14</f>
        <v/>
      </c>
      <c r="O547" s="126">
        <f>'Recurring Transactions'!$B$14</f>
        <v/>
      </c>
      <c r="P547" s="126">
        <f>'Recurring Transactions'!$E$14</f>
        <v/>
      </c>
      <c r="Q547" s="72">
        <f>IF('Recurring Transactions'!$J$14="","",EDATE('Recurring Transactions'!$J$14,45))</f>
        <v/>
      </c>
      <c r="R547" s="126">
        <f>IF($Q547="","",TEXT($Q547,"mmm yyyy"))</f>
        <v/>
      </c>
      <c r="S547" s="124">
        <f>IF(OR('Recurring Transactions'!$A$14="",$Q547=""),0,(IF('Recurring Transactions'!$F$14="Monthly",IF(AND('Recurring Transactions'!$J$14&lt;=EOMONTH($Q547,0),$Q547&lt;='Recurring Transactions'!$L$14),1,0),IF('Recurring Transactions'!$F$14="Semi-monthly",IF(AND('Recurring Transactions'!$J$14&lt;=EOMONTH($Q547,0),$Q547&lt;='Recurring Transactions'!$L$14),2,0),IF('Recurring Transactions'!$F$14="Weekly",IF(AND('Recurring Transactions'!$J$14&lt;=EOMONTH($Q547,0),$Q547&lt;='Recurring Transactions'!$L$14),MAX(0,INT((MIN(EOMONTH($Q547,0),'Recurring Transactions'!$L$14)-'Recurring Transactions'!$J$14)/7)+INT(-(MAX('Recurring Transactions'!$J$14,$Q547)-'Recurring Transactions'!$J$14)/7)+1),0),IF('Recurring Transactions'!$F$14="Bi-weekly",IF(AND('Recurring Transactions'!$J$14&lt;=EOMONTH($Q547,0),$Q547&lt;='Recurring Transactions'!$L$14),MAX(0,INT((MIN(EOMONTH($Q547,0),'Recurring Transactions'!$L$14)-'Recurring Transactions'!$J$14)/14)+INT(-(MAX('Recurring Transactions'!$J$14,$Q547)-'Recurring Transactions'!$J$14)/14)+1),0),IF('Recurring Transactions'!$F$14="Quarterly",IF(AND(AND('Recurring Transactions'!$J$14&lt;=EOMONTH($Q547,0),$Q547&lt;='Recurring Transactions'!$L$14),MOD((YEAR($Q547)-YEAR('Recurring Transactions'!$J$14))*12+MONTH($Q547)-MONTH('Recurring Transactions'!$J$14),3)=0),1,0),IF('Recurring Transactions'!$F$14="Annually",IF(AND(AND('Recurring Transactions'!$J$14&lt;=EOMONTH($Q547,0),$Q547&lt;='Recurring Transactions'!$L$14),MONTH($Q547)=MONTH('Recurring Transactions'!$J$14)),1,0),0)))))))*'Recurring Transactions'!$D$14)</f>
        <v/>
      </c>
    </row>
    <row r="548">
      <c r="N548" s="126">
        <f>'Recurring Transactions'!$A$14</f>
        <v/>
      </c>
      <c r="O548" s="126">
        <f>'Recurring Transactions'!$B$14</f>
        <v/>
      </c>
      <c r="P548" s="126">
        <f>'Recurring Transactions'!$E$14</f>
        <v/>
      </c>
      <c r="Q548" s="72">
        <f>IF('Recurring Transactions'!$J$14="","",EDATE('Recurring Transactions'!$J$14,46))</f>
        <v/>
      </c>
      <c r="R548" s="126">
        <f>IF($Q548="","",TEXT($Q548,"mmm yyyy"))</f>
        <v/>
      </c>
      <c r="S548" s="124">
        <f>IF(OR('Recurring Transactions'!$A$14="",$Q548=""),0,(IF('Recurring Transactions'!$F$14="Monthly",IF(AND('Recurring Transactions'!$J$14&lt;=EOMONTH($Q548,0),$Q548&lt;='Recurring Transactions'!$L$14),1,0),IF('Recurring Transactions'!$F$14="Semi-monthly",IF(AND('Recurring Transactions'!$J$14&lt;=EOMONTH($Q548,0),$Q548&lt;='Recurring Transactions'!$L$14),2,0),IF('Recurring Transactions'!$F$14="Weekly",IF(AND('Recurring Transactions'!$J$14&lt;=EOMONTH($Q548,0),$Q548&lt;='Recurring Transactions'!$L$14),MAX(0,INT((MIN(EOMONTH($Q548,0),'Recurring Transactions'!$L$14)-'Recurring Transactions'!$J$14)/7)+INT(-(MAX('Recurring Transactions'!$J$14,$Q548)-'Recurring Transactions'!$J$14)/7)+1),0),IF('Recurring Transactions'!$F$14="Bi-weekly",IF(AND('Recurring Transactions'!$J$14&lt;=EOMONTH($Q548,0),$Q548&lt;='Recurring Transactions'!$L$14),MAX(0,INT((MIN(EOMONTH($Q548,0),'Recurring Transactions'!$L$14)-'Recurring Transactions'!$J$14)/14)+INT(-(MAX('Recurring Transactions'!$J$14,$Q548)-'Recurring Transactions'!$J$14)/14)+1),0),IF('Recurring Transactions'!$F$14="Quarterly",IF(AND(AND('Recurring Transactions'!$J$14&lt;=EOMONTH($Q548,0),$Q548&lt;='Recurring Transactions'!$L$14),MOD((YEAR($Q548)-YEAR('Recurring Transactions'!$J$14))*12+MONTH($Q548)-MONTH('Recurring Transactions'!$J$14),3)=0),1,0),IF('Recurring Transactions'!$F$14="Annually",IF(AND(AND('Recurring Transactions'!$J$14&lt;=EOMONTH($Q548,0),$Q548&lt;='Recurring Transactions'!$L$14),MONTH($Q548)=MONTH('Recurring Transactions'!$J$14)),1,0),0)))))))*'Recurring Transactions'!$D$14)</f>
        <v/>
      </c>
    </row>
    <row r="549">
      <c r="N549" s="126">
        <f>'Recurring Transactions'!$A$14</f>
        <v/>
      </c>
      <c r="O549" s="126">
        <f>'Recurring Transactions'!$B$14</f>
        <v/>
      </c>
      <c r="P549" s="126">
        <f>'Recurring Transactions'!$E$14</f>
        <v/>
      </c>
      <c r="Q549" s="72">
        <f>IF('Recurring Transactions'!$J$14="","",EDATE('Recurring Transactions'!$J$14,47))</f>
        <v/>
      </c>
      <c r="R549" s="126">
        <f>IF($Q549="","",TEXT($Q549,"mmm yyyy"))</f>
        <v/>
      </c>
      <c r="S549" s="124">
        <f>IF(OR('Recurring Transactions'!$A$14="",$Q549=""),0,(IF('Recurring Transactions'!$F$14="Monthly",IF(AND('Recurring Transactions'!$J$14&lt;=EOMONTH($Q549,0),$Q549&lt;='Recurring Transactions'!$L$14),1,0),IF('Recurring Transactions'!$F$14="Semi-monthly",IF(AND('Recurring Transactions'!$J$14&lt;=EOMONTH($Q549,0),$Q549&lt;='Recurring Transactions'!$L$14),2,0),IF('Recurring Transactions'!$F$14="Weekly",IF(AND('Recurring Transactions'!$J$14&lt;=EOMONTH($Q549,0),$Q549&lt;='Recurring Transactions'!$L$14),MAX(0,INT((MIN(EOMONTH($Q549,0),'Recurring Transactions'!$L$14)-'Recurring Transactions'!$J$14)/7)+INT(-(MAX('Recurring Transactions'!$J$14,$Q549)-'Recurring Transactions'!$J$14)/7)+1),0),IF('Recurring Transactions'!$F$14="Bi-weekly",IF(AND('Recurring Transactions'!$J$14&lt;=EOMONTH($Q549,0),$Q549&lt;='Recurring Transactions'!$L$14),MAX(0,INT((MIN(EOMONTH($Q549,0),'Recurring Transactions'!$L$14)-'Recurring Transactions'!$J$14)/14)+INT(-(MAX('Recurring Transactions'!$J$14,$Q549)-'Recurring Transactions'!$J$14)/14)+1),0),IF('Recurring Transactions'!$F$14="Quarterly",IF(AND(AND('Recurring Transactions'!$J$14&lt;=EOMONTH($Q549,0),$Q549&lt;='Recurring Transactions'!$L$14),MOD((YEAR($Q549)-YEAR('Recurring Transactions'!$J$14))*12+MONTH($Q549)-MONTH('Recurring Transactions'!$J$14),3)=0),1,0),IF('Recurring Transactions'!$F$14="Annually",IF(AND(AND('Recurring Transactions'!$J$14&lt;=EOMONTH($Q549,0),$Q549&lt;='Recurring Transactions'!$L$14),MONTH($Q549)=MONTH('Recurring Transactions'!$J$14)),1,0),0)))))))*'Recurring Transactions'!$D$14)</f>
        <v/>
      </c>
    </row>
    <row r="550">
      <c r="N550" s="126">
        <f>'Recurring Transactions'!$A$14</f>
        <v/>
      </c>
      <c r="O550" s="126">
        <f>'Recurring Transactions'!$B$14</f>
        <v/>
      </c>
      <c r="P550" s="126">
        <f>'Recurring Transactions'!$E$14</f>
        <v/>
      </c>
      <c r="Q550" s="72">
        <f>IF('Recurring Transactions'!$J$14="","",EDATE('Recurring Transactions'!$J$14,48))</f>
        <v/>
      </c>
      <c r="R550" s="126">
        <f>IF($Q550="","",TEXT($Q550,"mmm yyyy"))</f>
        <v/>
      </c>
      <c r="S550" s="124">
        <f>IF(OR('Recurring Transactions'!$A$14="",$Q550=""),0,(IF('Recurring Transactions'!$F$14="Monthly",IF(AND('Recurring Transactions'!$J$14&lt;=EOMONTH($Q550,0),$Q550&lt;='Recurring Transactions'!$L$14),1,0),IF('Recurring Transactions'!$F$14="Semi-monthly",IF(AND('Recurring Transactions'!$J$14&lt;=EOMONTH($Q550,0),$Q550&lt;='Recurring Transactions'!$L$14),2,0),IF('Recurring Transactions'!$F$14="Weekly",IF(AND('Recurring Transactions'!$J$14&lt;=EOMONTH($Q550,0),$Q550&lt;='Recurring Transactions'!$L$14),MAX(0,INT((MIN(EOMONTH($Q550,0),'Recurring Transactions'!$L$14)-'Recurring Transactions'!$J$14)/7)+INT(-(MAX('Recurring Transactions'!$J$14,$Q550)-'Recurring Transactions'!$J$14)/7)+1),0),IF('Recurring Transactions'!$F$14="Bi-weekly",IF(AND('Recurring Transactions'!$J$14&lt;=EOMONTH($Q550,0),$Q550&lt;='Recurring Transactions'!$L$14),MAX(0,INT((MIN(EOMONTH($Q550,0),'Recurring Transactions'!$L$14)-'Recurring Transactions'!$J$14)/14)+INT(-(MAX('Recurring Transactions'!$J$14,$Q550)-'Recurring Transactions'!$J$14)/14)+1),0),IF('Recurring Transactions'!$F$14="Quarterly",IF(AND(AND('Recurring Transactions'!$J$14&lt;=EOMONTH($Q550,0),$Q550&lt;='Recurring Transactions'!$L$14),MOD((YEAR($Q550)-YEAR('Recurring Transactions'!$J$14))*12+MONTH($Q550)-MONTH('Recurring Transactions'!$J$14),3)=0),1,0),IF('Recurring Transactions'!$F$14="Annually",IF(AND(AND('Recurring Transactions'!$J$14&lt;=EOMONTH($Q550,0),$Q550&lt;='Recurring Transactions'!$L$14),MONTH($Q550)=MONTH('Recurring Transactions'!$J$14)),1,0),0)))))))*'Recurring Transactions'!$D$14)</f>
        <v/>
      </c>
    </row>
    <row r="551">
      <c r="N551" s="126">
        <f>'Recurring Transactions'!$A$14</f>
        <v/>
      </c>
      <c r="O551" s="126">
        <f>'Recurring Transactions'!$B$14</f>
        <v/>
      </c>
      <c r="P551" s="126">
        <f>'Recurring Transactions'!$E$14</f>
        <v/>
      </c>
      <c r="Q551" s="72">
        <f>IF('Recurring Transactions'!$J$14="","",EDATE('Recurring Transactions'!$J$14,49))</f>
        <v/>
      </c>
      <c r="R551" s="126">
        <f>IF($Q551="","",TEXT($Q551,"mmm yyyy"))</f>
        <v/>
      </c>
      <c r="S551" s="124">
        <f>IF(OR('Recurring Transactions'!$A$14="",$Q551=""),0,(IF('Recurring Transactions'!$F$14="Monthly",IF(AND('Recurring Transactions'!$J$14&lt;=EOMONTH($Q551,0),$Q551&lt;='Recurring Transactions'!$L$14),1,0),IF('Recurring Transactions'!$F$14="Semi-monthly",IF(AND('Recurring Transactions'!$J$14&lt;=EOMONTH($Q551,0),$Q551&lt;='Recurring Transactions'!$L$14),2,0),IF('Recurring Transactions'!$F$14="Weekly",IF(AND('Recurring Transactions'!$J$14&lt;=EOMONTH($Q551,0),$Q551&lt;='Recurring Transactions'!$L$14),MAX(0,INT((MIN(EOMONTH($Q551,0),'Recurring Transactions'!$L$14)-'Recurring Transactions'!$J$14)/7)+INT(-(MAX('Recurring Transactions'!$J$14,$Q551)-'Recurring Transactions'!$J$14)/7)+1),0),IF('Recurring Transactions'!$F$14="Bi-weekly",IF(AND('Recurring Transactions'!$J$14&lt;=EOMONTH($Q551,0),$Q551&lt;='Recurring Transactions'!$L$14),MAX(0,INT((MIN(EOMONTH($Q551,0),'Recurring Transactions'!$L$14)-'Recurring Transactions'!$J$14)/14)+INT(-(MAX('Recurring Transactions'!$J$14,$Q551)-'Recurring Transactions'!$J$14)/14)+1),0),IF('Recurring Transactions'!$F$14="Quarterly",IF(AND(AND('Recurring Transactions'!$J$14&lt;=EOMONTH($Q551,0),$Q551&lt;='Recurring Transactions'!$L$14),MOD((YEAR($Q551)-YEAR('Recurring Transactions'!$J$14))*12+MONTH($Q551)-MONTH('Recurring Transactions'!$J$14),3)=0),1,0),IF('Recurring Transactions'!$F$14="Annually",IF(AND(AND('Recurring Transactions'!$J$14&lt;=EOMONTH($Q551,0),$Q551&lt;='Recurring Transactions'!$L$14),MONTH($Q551)=MONTH('Recurring Transactions'!$J$14)),1,0),0)))))))*'Recurring Transactions'!$D$14)</f>
        <v/>
      </c>
    </row>
    <row r="552">
      <c r="N552" s="126">
        <f>'Recurring Transactions'!$A$14</f>
        <v/>
      </c>
      <c r="O552" s="126">
        <f>'Recurring Transactions'!$B$14</f>
        <v/>
      </c>
      <c r="P552" s="126">
        <f>'Recurring Transactions'!$E$14</f>
        <v/>
      </c>
      <c r="Q552" s="72">
        <f>IF('Recurring Transactions'!$J$14="","",EDATE('Recurring Transactions'!$J$14,50))</f>
        <v/>
      </c>
      <c r="R552" s="126">
        <f>IF($Q552="","",TEXT($Q552,"mmm yyyy"))</f>
        <v/>
      </c>
      <c r="S552" s="124">
        <f>IF(OR('Recurring Transactions'!$A$14="",$Q552=""),0,(IF('Recurring Transactions'!$F$14="Monthly",IF(AND('Recurring Transactions'!$J$14&lt;=EOMONTH($Q552,0),$Q552&lt;='Recurring Transactions'!$L$14),1,0),IF('Recurring Transactions'!$F$14="Semi-monthly",IF(AND('Recurring Transactions'!$J$14&lt;=EOMONTH($Q552,0),$Q552&lt;='Recurring Transactions'!$L$14),2,0),IF('Recurring Transactions'!$F$14="Weekly",IF(AND('Recurring Transactions'!$J$14&lt;=EOMONTH($Q552,0),$Q552&lt;='Recurring Transactions'!$L$14),MAX(0,INT((MIN(EOMONTH($Q552,0),'Recurring Transactions'!$L$14)-'Recurring Transactions'!$J$14)/7)+INT(-(MAX('Recurring Transactions'!$J$14,$Q552)-'Recurring Transactions'!$J$14)/7)+1),0),IF('Recurring Transactions'!$F$14="Bi-weekly",IF(AND('Recurring Transactions'!$J$14&lt;=EOMONTH($Q552,0),$Q552&lt;='Recurring Transactions'!$L$14),MAX(0,INT((MIN(EOMONTH($Q552,0),'Recurring Transactions'!$L$14)-'Recurring Transactions'!$J$14)/14)+INT(-(MAX('Recurring Transactions'!$J$14,$Q552)-'Recurring Transactions'!$J$14)/14)+1),0),IF('Recurring Transactions'!$F$14="Quarterly",IF(AND(AND('Recurring Transactions'!$J$14&lt;=EOMONTH($Q552,0),$Q552&lt;='Recurring Transactions'!$L$14),MOD((YEAR($Q552)-YEAR('Recurring Transactions'!$J$14))*12+MONTH($Q552)-MONTH('Recurring Transactions'!$J$14),3)=0),1,0),IF('Recurring Transactions'!$F$14="Annually",IF(AND(AND('Recurring Transactions'!$J$14&lt;=EOMONTH($Q552,0),$Q552&lt;='Recurring Transactions'!$L$14),MONTH($Q552)=MONTH('Recurring Transactions'!$J$14)),1,0),0)))))))*'Recurring Transactions'!$D$14)</f>
        <v/>
      </c>
    </row>
    <row r="553">
      <c r="N553" s="126">
        <f>'Recurring Transactions'!$A$14</f>
        <v/>
      </c>
      <c r="O553" s="126">
        <f>'Recurring Transactions'!$B$14</f>
        <v/>
      </c>
      <c r="P553" s="126">
        <f>'Recurring Transactions'!$E$14</f>
        <v/>
      </c>
      <c r="Q553" s="72">
        <f>IF('Recurring Transactions'!$J$14="","",EDATE('Recurring Transactions'!$J$14,51))</f>
        <v/>
      </c>
      <c r="R553" s="126">
        <f>IF($Q553="","",TEXT($Q553,"mmm yyyy"))</f>
        <v/>
      </c>
      <c r="S553" s="124">
        <f>IF(OR('Recurring Transactions'!$A$14="",$Q553=""),0,(IF('Recurring Transactions'!$F$14="Monthly",IF(AND('Recurring Transactions'!$J$14&lt;=EOMONTH($Q553,0),$Q553&lt;='Recurring Transactions'!$L$14),1,0),IF('Recurring Transactions'!$F$14="Semi-monthly",IF(AND('Recurring Transactions'!$J$14&lt;=EOMONTH($Q553,0),$Q553&lt;='Recurring Transactions'!$L$14),2,0),IF('Recurring Transactions'!$F$14="Weekly",IF(AND('Recurring Transactions'!$J$14&lt;=EOMONTH($Q553,0),$Q553&lt;='Recurring Transactions'!$L$14),MAX(0,INT((MIN(EOMONTH($Q553,0),'Recurring Transactions'!$L$14)-'Recurring Transactions'!$J$14)/7)+INT(-(MAX('Recurring Transactions'!$J$14,$Q553)-'Recurring Transactions'!$J$14)/7)+1),0),IF('Recurring Transactions'!$F$14="Bi-weekly",IF(AND('Recurring Transactions'!$J$14&lt;=EOMONTH($Q553,0),$Q553&lt;='Recurring Transactions'!$L$14),MAX(0,INT((MIN(EOMONTH($Q553,0),'Recurring Transactions'!$L$14)-'Recurring Transactions'!$J$14)/14)+INT(-(MAX('Recurring Transactions'!$J$14,$Q553)-'Recurring Transactions'!$J$14)/14)+1),0),IF('Recurring Transactions'!$F$14="Quarterly",IF(AND(AND('Recurring Transactions'!$J$14&lt;=EOMONTH($Q553,0),$Q553&lt;='Recurring Transactions'!$L$14),MOD((YEAR($Q553)-YEAR('Recurring Transactions'!$J$14))*12+MONTH($Q553)-MONTH('Recurring Transactions'!$J$14),3)=0),1,0),IF('Recurring Transactions'!$F$14="Annually",IF(AND(AND('Recurring Transactions'!$J$14&lt;=EOMONTH($Q553,0),$Q553&lt;='Recurring Transactions'!$L$14),MONTH($Q553)=MONTH('Recurring Transactions'!$J$14)),1,0),0)))))))*'Recurring Transactions'!$D$14)</f>
        <v/>
      </c>
    </row>
    <row r="554">
      <c r="N554" s="126">
        <f>'Recurring Transactions'!$A$14</f>
        <v/>
      </c>
      <c r="O554" s="126">
        <f>'Recurring Transactions'!$B$14</f>
        <v/>
      </c>
      <c r="P554" s="126">
        <f>'Recurring Transactions'!$E$14</f>
        <v/>
      </c>
      <c r="Q554" s="72">
        <f>IF('Recurring Transactions'!$J$14="","",EDATE('Recurring Transactions'!$J$14,52))</f>
        <v/>
      </c>
      <c r="R554" s="126">
        <f>IF($Q554="","",TEXT($Q554,"mmm yyyy"))</f>
        <v/>
      </c>
      <c r="S554" s="124">
        <f>IF(OR('Recurring Transactions'!$A$14="",$Q554=""),0,(IF('Recurring Transactions'!$F$14="Monthly",IF(AND('Recurring Transactions'!$J$14&lt;=EOMONTH($Q554,0),$Q554&lt;='Recurring Transactions'!$L$14),1,0),IF('Recurring Transactions'!$F$14="Semi-monthly",IF(AND('Recurring Transactions'!$J$14&lt;=EOMONTH($Q554,0),$Q554&lt;='Recurring Transactions'!$L$14),2,0),IF('Recurring Transactions'!$F$14="Weekly",IF(AND('Recurring Transactions'!$J$14&lt;=EOMONTH($Q554,0),$Q554&lt;='Recurring Transactions'!$L$14),MAX(0,INT((MIN(EOMONTH($Q554,0),'Recurring Transactions'!$L$14)-'Recurring Transactions'!$J$14)/7)+INT(-(MAX('Recurring Transactions'!$J$14,$Q554)-'Recurring Transactions'!$J$14)/7)+1),0),IF('Recurring Transactions'!$F$14="Bi-weekly",IF(AND('Recurring Transactions'!$J$14&lt;=EOMONTH($Q554,0),$Q554&lt;='Recurring Transactions'!$L$14),MAX(0,INT((MIN(EOMONTH($Q554,0),'Recurring Transactions'!$L$14)-'Recurring Transactions'!$J$14)/14)+INT(-(MAX('Recurring Transactions'!$J$14,$Q554)-'Recurring Transactions'!$J$14)/14)+1),0),IF('Recurring Transactions'!$F$14="Quarterly",IF(AND(AND('Recurring Transactions'!$J$14&lt;=EOMONTH($Q554,0),$Q554&lt;='Recurring Transactions'!$L$14),MOD((YEAR($Q554)-YEAR('Recurring Transactions'!$J$14))*12+MONTH($Q554)-MONTH('Recurring Transactions'!$J$14),3)=0),1,0),IF('Recurring Transactions'!$F$14="Annually",IF(AND(AND('Recurring Transactions'!$J$14&lt;=EOMONTH($Q554,0),$Q554&lt;='Recurring Transactions'!$L$14),MONTH($Q554)=MONTH('Recurring Transactions'!$J$14)),1,0),0)))))))*'Recurring Transactions'!$D$14)</f>
        <v/>
      </c>
    </row>
    <row r="555">
      <c r="N555" s="126">
        <f>'Recurring Transactions'!$A$14</f>
        <v/>
      </c>
      <c r="O555" s="126">
        <f>'Recurring Transactions'!$B$14</f>
        <v/>
      </c>
      <c r="P555" s="126">
        <f>'Recurring Transactions'!$E$14</f>
        <v/>
      </c>
      <c r="Q555" s="72">
        <f>IF('Recurring Transactions'!$J$14="","",EDATE('Recurring Transactions'!$J$14,53))</f>
        <v/>
      </c>
      <c r="R555" s="126">
        <f>IF($Q555="","",TEXT($Q555,"mmm yyyy"))</f>
        <v/>
      </c>
      <c r="S555" s="124">
        <f>IF(OR('Recurring Transactions'!$A$14="",$Q555=""),0,(IF('Recurring Transactions'!$F$14="Monthly",IF(AND('Recurring Transactions'!$J$14&lt;=EOMONTH($Q555,0),$Q555&lt;='Recurring Transactions'!$L$14),1,0),IF('Recurring Transactions'!$F$14="Semi-monthly",IF(AND('Recurring Transactions'!$J$14&lt;=EOMONTH($Q555,0),$Q555&lt;='Recurring Transactions'!$L$14),2,0),IF('Recurring Transactions'!$F$14="Weekly",IF(AND('Recurring Transactions'!$J$14&lt;=EOMONTH($Q555,0),$Q555&lt;='Recurring Transactions'!$L$14),MAX(0,INT((MIN(EOMONTH($Q555,0),'Recurring Transactions'!$L$14)-'Recurring Transactions'!$J$14)/7)+INT(-(MAX('Recurring Transactions'!$J$14,$Q555)-'Recurring Transactions'!$J$14)/7)+1),0),IF('Recurring Transactions'!$F$14="Bi-weekly",IF(AND('Recurring Transactions'!$J$14&lt;=EOMONTH($Q555,0),$Q555&lt;='Recurring Transactions'!$L$14),MAX(0,INT((MIN(EOMONTH($Q555,0),'Recurring Transactions'!$L$14)-'Recurring Transactions'!$J$14)/14)+INT(-(MAX('Recurring Transactions'!$J$14,$Q555)-'Recurring Transactions'!$J$14)/14)+1),0),IF('Recurring Transactions'!$F$14="Quarterly",IF(AND(AND('Recurring Transactions'!$J$14&lt;=EOMONTH($Q555,0),$Q555&lt;='Recurring Transactions'!$L$14),MOD((YEAR($Q555)-YEAR('Recurring Transactions'!$J$14))*12+MONTH($Q555)-MONTH('Recurring Transactions'!$J$14),3)=0),1,0),IF('Recurring Transactions'!$F$14="Annually",IF(AND(AND('Recurring Transactions'!$J$14&lt;=EOMONTH($Q555,0),$Q555&lt;='Recurring Transactions'!$L$14),MONTH($Q555)=MONTH('Recurring Transactions'!$J$14)),1,0),0)))))))*'Recurring Transactions'!$D$14)</f>
        <v/>
      </c>
    </row>
    <row r="556">
      <c r="N556" s="126">
        <f>'Recurring Transactions'!$A$14</f>
        <v/>
      </c>
      <c r="O556" s="126">
        <f>'Recurring Transactions'!$B$14</f>
        <v/>
      </c>
      <c r="P556" s="126">
        <f>'Recurring Transactions'!$E$14</f>
        <v/>
      </c>
      <c r="Q556" s="72">
        <f>IF('Recurring Transactions'!$J$14="","",EDATE('Recurring Transactions'!$J$14,54))</f>
        <v/>
      </c>
      <c r="R556" s="126">
        <f>IF($Q556="","",TEXT($Q556,"mmm yyyy"))</f>
        <v/>
      </c>
      <c r="S556" s="124">
        <f>IF(OR('Recurring Transactions'!$A$14="",$Q556=""),0,(IF('Recurring Transactions'!$F$14="Monthly",IF(AND('Recurring Transactions'!$J$14&lt;=EOMONTH($Q556,0),$Q556&lt;='Recurring Transactions'!$L$14),1,0),IF('Recurring Transactions'!$F$14="Semi-monthly",IF(AND('Recurring Transactions'!$J$14&lt;=EOMONTH($Q556,0),$Q556&lt;='Recurring Transactions'!$L$14),2,0),IF('Recurring Transactions'!$F$14="Weekly",IF(AND('Recurring Transactions'!$J$14&lt;=EOMONTH($Q556,0),$Q556&lt;='Recurring Transactions'!$L$14),MAX(0,INT((MIN(EOMONTH($Q556,0),'Recurring Transactions'!$L$14)-'Recurring Transactions'!$J$14)/7)+INT(-(MAX('Recurring Transactions'!$J$14,$Q556)-'Recurring Transactions'!$J$14)/7)+1),0),IF('Recurring Transactions'!$F$14="Bi-weekly",IF(AND('Recurring Transactions'!$J$14&lt;=EOMONTH($Q556,0),$Q556&lt;='Recurring Transactions'!$L$14),MAX(0,INT((MIN(EOMONTH($Q556,0),'Recurring Transactions'!$L$14)-'Recurring Transactions'!$J$14)/14)+INT(-(MAX('Recurring Transactions'!$J$14,$Q556)-'Recurring Transactions'!$J$14)/14)+1),0),IF('Recurring Transactions'!$F$14="Quarterly",IF(AND(AND('Recurring Transactions'!$J$14&lt;=EOMONTH($Q556,0),$Q556&lt;='Recurring Transactions'!$L$14),MOD((YEAR($Q556)-YEAR('Recurring Transactions'!$J$14))*12+MONTH($Q556)-MONTH('Recurring Transactions'!$J$14),3)=0),1,0),IF('Recurring Transactions'!$F$14="Annually",IF(AND(AND('Recurring Transactions'!$J$14&lt;=EOMONTH($Q556,0),$Q556&lt;='Recurring Transactions'!$L$14),MONTH($Q556)=MONTH('Recurring Transactions'!$J$14)),1,0),0)))))))*'Recurring Transactions'!$D$14)</f>
        <v/>
      </c>
    </row>
    <row r="557">
      <c r="N557" s="126">
        <f>'Recurring Transactions'!$A$14</f>
        <v/>
      </c>
      <c r="O557" s="126">
        <f>'Recurring Transactions'!$B$14</f>
        <v/>
      </c>
      <c r="P557" s="126">
        <f>'Recurring Transactions'!$E$14</f>
        <v/>
      </c>
      <c r="Q557" s="72">
        <f>IF('Recurring Transactions'!$J$14="","",EDATE('Recurring Transactions'!$J$14,55))</f>
        <v/>
      </c>
      <c r="R557" s="126">
        <f>IF($Q557="","",TEXT($Q557,"mmm yyyy"))</f>
        <v/>
      </c>
      <c r="S557" s="124">
        <f>IF(OR('Recurring Transactions'!$A$14="",$Q557=""),0,(IF('Recurring Transactions'!$F$14="Monthly",IF(AND('Recurring Transactions'!$J$14&lt;=EOMONTH($Q557,0),$Q557&lt;='Recurring Transactions'!$L$14),1,0),IF('Recurring Transactions'!$F$14="Semi-monthly",IF(AND('Recurring Transactions'!$J$14&lt;=EOMONTH($Q557,0),$Q557&lt;='Recurring Transactions'!$L$14),2,0),IF('Recurring Transactions'!$F$14="Weekly",IF(AND('Recurring Transactions'!$J$14&lt;=EOMONTH($Q557,0),$Q557&lt;='Recurring Transactions'!$L$14),MAX(0,INT((MIN(EOMONTH($Q557,0),'Recurring Transactions'!$L$14)-'Recurring Transactions'!$J$14)/7)+INT(-(MAX('Recurring Transactions'!$J$14,$Q557)-'Recurring Transactions'!$J$14)/7)+1),0),IF('Recurring Transactions'!$F$14="Bi-weekly",IF(AND('Recurring Transactions'!$J$14&lt;=EOMONTH($Q557,0),$Q557&lt;='Recurring Transactions'!$L$14),MAX(0,INT((MIN(EOMONTH($Q557,0),'Recurring Transactions'!$L$14)-'Recurring Transactions'!$J$14)/14)+INT(-(MAX('Recurring Transactions'!$J$14,$Q557)-'Recurring Transactions'!$J$14)/14)+1),0),IF('Recurring Transactions'!$F$14="Quarterly",IF(AND(AND('Recurring Transactions'!$J$14&lt;=EOMONTH($Q557,0),$Q557&lt;='Recurring Transactions'!$L$14),MOD((YEAR($Q557)-YEAR('Recurring Transactions'!$J$14))*12+MONTH($Q557)-MONTH('Recurring Transactions'!$J$14),3)=0),1,0),IF('Recurring Transactions'!$F$14="Annually",IF(AND(AND('Recurring Transactions'!$J$14&lt;=EOMONTH($Q557,0),$Q557&lt;='Recurring Transactions'!$L$14),MONTH($Q557)=MONTH('Recurring Transactions'!$J$14)),1,0),0)))))))*'Recurring Transactions'!$D$14)</f>
        <v/>
      </c>
    </row>
    <row r="558">
      <c r="N558" s="126">
        <f>'Recurring Transactions'!$A$14</f>
        <v/>
      </c>
      <c r="O558" s="126">
        <f>'Recurring Transactions'!$B$14</f>
        <v/>
      </c>
      <c r="P558" s="126">
        <f>'Recurring Transactions'!$E$14</f>
        <v/>
      </c>
      <c r="Q558" s="72">
        <f>IF('Recurring Transactions'!$J$14="","",EDATE('Recurring Transactions'!$J$14,56))</f>
        <v/>
      </c>
      <c r="R558" s="126">
        <f>IF($Q558="","",TEXT($Q558,"mmm yyyy"))</f>
        <v/>
      </c>
      <c r="S558" s="124">
        <f>IF(OR('Recurring Transactions'!$A$14="",$Q558=""),0,(IF('Recurring Transactions'!$F$14="Monthly",IF(AND('Recurring Transactions'!$J$14&lt;=EOMONTH($Q558,0),$Q558&lt;='Recurring Transactions'!$L$14),1,0),IF('Recurring Transactions'!$F$14="Semi-monthly",IF(AND('Recurring Transactions'!$J$14&lt;=EOMONTH($Q558,0),$Q558&lt;='Recurring Transactions'!$L$14),2,0),IF('Recurring Transactions'!$F$14="Weekly",IF(AND('Recurring Transactions'!$J$14&lt;=EOMONTH($Q558,0),$Q558&lt;='Recurring Transactions'!$L$14),MAX(0,INT((MIN(EOMONTH($Q558,0),'Recurring Transactions'!$L$14)-'Recurring Transactions'!$J$14)/7)+INT(-(MAX('Recurring Transactions'!$J$14,$Q558)-'Recurring Transactions'!$J$14)/7)+1),0),IF('Recurring Transactions'!$F$14="Bi-weekly",IF(AND('Recurring Transactions'!$J$14&lt;=EOMONTH($Q558,0),$Q558&lt;='Recurring Transactions'!$L$14),MAX(0,INT((MIN(EOMONTH($Q558,0),'Recurring Transactions'!$L$14)-'Recurring Transactions'!$J$14)/14)+INT(-(MAX('Recurring Transactions'!$J$14,$Q558)-'Recurring Transactions'!$J$14)/14)+1),0),IF('Recurring Transactions'!$F$14="Quarterly",IF(AND(AND('Recurring Transactions'!$J$14&lt;=EOMONTH($Q558,0),$Q558&lt;='Recurring Transactions'!$L$14),MOD((YEAR($Q558)-YEAR('Recurring Transactions'!$J$14))*12+MONTH($Q558)-MONTH('Recurring Transactions'!$J$14),3)=0),1,0),IF('Recurring Transactions'!$F$14="Annually",IF(AND(AND('Recurring Transactions'!$J$14&lt;=EOMONTH($Q558,0),$Q558&lt;='Recurring Transactions'!$L$14),MONTH($Q558)=MONTH('Recurring Transactions'!$J$14)),1,0),0)))))))*'Recurring Transactions'!$D$14)</f>
        <v/>
      </c>
    </row>
    <row r="559">
      <c r="N559" s="126">
        <f>'Recurring Transactions'!$A$14</f>
        <v/>
      </c>
      <c r="O559" s="126">
        <f>'Recurring Transactions'!$B$14</f>
        <v/>
      </c>
      <c r="P559" s="126">
        <f>'Recurring Transactions'!$E$14</f>
        <v/>
      </c>
      <c r="Q559" s="72">
        <f>IF('Recurring Transactions'!$J$14="","",EDATE('Recurring Transactions'!$J$14,57))</f>
        <v/>
      </c>
      <c r="R559" s="126">
        <f>IF($Q559="","",TEXT($Q559,"mmm yyyy"))</f>
        <v/>
      </c>
      <c r="S559" s="124">
        <f>IF(OR('Recurring Transactions'!$A$14="",$Q559=""),0,(IF('Recurring Transactions'!$F$14="Monthly",IF(AND('Recurring Transactions'!$J$14&lt;=EOMONTH($Q559,0),$Q559&lt;='Recurring Transactions'!$L$14),1,0),IF('Recurring Transactions'!$F$14="Semi-monthly",IF(AND('Recurring Transactions'!$J$14&lt;=EOMONTH($Q559,0),$Q559&lt;='Recurring Transactions'!$L$14),2,0),IF('Recurring Transactions'!$F$14="Weekly",IF(AND('Recurring Transactions'!$J$14&lt;=EOMONTH($Q559,0),$Q559&lt;='Recurring Transactions'!$L$14),MAX(0,INT((MIN(EOMONTH($Q559,0),'Recurring Transactions'!$L$14)-'Recurring Transactions'!$J$14)/7)+INT(-(MAX('Recurring Transactions'!$J$14,$Q559)-'Recurring Transactions'!$J$14)/7)+1),0),IF('Recurring Transactions'!$F$14="Bi-weekly",IF(AND('Recurring Transactions'!$J$14&lt;=EOMONTH($Q559,0),$Q559&lt;='Recurring Transactions'!$L$14),MAX(0,INT((MIN(EOMONTH($Q559,0),'Recurring Transactions'!$L$14)-'Recurring Transactions'!$J$14)/14)+INT(-(MAX('Recurring Transactions'!$J$14,$Q559)-'Recurring Transactions'!$J$14)/14)+1),0),IF('Recurring Transactions'!$F$14="Quarterly",IF(AND(AND('Recurring Transactions'!$J$14&lt;=EOMONTH($Q559,0),$Q559&lt;='Recurring Transactions'!$L$14),MOD((YEAR($Q559)-YEAR('Recurring Transactions'!$J$14))*12+MONTH($Q559)-MONTH('Recurring Transactions'!$J$14),3)=0),1,0),IF('Recurring Transactions'!$F$14="Annually",IF(AND(AND('Recurring Transactions'!$J$14&lt;=EOMONTH($Q559,0),$Q559&lt;='Recurring Transactions'!$L$14),MONTH($Q559)=MONTH('Recurring Transactions'!$J$14)),1,0),0)))))))*'Recurring Transactions'!$D$14)</f>
        <v/>
      </c>
    </row>
    <row r="560">
      <c r="N560" s="126">
        <f>'Recurring Transactions'!$A$14</f>
        <v/>
      </c>
      <c r="O560" s="126">
        <f>'Recurring Transactions'!$B$14</f>
        <v/>
      </c>
      <c r="P560" s="126">
        <f>'Recurring Transactions'!$E$14</f>
        <v/>
      </c>
      <c r="Q560" s="72">
        <f>IF('Recurring Transactions'!$J$14="","",EDATE('Recurring Transactions'!$J$14,58))</f>
        <v/>
      </c>
      <c r="R560" s="126">
        <f>IF($Q560="","",TEXT($Q560,"mmm yyyy"))</f>
        <v/>
      </c>
      <c r="S560" s="124">
        <f>IF(OR('Recurring Transactions'!$A$14="",$Q560=""),0,(IF('Recurring Transactions'!$F$14="Monthly",IF(AND('Recurring Transactions'!$J$14&lt;=EOMONTH($Q560,0),$Q560&lt;='Recurring Transactions'!$L$14),1,0),IF('Recurring Transactions'!$F$14="Semi-monthly",IF(AND('Recurring Transactions'!$J$14&lt;=EOMONTH($Q560,0),$Q560&lt;='Recurring Transactions'!$L$14),2,0),IF('Recurring Transactions'!$F$14="Weekly",IF(AND('Recurring Transactions'!$J$14&lt;=EOMONTH($Q560,0),$Q560&lt;='Recurring Transactions'!$L$14),MAX(0,INT((MIN(EOMONTH($Q560,0),'Recurring Transactions'!$L$14)-'Recurring Transactions'!$J$14)/7)+INT(-(MAX('Recurring Transactions'!$J$14,$Q560)-'Recurring Transactions'!$J$14)/7)+1),0),IF('Recurring Transactions'!$F$14="Bi-weekly",IF(AND('Recurring Transactions'!$J$14&lt;=EOMONTH($Q560,0),$Q560&lt;='Recurring Transactions'!$L$14),MAX(0,INT((MIN(EOMONTH($Q560,0),'Recurring Transactions'!$L$14)-'Recurring Transactions'!$J$14)/14)+INT(-(MAX('Recurring Transactions'!$J$14,$Q560)-'Recurring Transactions'!$J$14)/14)+1),0),IF('Recurring Transactions'!$F$14="Quarterly",IF(AND(AND('Recurring Transactions'!$J$14&lt;=EOMONTH($Q560,0),$Q560&lt;='Recurring Transactions'!$L$14),MOD((YEAR($Q560)-YEAR('Recurring Transactions'!$J$14))*12+MONTH($Q560)-MONTH('Recurring Transactions'!$J$14),3)=0),1,0),IF('Recurring Transactions'!$F$14="Annually",IF(AND(AND('Recurring Transactions'!$J$14&lt;=EOMONTH($Q560,0),$Q560&lt;='Recurring Transactions'!$L$14),MONTH($Q560)=MONTH('Recurring Transactions'!$J$14)),1,0),0)))))))*'Recurring Transactions'!$D$14)</f>
        <v/>
      </c>
    </row>
    <row r="561">
      <c r="N561" s="126">
        <f>'Recurring Transactions'!$A$14</f>
        <v/>
      </c>
      <c r="O561" s="126">
        <f>'Recurring Transactions'!$B$14</f>
        <v/>
      </c>
      <c r="P561" s="126">
        <f>'Recurring Transactions'!$E$14</f>
        <v/>
      </c>
      <c r="Q561" s="72">
        <f>IF('Recurring Transactions'!$J$14="","",EDATE('Recurring Transactions'!$J$14,59))</f>
        <v/>
      </c>
      <c r="R561" s="126">
        <f>IF($Q561="","",TEXT($Q561,"mmm yyyy"))</f>
        <v/>
      </c>
      <c r="S561" s="124">
        <f>IF(OR('Recurring Transactions'!$A$14="",$Q561=""),0,(IF('Recurring Transactions'!$F$14="Monthly",IF(AND('Recurring Transactions'!$J$14&lt;=EOMONTH($Q561,0),$Q561&lt;='Recurring Transactions'!$L$14),1,0),IF('Recurring Transactions'!$F$14="Semi-monthly",IF(AND('Recurring Transactions'!$J$14&lt;=EOMONTH($Q561,0),$Q561&lt;='Recurring Transactions'!$L$14),2,0),IF('Recurring Transactions'!$F$14="Weekly",IF(AND('Recurring Transactions'!$J$14&lt;=EOMONTH($Q561,0),$Q561&lt;='Recurring Transactions'!$L$14),MAX(0,INT((MIN(EOMONTH($Q561,0),'Recurring Transactions'!$L$14)-'Recurring Transactions'!$J$14)/7)+INT(-(MAX('Recurring Transactions'!$J$14,$Q561)-'Recurring Transactions'!$J$14)/7)+1),0),IF('Recurring Transactions'!$F$14="Bi-weekly",IF(AND('Recurring Transactions'!$J$14&lt;=EOMONTH($Q561,0),$Q561&lt;='Recurring Transactions'!$L$14),MAX(0,INT((MIN(EOMONTH($Q561,0),'Recurring Transactions'!$L$14)-'Recurring Transactions'!$J$14)/14)+INT(-(MAX('Recurring Transactions'!$J$14,$Q561)-'Recurring Transactions'!$J$14)/14)+1),0),IF('Recurring Transactions'!$F$14="Quarterly",IF(AND(AND('Recurring Transactions'!$J$14&lt;=EOMONTH($Q561,0),$Q561&lt;='Recurring Transactions'!$L$14),MOD((YEAR($Q561)-YEAR('Recurring Transactions'!$J$14))*12+MONTH($Q561)-MONTH('Recurring Transactions'!$J$14),3)=0),1,0),IF('Recurring Transactions'!$F$14="Annually",IF(AND(AND('Recurring Transactions'!$J$14&lt;=EOMONTH($Q561,0),$Q561&lt;='Recurring Transactions'!$L$14),MONTH($Q561)=MONTH('Recurring Transactions'!$J$14)),1,0),0)))))))*'Recurring Transactions'!$D$14)</f>
        <v/>
      </c>
    </row>
    <row r="562">
      <c r="N562" s="126">
        <f>'Recurring Transactions'!$A$15</f>
        <v/>
      </c>
      <c r="O562" s="126">
        <f>'Recurring Transactions'!$B$15</f>
        <v/>
      </c>
      <c r="P562" s="126">
        <f>'Recurring Transactions'!$E$15</f>
        <v/>
      </c>
      <c r="Q562" s="72">
        <f>IF('Recurring Transactions'!$J$15="","",EDATE('Recurring Transactions'!$J$15,0))</f>
        <v/>
      </c>
      <c r="R562" s="126">
        <f>IF($Q562="","",TEXT($Q562,"mmm yyyy"))</f>
        <v/>
      </c>
      <c r="S562" s="124">
        <f>IF(OR('Recurring Transactions'!$A$15="",$Q562=""),0,(IF('Recurring Transactions'!$F$15="Monthly",IF(AND('Recurring Transactions'!$J$15&lt;=EOMONTH($Q562,0),$Q562&lt;='Recurring Transactions'!$L$15),1,0),IF('Recurring Transactions'!$F$15="Semi-monthly",IF(AND('Recurring Transactions'!$J$15&lt;=EOMONTH($Q562,0),$Q562&lt;='Recurring Transactions'!$L$15),2,0),IF('Recurring Transactions'!$F$15="Weekly",IF(AND('Recurring Transactions'!$J$15&lt;=EOMONTH($Q562,0),$Q562&lt;='Recurring Transactions'!$L$15),MAX(0,INT((MIN(EOMONTH($Q562,0),'Recurring Transactions'!$L$15)-'Recurring Transactions'!$J$15)/7)+INT(-(MAX('Recurring Transactions'!$J$15,$Q562)-'Recurring Transactions'!$J$15)/7)+1),0),IF('Recurring Transactions'!$F$15="Bi-weekly",IF(AND('Recurring Transactions'!$J$15&lt;=EOMONTH($Q562,0),$Q562&lt;='Recurring Transactions'!$L$15),MAX(0,INT((MIN(EOMONTH($Q562,0),'Recurring Transactions'!$L$15)-'Recurring Transactions'!$J$15)/14)+INT(-(MAX('Recurring Transactions'!$J$15,$Q562)-'Recurring Transactions'!$J$15)/14)+1),0),IF('Recurring Transactions'!$F$15="Quarterly",IF(AND(AND('Recurring Transactions'!$J$15&lt;=EOMONTH($Q562,0),$Q562&lt;='Recurring Transactions'!$L$15),MOD((YEAR($Q562)-YEAR('Recurring Transactions'!$J$15))*12+MONTH($Q562)-MONTH('Recurring Transactions'!$J$15),3)=0),1,0),IF('Recurring Transactions'!$F$15="Annually",IF(AND(AND('Recurring Transactions'!$J$15&lt;=EOMONTH($Q562,0),$Q562&lt;='Recurring Transactions'!$L$15),MONTH($Q562)=MONTH('Recurring Transactions'!$J$15)),1,0),0)))))))*'Recurring Transactions'!$D$15)</f>
        <v/>
      </c>
    </row>
    <row r="563">
      <c r="N563" s="126">
        <f>'Recurring Transactions'!$A$15</f>
        <v/>
      </c>
      <c r="O563" s="126">
        <f>'Recurring Transactions'!$B$15</f>
        <v/>
      </c>
      <c r="P563" s="126">
        <f>'Recurring Transactions'!$E$15</f>
        <v/>
      </c>
      <c r="Q563" s="72">
        <f>IF('Recurring Transactions'!$J$15="","",EDATE('Recurring Transactions'!$J$15,1))</f>
        <v/>
      </c>
      <c r="R563" s="126">
        <f>IF($Q563="","",TEXT($Q563,"mmm yyyy"))</f>
        <v/>
      </c>
      <c r="S563" s="124">
        <f>IF(OR('Recurring Transactions'!$A$15="",$Q563=""),0,(IF('Recurring Transactions'!$F$15="Monthly",IF(AND('Recurring Transactions'!$J$15&lt;=EOMONTH($Q563,0),$Q563&lt;='Recurring Transactions'!$L$15),1,0),IF('Recurring Transactions'!$F$15="Semi-monthly",IF(AND('Recurring Transactions'!$J$15&lt;=EOMONTH($Q563,0),$Q563&lt;='Recurring Transactions'!$L$15),2,0),IF('Recurring Transactions'!$F$15="Weekly",IF(AND('Recurring Transactions'!$J$15&lt;=EOMONTH($Q563,0),$Q563&lt;='Recurring Transactions'!$L$15),MAX(0,INT((MIN(EOMONTH($Q563,0),'Recurring Transactions'!$L$15)-'Recurring Transactions'!$J$15)/7)+INT(-(MAX('Recurring Transactions'!$J$15,$Q563)-'Recurring Transactions'!$J$15)/7)+1),0),IF('Recurring Transactions'!$F$15="Bi-weekly",IF(AND('Recurring Transactions'!$J$15&lt;=EOMONTH($Q563,0),$Q563&lt;='Recurring Transactions'!$L$15),MAX(0,INT((MIN(EOMONTH($Q563,0),'Recurring Transactions'!$L$15)-'Recurring Transactions'!$J$15)/14)+INT(-(MAX('Recurring Transactions'!$J$15,$Q563)-'Recurring Transactions'!$J$15)/14)+1),0),IF('Recurring Transactions'!$F$15="Quarterly",IF(AND(AND('Recurring Transactions'!$J$15&lt;=EOMONTH($Q563,0),$Q563&lt;='Recurring Transactions'!$L$15),MOD((YEAR($Q563)-YEAR('Recurring Transactions'!$J$15))*12+MONTH($Q563)-MONTH('Recurring Transactions'!$J$15),3)=0),1,0),IF('Recurring Transactions'!$F$15="Annually",IF(AND(AND('Recurring Transactions'!$J$15&lt;=EOMONTH($Q563,0),$Q563&lt;='Recurring Transactions'!$L$15),MONTH($Q563)=MONTH('Recurring Transactions'!$J$15)),1,0),0)))))))*'Recurring Transactions'!$D$15)</f>
        <v/>
      </c>
    </row>
    <row r="564">
      <c r="N564" s="126">
        <f>'Recurring Transactions'!$A$15</f>
        <v/>
      </c>
      <c r="O564" s="126">
        <f>'Recurring Transactions'!$B$15</f>
        <v/>
      </c>
      <c r="P564" s="126">
        <f>'Recurring Transactions'!$E$15</f>
        <v/>
      </c>
      <c r="Q564" s="72">
        <f>IF('Recurring Transactions'!$J$15="","",EDATE('Recurring Transactions'!$J$15,2))</f>
        <v/>
      </c>
      <c r="R564" s="126">
        <f>IF($Q564="","",TEXT($Q564,"mmm yyyy"))</f>
        <v/>
      </c>
      <c r="S564" s="124">
        <f>IF(OR('Recurring Transactions'!$A$15="",$Q564=""),0,(IF('Recurring Transactions'!$F$15="Monthly",IF(AND('Recurring Transactions'!$J$15&lt;=EOMONTH($Q564,0),$Q564&lt;='Recurring Transactions'!$L$15),1,0),IF('Recurring Transactions'!$F$15="Semi-monthly",IF(AND('Recurring Transactions'!$J$15&lt;=EOMONTH($Q564,0),$Q564&lt;='Recurring Transactions'!$L$15),2,0),IF('Recurring Transactions'!$F$15="Weekly",IF(AND('Recurring Transactions'!$J$15&lt;=EOMONTH($Q564,0),$Q564&lt;='Recurring Transactions'!$L$15),MAX(0,INT((MIN(EOMONTH($Q564,0),'Recurring Transactions'!$L$15)-'Recurring Transactions'!$J$15)/7)+INT(-(MAX('Recurring Transactions'!$J$15,$Q564)-'Recurring Transactions'!$J$15)/7)+1),0),IF('Recurring Transactions'!$F$15="Bi-weekly",IF(AND('Recurring Transactions'!$J$15&lt;=EOMONTH($Q564,0),$Q564&lt;='Recurring Transactions'!$L$15),MAX(0,INT((MIN(EOMONTH($Q564,0),'Recurring Transactions'!$L$15)-'Recurring Transactions'!$J$15)/14)+INT(-(MAX('Recurring Transactions'!$J$15,$Q564)-'Recurring Transactions'!$J$15)/14)+1),0),IF('Recurring Transactions'!$F$15="Quarterly",IF(AND(AND('Recurring Transactions'!$J$15&lt;=EOMONTH($Q564,0),$Q564&lt;='Recurring Transactions'!$L$15),MOD((YEAR($Q564)-YEAR('Recurring Transactions'!$J$15))*12+MONTH($Q564)-MONTH('Recurring Transactions'!$J$15),3)=0),1,0),IF('Recurring Transactions'!$F$15="Annually",IF(AND(AND('Recurring Transactions'!$J$15&lt;=EOMONTH($Q564,0),$Q564&lt;='Recurring Transactions'!$L$15),MONTH($Q564)=MONTH('Recurring Transactions'!$J$15)),1,0),0)))))))*'Recurring Transactions'!$D$15)</f>
        <v/>
      </c>
    </row>
    <row r="565">
      <c r="N565" s="126">
        <f>'Recurring Transactions'!$A$15</f>
        <v/>
      </c>
      <c r="O565" s="126">
        <f>'Recurring Transactions'!$B$15</f>
        <v/>
      </c>
      <c r="P565" s="126">
        <f>'Recurring Transactions'!$E$15</f>
        <v/>
      </c>
      <c r="Q565" s="72">
        <f>IF('Recurring Transactions'!$J$15="","",EDATE('Recurring Transactions'!$J$15,3))</f>
        <v/>
      </c>
      <c r="R565" s="126">
        <f>IF($Q565="","",TEXT($Q565,"mmm yyyy"))</f>
        <v/>
      </c>
      <c r="S565" s="124">
        <f>IF(OR('Recurring Transactions'!$A$15="",$Q565=""),0,(IF('Recurring Transactions'!$F$15="Monthly",IF(AND('Recurring Transactions'!$J$15&lt;=EOMONTH($Q565,0),$Q565&lt;='Recurring Transactions'!$L$15),1,0),IF('Recurring Transactions'!$F$15="Semi-monthly",IF(AND('Recurring Transactions'!$J$15&lt;=EOMONTH($Q565,0),$Q565&lt;='Recurring Transactions'!$L$15),2,0),IF('Recurring Transactions'!$F$15="Weekly",IF(AND('Recurring Transactions'!$J$15&lt;=EOMONTH($Q565,0),$Q565&lt;='Recurring Transactions'!$L$15),MAX(0,INT((MIN(EOMONTH($Q565,0),'Recurring Transactions'!$L$15)-'Recurring Transactions'!$J$15)/7)+INT(-(MAX('Recurring Transactions'!$J$15,$Q565)-'Recurring Transactions'!$J$15)/7)+1),0),IF('Recurring Transactions'!$F$15="Bi-weekly",IF(AND('Recurring Transactions'!$J$15&lt;=EOMONTH($Q565,0),$Q565&lt;='Recurring Transactions'!$L$15),MAX(0,INT((MIN(EOMONTH($Q565,0),'Recurring Transactions'!$L$15)-'Recurring Transactions'!$J$15)/14)+INT(-(MAX('Recurring Transactions'!$J$15,$Q565)-'Recurring Transactions'!$J$15)/14)+1),0),IF('Recurring Transactions'!$F$15="Quarterly",IF(AND(AND('Recurring Transactions'!$J$15&lt;=EOMONTH($Q565,0),$Q565&lt;='Recurring Transactions'!$L$15),MOD((YEAR($Q565)-YEAR('Recurring Transactions'!$J$15))*12+MONTH($Q565)-MONTH('Recurring Transactions'!$J$15),3)=0),1,0),IF('Recurring Transactions'!$F$15="Annually",IF(AND(AND('Recurring Transactions'!$J$15&lt;=EOMONTH($Q565,0),$Q565&lt;='Recurring Transactions'!$L$15),MONTH($Q565)=MONTH('Recurring Transactions'!$J$15)),1,0),0)))))))*'Recurring Transactions'!$D$15)</f>
        <v/>
      </c>
    </row>
    <row r="566">
      <c r="N566" s="126">
        <f>'Recurring Transactions'!$A$15</f>
        <v/>
      </c>
      <c r="O566" s="126">
        <f>'Recurring Transactions'!$B$15</f>
        <v/>
      </c>
      <c r="P566" s="126">
        <f>'Recurring Transactions'!$E$15</f>
        <v/>
      </c>
      <c r="Q566" s="72">
        <f>IF('Recurring Transactions'!$J$15="","",EDATE('Recurring Transactions'!$J$15,4))</f>
        <v/>
      </c>
      <c r="R566" s="126">
        <f>IF($Q566="","",TEXT($Q566,"mmm yyyy"))</f>
        <v/>
      </c>
      <c r="S566" s="124">
        <f>IF(OR('Recurring Transactions'!$A$15="",$Q566=""),0,(IF('Recurring Transactions'!$F$15="Monthly",IF(AND('Recurring Transactions'!$J$15&lt;=EOMONTH($Q566,0),$Q566&lt;='Recurring Transactions'!$L$15),1,0),IF('Recurring Transactions'!$F$15="Semi-monthly",IF(AND('Recurring Transactions'!$J$15&lt;=EOMONTH($Q566,0),$Q566&lt;='Recurring Transactions'!$L$15),2,0),IF('Recurring Transactions'!$F$15="Weekly",IF(AND('Recurring Transactions'!$J$15&lt;=EOMONTH($Q566,0),$Q566&lt;='Recurring Transactions'!$L$15),MAX(0,INT((MIN(EOMONTH($Q566,0),'Recurring Transactions'!$L$15)-'Recurring Transactions'!$J$15)/7)+INT(-(MAX('Recurring Transactions'!$J$15,$Q566)-'Recurring Transactions'!$J$15)/7)+1),0),IF('Recurring Transactions'!$F$15="Bi-weekly",IF(AND('Recurring Transactions'!$J$15&lt;=EOMONTH($Q566,0),$Q566&lt;='Recurring Transactions'!$L$15),MAX(0,INT((MIN(EOMONTH($Q566,0),'Recurring Transactions'!$L$15)-'Recurring Transactions'!$J$15)/14)+INT(-(MAX('Recurring Transactions'!$J$15,$Q566)-'Recurring Transactions'!$J$15)/14)+1),0),IF('Recurring Transactions'!$F$15="Quarterly",IF(AND(AND('Recurring Transactions'!$J$15&lt;=EOMONTH($Q566,0),$Q566&lt;='Recurring Transactions'!$L$15),MOD((YEAR($Q566)-YEAR('Recurring Transactions'!$J$15))*12+MONTH($Q566)-MONTH('Recurring Transactions'!$J$15),3)=0),1,0),IF('Recurring Transactions'!$F$15="Annually",IF(AND(AND('Recurring Transactions'!$J$15&lt;=EOMONTH($Q566,0),$Q566&lt;='Recurring Transactions'!$L$15),MONTH($Q566)=MONTH('Recurring Transactions'!$J$15)),1,0),0)))))))*'Recurring Transactions'!$D$15)</f>
        <v/>
      </c>
    </row>
    <row r="567">
      <c r="N567" s="126">
        <f>'Recurring Transactions'!$A$15</f>
        <v/>
      </c>
      <c r="O567" s="126">
        <f>'Recurring Transactions'!$B$15</f>
        <v/>
      </c>
      <c r="P567" s="126">
        <f>'Recurring Transactions'!$E$15</f>
        <v/>
      </c>
      <c r="Q567" s="72">
        <f>IF('Recurring Transactions'!$J$15="","",EDATE('Recurring Transactions'!$J$15,5))</f>
        <v/>
      </c>
      <c r="R567" s="126">
        <f>IF($Q567="","",TEXT($Q567,"mmm yyyy"))</f>
        <v/>
      </c>
      <c r="S567" s="124">
        <f>IF(OR('Recurring Transactions'!$A$15="",$Q567=""),0,(IF('Recurring Transactions'!$F$15="Monthly",IF(AND('Recurring Transactions'!$J$15&lt;=EOMONTH($Q567,0),$Q567&lt;='Recurring Transactions'!$L$15),1,0),IF('Recurring Transactions'!$F$15="Semi-monthly",IF(AND('Recurring Transactions'!$J$15&lt;=EOMONTH($Q567,0),$Q567&lt;='Recurring Transactions'!$L$15),2,0),IF('Recurring Transactions'!$F$15="Weekly",IF(AND('Recurring Transactions'!$J$15&lt;=EOMONTH($Q567,0),$Q567&lt;='Recurring Transactions'!$L$15),MAX(0,INT((MIN(EOMONTH($Q567,0),'Recurring Transactions'!$L$15)-'Recurring Transactions'!$J$15)/7)+INT(-(MAX('Recurring Transactions'!$J$15,$Q567)-'Recurring Transactions'!$J$15)/7)+1),0),IF('Recurring Transactions'!$F$15="Bi-weekly",IF(AND('Recurring Transactions'!$J$15&lt;=EOMONTH($Q567,0),$Q567&lt;='Recurring Transactions'!$L$15),MAX(0,INT((MIN(EOMONTH($Q567,0),'Recurring Transactions'!$L$15)-'Recurring Transactions'!$J$15)/14)+INT(-(MAX('Recurring Transactions'!$J$15,$Q567)-'Recurring Transactions'!$J$15)/14)+1),0),IF('Recurring Transactions'!$F$15="Quarterly",IF(AND(AND('Recurring Transactions'!$J$15&lt;=EOMONTH($Q567,0),$Q567&lt;='Recurring Transactions'!$L$15),MOD((YEAR($Q567)-YEAR('Recurring Transactions'!$J$15))*12+MONTH($Q567)-MONTH('Recurring Transactions'!$J$15),3)=0),1,0),IF('Recurring Transactions'!$F$15="Annually",IF(AND(AND('Recurring Transactions'!$J$15&lt;=EOMONTH($Q567,0),$Q567&lt;='Recurring Transactions'!$L$15),MONTH($Q567)=MONTH('Recurring Transactions'!$J$15)),1,0),0)))))))*'Recurring Transactions'!$D$15)</f>
        <v/>
      </c>
    </row>
    <row r="568">
      <c r="N568" s="126">
        <f>'Recurring Transactions'!$A$15</f>
        <v/>
      </c>
      <c r="O568" s="126">
        <f>'Recurring Transactions'!$B$15</f>
        <v/>
      </c>
      <c r="P568" s="126">
        <f>'Recurring Transactions'!$E$15</f>
        <v/>
      </c>
      <c r="Q568" s="72">
        <f>IF('Recurring Transactions'!$J$15="","",EDATE('Recurring Transactions'!$J$15,6))</f>
        <v/>
      </c>
      <c r="R568" s="126">
        <f>IF($Q568="","",TEXT($Q568,"mmm yyyy"))</f>
        <v/>
      </c>
      <c r="S568" s="124">
        <f>IF(OR('Recurring Transactions'!$A$15="",$Q568=""),0,(IF('Recurring Transactions'!$F$15="Monthly",IF(AND('Recurring Transactions'!$J$15&lt;=EOMONTH($Q568,0),$Q568&lt;='Recurring Transactions'!$L$15),1,0),IF('Recurring Transactions'!$F$15="Semi-monthly",IF(AND('Recurring Transactions'!$J$15&lt;=EOMONTH($Q568,0),$Q568&lt;='Recurring Transactions'!$L$15),2,0),IF('Recurring Transactions'!$F$15="Weekly",IF(AND('Recurring Transactions'!$J$15&lt;=EOMONTH($Q568,0),$Q568&lt;='Recurring Transactions'!$L$15),MAX(0,INT((MIN(EOMONTH($Q568,0),'Recurring Transactions'!$L$15)-'Recurring Transactions'!$J$15)/7)+INT(-(MAX('Recurring Transactions'!$J$15,$Q568)-'Recurring Transactions'!$J$15)/7)+1),0),IF('Recurring Transactions'!$F$15="Bi-weekly",IF(AND('Recurring Transactions'!$J$15&lt;=EOMONTH($Q568,0),$Q568&lt;='Recurring Transactions'!$L$15),MAX(0,INT((MIN(EOMONTH($Q568,0),'Recurring Transactions'!$L$15)-'Recurring Transactions'!$J$15)/14)+INT(-(MAX('Recurring Transactions'!$J$15,$Q568)-'Recurring Transactions'!$J$15)/14)+1),0),IF('Recurring Transactions'!$F$15="Quarterly",IF(AND(AND('Recurring Transactions'!$J$15&lt;=EOMONTH($Q568,0),$Q568&lt;='Recurring Transactions'!$L$15),MOD((YEAR($Q568)-YEAR('Recurring Transactions'!$J$15))*12+MONTH($Q568)-MONTH('Recurring Transactions'!$J$15),3)=0),1,0),IF('Recurring Transactions'!$F$15="Annually",IF(AND(AND('Recurring Transactions'!$J$15&lt;=EOMONTH($Q568,0),$Q568&lt;='Recurring Transactions'!$L$15),MONTH($Q568)=MONTH('Recurring Transactions'!$J$15)),1,0),0)))))))*'Recurring Transactions'!$D$15)</f>
        <v/>
      </c>
    </row>
    <row r="569">
      <c r="N569" s="126">
        <f>'Recurring Transactions'!$A$15</f>
        <v/>
      </c>
      <c r="O569" s="126">
        <f>'Recurring Transactions'!$B$15</f>
        <v/>
      </c>
      <c r="P569" s="126">
        <f>'Recurring Transactions'!$E$15</f>
        <v/>
      </c>
      <c r="Q569" s="72">
        <f>IF('Recurring Transactions'!$J$15="","",EDATE('Recurring Transactions'!$J$15,7))</f>
        <v/>
      </c>
      <c r="R569" s="126">
        <f>IF($Q569="","",TEXT($Q569,"mmm yyyy"))</f>
        <v/>
      </c>
      <c r="S569" s="124">
        <f>IF(OR('Recurring Transactions'!$A$15="",$Q569=""),0,(IF('Recurring Transactions'!$F$15="Monthly",IF(AND('Recurring Transactions'!$J$15&lt;=EOMONTH($Q569,0),$Q569&lt;='Recurring Transactions'!$L$15),1,0),IF('Recurring Transactions'!$F$15="Semi-monthly",IF(AND('Recurring Transactions'!$J$15&lt;=EOMONTH($Q569,0),$Q569&lt;='Recurring Transactions'!$L$15),2,0),IF('Recurring Transactions'!$F$15="Weekly",IF(AND('Recurring Transactions'!$J$15&lt;=EOMONTH($Q569,0),$Q569&lt;='Recurring Transactions'!$L$15),MAX(0,INT((MIN(EOMONTH($Q569,0),'Recurring Transactions'!$L$15)-'Recurring Transactions'!$J$15)/7)+INT(-(MAX('Recurring Transactions'!$J$15,$Q569)-'Recurring Transactions'!$J$15)/7)+1),0),IF('Recurring Transactions'!$F$15="Bi-weekly",IF(AND('Recurring Transactions'!$J$15&lt;=EOMONTH($Q569,0),$Q569&lt;='Recurring Transactions'!$L$15),MAX(0,INT((MIN(EOMONTH($Q569,0),'Recurring Transactions'!$L$15)-'Recurring Transactions'!$J$15)/14)+INT(-(MAX('Recurring Transactions'!$J$15,$Q569)-'Recurring Transactions'!$J$15)/14)+1),0),IF('Recurring Transactions'!$F$15="Quarterly",IF(AND(AND('Recurring Transactions'!$J$15&lt;=EOMONTH($Q569,0),$Q569&lt;='Recurring Transactions'!$L$15),MOD((YEAR($Q569)-YEAR('Recurring Transactions'!$J$15))*12+MONTH($Q569)-MONTH('Recurring Transactions'!$J$15),3)=0),1,0),IF('Recurring Transactions'!$F$15="Annually",IF(AND(AND('Recurring Transactions'!$J$15&lt;=EOMONTH($Q569,0),$Q569&lt;='Recurring Transactions'!$L$15),MONTH($Q569)=MONTH('Recurring Transactions'!$J$15)),1,0),0)))))))*'Recurring Transactions'!$D$15)</f>
        <v/>
      </c>
    </row>
    <row r="570">
      <c r="N570" s="126">
        <f>'Recurring Transactions'!$A$15</f>
        <v/>
      </c>
      <c r="O570" s="126">
        <f>'Recurring Transactions'!$B$15</f>
        <v/>
      </c>
      <c r="P570" s="126">
        <f>'Recurring Transactions'!$E$15</f>
        <v/>
      </c>
      <c r="Q570" s="72">
        <f>IF('Recurring Transactions'!$J$15="","",EDATE('Recurring Transactions'!$J$15,8))</f>
        <v/>
      </c>
      <c r="R570" s="126">
        <f>IF($Q570="","",TEXT($Q570,"mmm yyyy"))</f>
        <v/>
      </c>
      <c r="S570" s="124">
        <f>IF(OR('Recurring Transactions'!$A$15="",$Q570=""),0,(IF('Recurring Transactions'!$F$15="Monthly",IF(AND('Recurring Transactions'!$J$15&lt;=EOMONTH($Q570,0),$Q570&lt;='Recurring Transactions'!$L$15),1,0),IF('Recurring Transactions'!$F$15="Semi-monthly",IF(AND('Recurring Transactions'!$J$15&lt;=EOMONTH($Q570,0),$Q570&lt;='Recurring Transactions'!$L$15),2,0),IF('Recurring Transactions'!$F$15="Weekly",IF(AND('Recurring Transactions'!$J$15&lt;=EOMONTH($Q570,0),$Q570&lt;='Recurring Transactions'!$L$15),MAX(0,INT((MIN(EOMONTH($Q570,0),'Recurring Transactions'!$L$15)-'Recurring Transactions'!$J$15)/7)+INT(-(MAX('Recurring Transactions'!$J$15,$Q570)-'Recurring Transactions'!$J$15)/7)+1),0),IF('Recurring Transactions'!$F$15="Bi-weekly",IF(AND('Recurring Transactions'!$J$15&lt;=EOMONTH($Q570,0),$Q570&lt;='Recurring Transactions'!$L$15),MAX(0,INT((MIN(EOMONTH($Q570,0),'Recurring Transactions'!$L$15)-'Recurring Transactions'!$J$15)/14)+INT(-(MAX('Recurring Transactions'!$J$15,$Q570)-'Recurring Transactions'!$J$15)/14)+1),0),IF('Recurring Transactions'!$F$15="Quarterly",IF(AND(AND('Recurring Transactions'!$J$15&lt;=EOMONTH($Q570,0),$Q570&lt;='Recurring Transactions'!$L$15),MOD((YEAR($Q570)-YEAR('Recurring Transactions'!$J$15))*12+MONTH($Q570)-MONTH('Recurring Transactions'!$J$15),3)=0),1,0),IF('Recurring Transactions'!$F$15="Annually",IF(AND(AND('Recurring Transactions'!$J$15&lt;=EOMONTH($Q570,0),$Q570&lt;='Recurring Transactions'!$L$15),MONTH($Q570)=MONTH('Recurring Transactions'!$J$15)),1,0),0)))))))*'Recurring Transactions'!$D$15)</f>
        <v/>
      </c>
    </row>
    <row r="571">
      <c r="N571" s="126">
        <f>'Recurring Transactions'!$A$15</f>
        <v/>
      </c>
      <c r="O571" s="126">
        <f>'Recurring Transactions'!$B$15</f>
        <v/>
      </c>
      <c r="P571" s="126">
        <f>'Recurring Transactions'!$E$15</f>
        <v/>
      </c>
      <c r="Q571" s="72">
        <f>IF('Recurring Transactions'!$J$15="","",EDATE('Recurring Transactions'!$J$15,9))</f>
        <v/>
      </c>
      <c r="R571" s="126">
        <f>IF($Q571="","",TEXT($Q571,"mmm yyyy"))</f>
        <v/>
      </c>
      <c r="S571" s="124">
        <f>IF(OR('Recurring Transactions'!$A$15="",$Q571=""),0,(IF('Recurring Transactions'!$F$15="Monthly",IF(AND('Recurring Transactions'!$J$15&lt;=EOMONTH($Q571,0),$Q571&lt;='Recurring Transactions'!$L$15),1,0),IF('Recurring Transactions'!$F$15="Semi-monthly",IF(AND('Recurring Transactions'!$J$15&lt;=EOMONTH($Q571,0),$Q571&lt;='Recurring Transactions'!$L$15),2,0),IF('Recurring Transactions'!$F$15="Weekly",IF(AND('Recurring Transactions'!$J$15&lt;=EOMONTH($Q571,0),$Q571&lt;='Recurring Transactions'!$L$15),MAX(0,INT((MIN(EOMONTH($Q571,0),'Recurring Transactions'!$L$15)-'Recurring Transactions'!$J$15)/7)+INT(-(MAX('Recurring Transactions'!$J$15,$Q571)-'Recurring Transactions'!$J$15)/7)+1),0),IF('Recurring Transactions'!$F$15="Bi-weekly",IF(AND('Recurring Transactions'!$J$15&lt;=EOMONTH($Q571,0),$Q571&lt;='Recurring Transactions'!$L$15),MAX(0,INT((MIN(EOMONTH($Q571,0),'Recurring Transactions'!$L$15)-'Recurring Transactions'!$J$15)/14)+INT(-(MAX('Recurring Transactions'!$J$15,$Q571)-'Recurring Transactions'!$J$15)/14)+1),0),IF('Recurring Transactions'!$F$15="Quarterly",IF(AND(AND('Recurring Transactions'!$J$15&lt;=EOMONTH($Q571,0),$Q571&lt;='Recurring Transactions'!$L$15),MOD((YEAR($Q571)-YEAR('Recurring Transactions'!$J$15))*12+MONTH($Q571)-MONTH('Recurring Transactions'!$J$15),3)=0),1,0),IF('Recurring Transactions'!$F$15="Annually",IF(AND(AND('Recurring Transactions'!$J$15&lt;=EOMONTH($Q571,0),$Q571&lt;='Recurring Transactions'!$L$15),MONTH($Q571)=MONTH('Recurring Transactions'!$J$15)),1,0),0)))))))*'Recurring Transactions'!$D$15)</f>
        <v/>
      </c>
    </row>
    <row r="572">
      <c r="N572" s="126">
        <f>'Recurring Transactions'!$A$15</f>
        <v/>
      </c>
      <c r="O572" s="126">
        <f>'Recurring Transactions'!$B$15</f>
        <v/>
      </c>
      <c r="P572" s="126">
        <f>'Recurring Transactions'!$E$15</f>
        <v/>
      </c>
      <c r="Q572" s="72">
        <f>IF('Recurring Transactions'!$J$15="","",EDATE('Recurring Transactions'!$J$15,10))</f>
        <v/>
      </c>
      <c r="R572" s="126">
        <f>IF($Q572="","",TEXT($Q572,"mmm yyyy"))</f>
        <v/>
      </c>
      <c r="S572" s="124">
        <f>IF(OR('Recurring Transactions'!$A$15="",$Q572=""),0,(IF('Recurring Transactions'!$F$15="Monthly",IF(AND('Recurring Transactions'!$J$15&lt;=EOMONTH($Q572,0),$Q572&lt;='Recurring Transactions'!$L$15),1,0),IF('Recurring Transactions'!$F$15="Semi-monthly",IF(AND('Recurring Transactions'!$J$15&lt;=EOMONTH($Q572,0),$Q572&lt;='Recurring Transactions'!$L$15),2,0),IF('Recurring Transactions'!$F$15="Weekly",IF(AND('Recurring Transactions'!$J$15&lt;=EOMONTH($Q572,0),$Q572&lt;='Recurring Transactions'!$L$15),MAX(0,INT((MIN(EOMONTH($Q572,0),'Recurring Transactions'!$L$15)-'Recurring Transactions'!$J$15)/7)+INT(-(MAX('Recurring Transactions'!$J$15,$Q572)-'Recurring Transactions'!$J$15)/7)+1),0),IF('Recurring Transactions'!$F$15="Bi-weekly",IF(AND('Recurring Transactions'!$J$15&lt;=EOMONTH($Q572,0),$Q572&lt;='Recurring Transactions'!$L$15),MAX(0,INT((MIN(EOMONTH($Q572,0),'Recurring Transactions'!$L$15)-'Recurring Transactions'!$J$15)/14)+INT(-(MAX('Recurring Transactions'!$J$15,$Q572)-'Recurring Transactions'!$J$15)/14)+1),0),IF('Recurring Transactions'!$F$15="Quarterly",IF(AND(AND('Recurring Transactions'!$J$15&lt;=EOMONTH($Q572,0),$Q572&lt;='Recurring Transactions'!$L$15),MOD((YEAR($Q572)-YEAR('Recurring Transactions'!$J$15))*12+MONTH($Q572)-MONTH('Recurring Transactions'!$J$15),3)=0),1,0),IF('Recurring Transactions'!$F$15="Annually",IF(AND(AND('Recurring Transactions'!$J$15&lt;=EOMONTH($Q572,0),$Q572&lt;='Recurring Transactions'!$L$15),MONTH($Q572)=MONTH('Recurring Transactions'!$J$15)),1,0),0)))))))*'Recurring Transactions'!$D$15)</f>
        <v/>
      </c>
    </row>
    <row r="573">
      <c r="N573" s="126">
        <f>'Recurring Transactions'!$A$15</f>
        <v/>
      </c>
      <c r="O573" s="126">
        <f>'Recurring Transactions'!$B$15</f>
        <v/>
      </c>
      <c r="P573" s="126">
        <f>'Recurring Transactions'!$E$15</f>
        <v/>
      </c>
      <c r="Q573" s="72">
        <f>IF('Recurring Transactions'!$J$15="","",EDATE('Recurring Transactions'!$J$15,11))</f>
        <v/>
      </c>
      <c r="R573" s="126">
        <f>IF($Q573="","",TEXT($Q573,"mmm yyyy"))</f>
        <v/>
      </c>
      <c r="S573" s="124">
        <f>IF(OR('Recurring Transactions'!$A$15="",$Q573=""),0,(IF('Recurring Transactions'!$F$15="Monthly",IF(AND('Recurring Transactions'!$J$15&lt;=EOMONTH($Q573,0),$Q573&lt;='Recurring Transactions'!$L$15),1,0),IF('Recurring Transactions'!$F$15="Semi-monthly",IF(AND('Recurring Transactions'!$J$15&lt;=EOMONTH($Q573,0),$Q573&lt;='Recurring Transactions'!$L$15),2,0),IF('Recurring Transactions'!$F$15="Weekly",IF(AND('Recurring Transactions'!$J$15&lt;=EOMONTH($Q573,0),$Q573&lt;='Recurring Transactions'!$L$15),MAX(0,INT((MIN(EOMONTH($Q573,0),'Recurring Transactions'!$L$15)-'Recurring Transactions'!$J$15)/7)+INT(-(MAX('Recurring Transactions'!$J$15,$Q573)-'Recurring Transactions'!$J$15)/7)+1),0),IF('Recurring Transactions'!$F$15="Bi-weekly",IF(AND('Recurring Transactions'!$J$15&lt;=EOMONTH($Q573,0),$Q573&lt;='Recurring Transactions'!$L$15),MAX(0,INT((MIN(EOMONTH($Q573,0),'Recurring Transactions'!$L$15)-'Recurring Transactions'!$J$15)/14)+INT(-(MAX('Recurring Transactions'!$J$15,$Q573)-'Recurring Transactions'!$J$15)/14)+1),0),IF('Recurring Transactions'!$F$15="Quarterly",IF(AND(AND('Recurring Transactions'!$J$15&lt;=EOMONTH($Q573,0),$Q573&lt;='Recurring Transactions'!$L$15),MOD((YEAR($Q573)-YEAR('Recurring Transactions'!$J$15))*12+MONTH($Q573)-MONTH('Recurring Transactions'!$J$15),3)=0),1,0),IF('Recurring Transactions'!$F$15="Annually",IF(AND(AND('Recurring Transactions'!$J$15&lt;=EOMONTH($Q573,0),$Q573&lt;='Recurring Transactions'!$L$15),MONTH($Q573)=MONTH('Recurring Transactions'!$J$15)),1,0),0)))))))*'Recurring Transactions'!$D$15)</f>
        <v/>
      </c>
    </row>
    <row r="574">
      <c r="N574" s="126">
        <f>'Recurring Transactions'!$A$15</f>
        <v/>
      </c>
      <c r="O574" s="126">
        <f>'Recurring Transactions'!$B$15</f>
        <v/>
      </c>
      <c r="P574" s="126">
        <f>'Recurring Transactions'!$E$15</f>
        <v/>
      </c>
      <c r="Q574" s="72">
        <f>IF('Recurring Transactions'!$J$15="","",EDATE('Recurring Transactions'!$J$15,12))</f>
        <v/>
      </c>
      <c r="R574" s="126">
        <f>IF($Q574="","",TEXT($Q574,"mmm yyyy"))</f>
        <v/>
      </c>
      <c r="S574" s="124">
        <f>IF(OR('Recurring Transactions'!$A$15="",$Q574=""),0,(IF('Recurring Transactions'!$F$15="Monthly",IF(AND('Recurring Transactions'!$J$15&lt;=EOMONTH($Q574,0),$Q574&lt;='Recurring Transactions'!$L$15),1,0),IF('Recurring Transactions'!$F$15="Semi-monthly",IF(AND('Recurring Transactions'!$J$15&lt;=EOMONTH($Q574,0),$Q574&lt;='Recurring Transactions'!$L$15),2,0),IF('Recurring Transactions'!$F$15="Weekly",IF(AND('Recurring Transactions'!$J$15&lt;=EOMONTH($Q574,0),$Q574&lt;='Recurring Transactions'!$L$15),MAX(0,INT((MIN(EOMONTH($Q574,0),'Recurring Transactions'!$L$15)-'Recurring Transactions'!$J$15)/7)+INT(-(MAX('Recurring Transactions'!$J$15,$Q574)-'Recurring Transactions'!$J$15)/7)+1),0),IF('Recurring Transactions'!$F$15="Bi-weekly",IF(AND('Recurring Transactions'!$J$15&lt;=EOMONTH($Q574,0),$Q574&lt;='Recurring Transactions'!$L$15),MAX(0,INT((MIN(EOMONTH($Q574,0),'Recurring Transactions'!$L$15)-'Recurring Transactions'!$J$15)/14)+INT(-(MAX('Recurring Transactions'!$J$15,$Q574)-'Recurring Transactions'!$J$15)/14)+1),0),IF('Recurring Transactions'!$F$15="Quarterly",IF(AND(AND('Recurring Transactions'!$J$15&lt;=EOMONTH($Q574,0),$Q574&lt;='Recurring Transactions'!$L$15),MOD((YEAR($Q574)-YEAR('Recurring Transactions'!$J$15))*12+MONTH($Q574)-MONTH('Recurring Transactions'!$J$15),3)=0),1,0),IF('Recurring Transactions'!$F$15="Annually",IF(AND(AND('Recurring Transactions'!$J$15&lt;=EOMONTH($Q574,0),$Q574&lt;='Recurring Transactions'!$L$15),MONTH($Q574)=MONTH('Recurring Transactions'!$J$15)),1,0),0)))))))*'Recurring Transactions'!$D$15)</f>
        <v/>
      </c>
    </row>
    <row r="575">
      <c r="N575" s="126">
        <f>'Recurring Transactions'!$A$15</f>
        <v/>
      </c>
      <c r="O575" s="126">
        <f>'Recurring Transactions'!$B$15</f>
        <v/>
      </c>
      <c r="P575" s="126">
        <f>'Recurring Transactions'!$E$15</f>
        <v/>
      </c>
      <c r="Q575" s="72">
        <f>IF('Recurring Transactions'!$J$15="","",EDATE('Recurring Transactions'!$J$15,13))</f>
        <v/>
      </c>
      <c r="R575" s="126">
        <f>IF($Q575="","",TEXT($Q575,"mmm yyyy"))</f>
        <v/>
      </c>
      <c r="S575" s="124">
        <f>IF(OR('Recurring Transactions'!$A$15="",$Q575=""),0,(IF('Recurring Transactions'!$F$15="Monthly",IF(AND('Recurring Transactions'!$J$15&lt;=EOMONTH($Q575,0),$Q575&lt;='Recurring Transactions'!$L$15),1,0),IF('Recurring Transactions'!$F$15="Semi-monthly",IF(AND('Recurring Transactions'!$J$15&lt;=EOMONTH($Q575,0),$Q575&lt;='Recurring Transactions'!$L$15),2,0),IF('Recurring Transactions'!$F$15="Weekly",IF(AND('Recurring Transactions'!$J$15&lt;=EOMONTH($Q575,0),$Q575&lt;='Recurring Transactions'!$L$15),MAX(0,INT((MIN(EOMONTH($Q575,0),'Recurring Transactions'!$L$15)-'Recurring Transactions'!$J$15)/7)+INT(-(MAX('Recurring Transactions'!$J$15,$Q575)-'Recurring Transactions'!$J$15)/7)+1),0),IF('Recurring Transactions'!$F$15="Bi-weekly",IF(AND('Recurring Transactions'!$J$15&lt;=EOMONTH($Q575,0),$Q575&lt;='Recurring Transactions'!$L$15),MAX(0,INT((MIN(EOMONTH($Q575,0),'Recurring Transactions'!$L$15)-'Recurring Transactions'!$J$15)/14)+INT(-(MAX('Recurring Transactions'!$J$15,$Q575)-'Recurring Transactions'!$J$15)/14)+1),0),IF('Recurring Transactions'!$F$15="Quarterly",IF(AND(AND('Recurring Transactions'!$J$15&lt;=EOMONTH($Q575,0),$Q575&lt;='Recurring Transactions'!$L$15),MOD((YEAR($Q575)-YEAR('Recurring Transactions'!$J$15))*12+MONTH($Q575)-MONTH('Recurring Transactions'!$J$15),3)=0),1,0),IF('Recurring Transactions'!$F$15="Annually",IF(AND(AND('Recurring Transactions'!$J$15&lt;=EOMONTH($Q575,0),$Q575&lt;='Recurring Transactions'!$L$15),MONTH($Q575)=MONTH('Recurring Transactions'!$J$15)),1,0),0)))))))*'Recurring Transactions'!$D$15)</f>
        <v/>
      </c>
    </row>
    <row r="576">
      <c r="N576" s="126">
        <f>'Recurring Transactions'!$A$15</f>
        <v/>
      </c>
      <c r="O576" s="126">
        <f>'Recurring Transactions'!$B$15</f>
        <v/>
      </c>
      <c r="P576" s="126">
        <f>'Recurring Transactions'!$E$15</f>
        <v/>
      </c>
      <c r="Q576" s="72">
        <f>IF('Recurring Transactions'!$J$15="","",EDATE('Recurring Transactions'!$J$15,14))</f>
        <v/>
      </c>
      <c r="R576" s="126">
        <f>IF($Q576="","",TEXT($Q576,"mmm yyyy"))</f>
        <v/>
      </c>
      <c r="S576" s="124">
        <f>IF(OR('Recurring Transactions'!$A$15="",$Q576=""),0,(IF('Recurring Transactions'!$F$15="Monthly",IF(AND('Recurring Transactions'!$J$15&lt;=EOMONTH($Q576,0),$Q576&lt;='Recurring Transactions'!$L$15),1,0),IF('Recurring Transactions'!$F$15="Semi-monthly",IF(AND('Recurring Transactions'!$J$15&lt;=EOMONTH($Q576,0),$Q576&lt;='Recurring Transactions'!$L$15),2,0),IF('Recurring Transactions'!$F$15="Weekly",IF(AND('Recurring Transactions'!$J$15&lt;=EOMONTH($Q576,0),$Q576&lt;='Recurring Transactions'!$L$15),MAX(0,INT((MIN(EOMONTH($Q576,0),'Recurring Transactions'!$L$15)-'Recurring Transactions'!$J$15)/7)+INT(-(MAX('Recurring Transactions'!$J$15,$Q576)-'Recurring Transactions'!$J$15)/7)+1),0),IF('Recurring Transactions'!$F$15="Bi-weekly",IF(AND('Recurring Transactions'!$J$15&lt;=EOMONTH($Q576,0),$Q576&lt;='Recurring Transactions'!$L$15),MAX(0,INT((MIN(EOMONTH($Q576,0),'Recurring Transactions'!$L$15)-'Recurring Transactions'!$J$15)/14)+INT(-(MAX('Recurring Transactions'!$J$15,$Q576)-'Recurring Transactions'!$J$15)/14)+1),0),IF('Recurring Transactions'!$F$15="Quarterly",IF(AND(AND('Recurring Transactions'!$J$15&lt;=EOMONTH($Q576,0),$Q576&lt;='Recurring Transactions'!$L$15),MOD((YEAR($Q576)-YEAR('Recurring Transactions'!$J$15))*12+MONTH($Q576)-MONTH('Recurring Transactions'!$J$15),3)=0),1,0),IF('Recurring Transactions'!$F$15="Annually",IF(AND(AND('Recurring Transactions'!$J$15&lt;=EOMONTH($Q576,0),$Q576&lt;='Recurring Transactions'!$L$15),MONTH($Q576)=MONTH('Recurring Transactions'!$J$15)),1,0),0)))))))*'Recurring Transactions'!$D$15)</f>
        <v/>
      </c>
    </row>
    <row r="577">
      <c r="N577" s="126">
        <f>'Recurring Transactions'!$A$15</f>
        <v/>
      </c>
      <c r="O577" s="126">
        <f>'Recurring Transactions'!$B$15</f>
        <v/>
      </c>
      <c r="P577" s="126">
        <f>'Recurring Transactions'!$E$15</f>
        <v/>
      </c>
      <c r="Q577" s="72">
        <f>IF('Recurring Transactions'!$J$15="","",EDATE('Recurring Transactions'!$J$15,15))</f>
        <v/>
      </c>
      <c r="R577" s="126">
        <f>IF($Q577="","",TEXT($Q577,"mmm yyyy"))</f>
        <v/>
      </c>
      <c r="S577" s="124">
        <f>IF(OR('Recurring Transactions'!$A$15="",$Q577=""),0,(IF('Recurring Transactions'!$F$15="Monthly",IF(AND('Recurring Transactions'!$J$15&lt;=EOMONTH($Q577,0),$Q577&lt;='Recurring Transactions'!$L$15),1,0),IF('Recurring Transactions'!$F$15="Semi-monthly",IF(AND('Recurring Transactions'!$J$15&lt;=EOMONTH($Q577,0),$Q577&lt;='Recurring Transactions'!$L$15),2,0),IF('Recurring Transactions'!$F$15="Weekly",IF(AND('Recurring Transactions'!$J$15&lt;=EOMONTH($Q577,0),$Q577&lt;='Recurring Transactions'!$L$15),MAX(0,INT((MIN(EOMONTH($Q577,0),'Recurring Transactions'!$L$15)-'Recurring Transactions'!$J$15)/7)+INT(-(MAX('Recurring Transactions'!$J$15,$Q577)-'Recurring Transactions'!$J$15)/7)+1),0),IF('Recurring Transactions'!$F$15="Bi-weekly",IF(AND('Recurring Transactions'!$J$15&lt;=EOMONTH($Q577,0),$Q577&lt;='Recurring Transactions'!$L$15),MAX(0,INT((MIN(EOMONTH($Q577,0),'Recurring Transactions'!$L$15)-'Recurring Transactions'!$J$15)/14)+INT(-(MAX('Recurring Transactions'!$J$15,$Q577)-'Recurring Transactions'!$J$15)/14)+1),0),IF('Recurring Transactions'!$F$15="Quarterly",IF(AND(AND('Recurring Transactions'!$J$15&lt;=EOMONTH($Q577,0),$Q577&lt;='Recurring Transactions'!$L$15),MOD((YEAR($Q577)-YEAR('Recurring Transactions'!$J$15))*12+MONTH($Q577)-MONTH('Recurring Transactions'!$J$15),3)=0),1,0),IF('Recurring Transactions'!$F$15="Annually",IF(AND(AND('Recurring Transactions'!$J$15&lt;=EOMONTH($Q577,0),$Q577&lt;='Recurring Transactions'!$L$15),MONTH($Q577)=MONTH('Recurring Transactions'!$J$15)),1,0),0)))))))*'Recurring Transactions'!$D$15)</f>
        <v/>
      </c>
    </row>
    <row r="578">
      <c r="N578" s="126">
        <f>'Recurring Transactions'!$A$15</f>
        <v/>
      </c>
      <c r="O578" s="126">
        <f>'Recurring Transactions'!$B$15</f>
        <v/>
      </c>
      <c r="P578" s="126">
        <f>'Recurring Transactions'!$E$15</f>
        <v/>
      </c>
      <c r="Q578" s="72">
        <f>IF('Recurring Transactions'!$J$15="","",EDATE('Recurring Transactions'!$J$15,16))</f>
        <v/>
      </c>
      <c r="R578" s="126">
        <f>IF($Q578="","",TEXT($Q578,"mmm yyyy"))</f>
        <v/>
      </c>
      <c r="S578" s="124">
        <f>IF(OR('Recurring Transactions'!$A$15="",$Q578=""),0,(IF('Recurring Transactions'!$F$15="Monthly",IF(AND('Recurring Transactions'!$J$15&lt;=EOMONTH($Q578,0),$Q578&lt;='Recurring Transactions'!$L$15),1,0),IF('Recurring Transactions'!$F$15="Semi-monthly",IF(AND('Recurring Transactions'!$J$15&lt;=EOMONTH($Q578,0),$Q578&lt;='Recurring Transactions'!$L$15),2,0),IF('Recurring Transactions'!$F$15="Weekly",IF(AND('Recurring Transactions'!$J$15&lt;=EOMONTH($Q578,0),$Q578&lt;='Recurring Transactions'!$L$15),MAX(0,INT((MIN(EOMONTH($Q578,0),'Recurring Transactions'!$L$15)-'Recurring Transactions'!$J$15)/7)+INT(-(MAX('Recurring Transactions'!$J$15,$Q578)-'Recurring Transactions'!$J$15)/7)+1),0),IF('Recurring Transactions'!$F$15="Bi-weekly",IF(AND('Recurring Transactions'!$J$15&lt;=EOMONTH($Q578,0),$Q578&lt;='Recurring Transactions'!$L$15),MAX(0,INT((MIN(EOMONTH($Q578,0),'Recurring Transactions'!$L$15)-'Recurring Transactions'!$J$15)/14)+INT(-(MAX('Recurring Transactions'!$J$15,$Q578)-'Recurring Transactions'!$J$15)/14)+1),0),IF('Recurring Transactions'!$F$15="Quarterly",IF(AND(AND('Recurring Transactions'!$J$15&lt;=EOMONTH($Q578,0),$Q578&lt;='Recurring Transactions'!$L$15),MOD((YEAR($Q578)-YEAR('Recurring Transactions'!$J$15))*12+MONTH($Q578)-MONTH('Recurring Transactions'!$J$15),3)=0),1,0),IF('Recurring Transactions'!$F$15="Annually",IF(AND(AND('Recurring Transactions'!$J$15&lt;=EOMONTH($Q578,0),$Q578&lt;='Recurring Transactions'!$L$15),MONTH($Q578)=MONTH('Recurring Transactions'!$J$15)),1,0),0)))))))*'Recurring Transactions'!$D$15)</f>
        <v/>
      </c>
    </row>
    <row r="579">
      <c r="N579" s="126">
        <f>'Recurring Transactions'!$A$15</f>
        <v/>
      </c>
      <c r="O579" s="126">
        <f>'Recurring Transactions'!$B$15</f>
        <v/>
      </c>
      <c r="P579" s="126">
        <f>'Recurring Transactions'!$E$15</f>
        <v/>
      </c>
      <c r="Q579" s="72">
        <f>IF('Recurring Transactions'!$J$15="","",EDATE('Recurring Transactions'!$J$15,17))</f>
        <v/>
      </c>
      <c r="R579" s="126">
        <f>IF($Q579="","",TEXT($Q579,"mmm yyyy"))</f>
        <v/>
      </c>
      <c r="S579" s="124">
        <f>IF(OR('Recurring Transactions'!$A$15="",$Q579=""),0,(IF('Recurring Transactions'!$F$15="Monthly",IF(AND('Recurring Transactions'!$J$15&lt;=EOMONTH($Q579,0),$Q579&lt;='Recurring Transactions'!$L$15),1,0),IF('Recurring Transactions'!$F$15="Semi-monthly",IF(AND('Recurring Transactions'!$J$15&lt;=EOMONTH($Q579,0),$Q579&lt;='Recurring Transactions'!$L$15),2,0),IF('Recurring Transactions'!$F$15="Weekly",IF(AND('Recurring Transactions'!$J$15&lt;=EOMONTH($Q579,0),$Q579&lt;='Recurring Transactions'!$L$15),MAX(0,INT((MIN(EOMONTH($Q579,0),'Recurring Transactions'!$L$15)-'Recurring Transactions'!$J$15)/7)+INT(-(MAX('Recurring Transactions'!$J$15,$Q579)-'Recurring Transactions'!$J$15)/7)+1),0),IF('Recurring Transactions'!$F$15="Bi-weekly",IF(AND('Recurring Transactions'!$J$15&lt;=EOMONTH($Q579,0),$Q579&lt;='Recurring Transactions'!$L$15),MAX(0,INT((MIN(EOMONTH($Q579,0),'Recurring Transactions'!$L$15)-'Recurring Transactions'!$J$15)/14)+INT(-(MAX('Recurring Transactions'!$J$15,$Q579)-'Recurring Transactions'!$J$15)/14)+1),0),IF('Recurring Transactions'!$F$15="Quarterly",IF(AND(AND('Recurring Transactions'!$J$15&lt;=EOMONTH($Q579,0),$Q579&lt;='Recurring Transactions'!$L$15),MOD((YEAR($Q579)-YEAR('Recurring Transactions'!$J$15))*12+MONTH($Q579)-MONTH('Recurring Transactions'!$J$15),3)=0),1,0),IF('Recurring Transactions'!$F$15="Annually",IF(AND(AND('Recurring Transactions'!$J$15&lt;=EOMONTH($Q579,0),$Q579&lt;='Recurring Transactions'!$L$15),MONTH($Q579)=MONTH('Recurring Transactions'!$J$15)),1,0),0)))))))*'Recurring Transactions'!$D$15)</f>
        <v/>
      </c>
    </row>
    <row r="580">
      <c r="N580" s="126">
        <f>'Recurring Transactions'!$A$15</f>
        <v/>
      </c>
      <c r="O580" s="126">
        <f>'Recurring Transactions'!$B$15</f>
        <v/>
      </c>
      <c r="P580" s="126">
        <f>'Recurring Transactions'!$E$15</f>
        <v/>
      </c>
      <c r="Q580" s="72">
        <f>IF('Recurring Transactions'!$J$15="","",EDATE('Recurring Transactions'!$J$15,18))</f>
        <v/>
      </c>
      <c r="R580" s="126">
        <f>IF($Q580="","",TEXT($Q580,"mmm yyyy"))</f>
        <v/>
      </c>
      <c r="S580" s="124">
        <f>IF(OR('Recurring Transactions'!$A$15="",$Q580=""),0,(IF('Recurring Transactions'!$F$15="Monthly",IF(AND('Recurring Transactions'!$J$15&lt;=EOMONTH($Q580,0),$Q580&lt;='Recurring Transactions'!$L$15),1,0),IF('Recurring Transactions'!$F$15="Semi-monthly",IF(AND('Recurring Transactions'!$J$15&lt;=EOMONTH($Q580,0),$Q580&lt;='Recurring Transactions'!$L$15),2,0),IF('Recurring Transactions'!$F$15="Weekly",IF(AND('Recurring Transactions'!$J$15&lt;=EOMONTH($Q580,0),$Q580&lt;='Recurring Transactions'!$L$15),MAX(0,INT((MIN(EOMONTH($Q580,0),'Recurring Transactions'!$L$15)-'Recurring Transactions'!$J$15)/7)+INT(-(MAX('Recurring Transactions'!$J$15,$Q580)-'Recurring Transactions'!$J$15)/7)+1),0),IF('Recurring Transactions'!$F$15="Bi-weekly",IF(AND('Recurring Transactions'!$J$15&lt;=EOMONTH($Q580,0),$Q580&lt;='Recurring Transactions'!$L$15),MAX(0,INT((MIN(EOMONTH($Q580,0),'Recurring Transactions'!$L$15)-'Recurring Transactions'!$J$15)/14)+INT(-(MAX('Recurring Transactions'!$J$15,$Q580)-'Recurring Transactions'!$J$15)/14)+1),0),IF('Recurring Transactions'!$F$15="Quarterly",IF(AND(AND('Recurring Transactions'!$J$15&lt;=EOMONTH($Q580,0),$Q580&lt;='Recurring Transactions'!$L$15),MOD((YEAR($Q580)-YEAR('Recurring Transactions'!$J$15))*12+MONTH($Q580)-MONTH('Recurring Transactions'!$J$15),3)=0),1,0),IF('Recurring Transactions'!$F$15="Annually",IF(AND(AND('Recurring Transactions'!$J$15&lt;=EOMONTH($Q580,0),$Q580&lt;='Recurring Transactions'!$L$15),MONTH($Q580)=MONTH('Recurring Transactions'!$J$15)),1,0),0)))))))*'Recurring Transactions'!$D$15)</f>
        <v/>
      </c>
    </row>
    <row r="581">
      <c r="N581" s="126">
        <f>'Recurring Transactions'!$A$15</f>
        <v/>
      </c>
      <c r="O581" s="126">
        <f>'Recurring Transactions'!$B$15</f>
        <v/>
      </c>
      <c r="P581" s="126">
        <f>'Recurring Transactions'!$E$15</f>
        <v/>
      </c>
      <c r="Q581" s="72">
        <f>IF('Recurring Transactions'!$J$15="","",EDATE('Recurring Transactions'!$J$15,19))</f>
        <v/>
      </c>
      <c r="R581" s="126">
        <f>IF($Q581="","",TEXT($Q581,"mmm yyyy"))</f>
        <v/>
      </c>
      <c r="S581" s="124">
        <f>IF(OR('Recurring Transactions'!$A$15="",$Q581=""),0,(IF('Recurring Transactions'!$F$15="Monthly",IF(AND('Recurring Transactions'!$J$15&lt;=EOMONTH($Q581,0),$Q581&lt;='Recurring Transactions'!$L$15),1,0),IF('Recurring Transactions'!$F$15="Semi-monthly",IF(AND('Recurring Transactions'!$J$15&lt;=EOMONTH($Q581,0),$Q581&lt;='Recurring Transactions'!$L$15),2,0),IF('Recurring Transactions'!$F$15="Weekly",IF(AND('Recurring Transactions'!$J$15&lt;=EOMONTH($Q581,0),$Q581&lt;='Recurring Transactions'!$L$15),MAX(0,INT((MIN(EOMONTH($Q581,0),'Recurring Transactions'!$L$15)-'Recurring Transactions'!$J$15)/7)+INT(-(MAX('Recurring Transactions'!$J$15,$Q581)-'Recurring Transactions'!$J$15)/7)+1),0),IF('Recurring Transactions'!$F$15="Bi-weekly",IF(AND('Recurring Transactions'!$J$15&lt;=EOMONTH($Q581,0),$Q581&lt;='Recurring Transactions'!$L$15),MAX(0,INT((MIN(EOMONTH($Q581,0),'Recurring Transactions'!$L$15)-'Recurring Transactions'!$J$15)/14)+INT(-(MAX('Recurring Transactions'!$J$15,$Q581)-'Recurring Transactions'!$J$15)/14)+1),0),IF('Recurring Transactions'!$F$15="Quarterly",IF(AND(AND('Recurring Transactions'!$J$15&lt;=EOMONTH($Q581,0),$Q581&lt;='Recurring Transactions'!$L$15),MOD((YEAR($Q581)-YEAR('Recurring Transactions'!$J$15))*12+MONTH($Q581)-MONTH('Recurring Transactions'!$J$15),3)=0),1,0),IF('Recurring Transactions'!$F$15="Annually",IF(AND(AND('Recurring Transactions'!$J$15&lt;=EOMONTH($Q581,0),$Q581&lt;='Recurring Transactions'!$L$15),MONTH($Q581)=MONTH('Recurring Transactions'!$J$15)),1,0),0)))))))*'Recurring Transactions'!$D$15)</f>
        <v/>
      </c>
    </row>
    <row r="582">
      <c r="N582" s="126">
        <f>'Recurring Transactions'!$A$15</f>
        <v/>
      </c>
      <c r="O582" s="126">
        <f>'Recurring Transactions'!$B$15</f>
        <v/>
      </c>
      <c r="P582" s="126">
        <f>'Recurring Transactions'!$E$15</f>
        <v/>
      </c>
      <c r="Q582" s="72">
        <f>IF('Recurring Transactions'!$J$15="","",EDATE('Recurring Transactions'!$J$15,20))</f>
        <v/>
      </c>
      <c r="R582" s="126">
        <f>IF($Q582="","",TEXT($Q582,"mmm yyyy"))</f>
        <v/>
      </c>
      <c r="S582" s="124">
        <f>IF(OR('Recurring Transactions'!$A$15="",$Q582=""),0,(IF('Recurring Transactions'!$F$15="Monthly",IF(AND('Recurring Transactions'!$J$15&lt;=EOMONTH($Q582,0),$Q582&lt;='Recurring Transactions'!$L$15),1,0),IF('Recurring Transactions'!$F$15="Semi-monthly",IF(AND('Recurring Transactions'!$J$15&lt;=EOMONTH($Q582,0),$Q582&lt;='Recurring Transactions'!$L$15),2,0),IF('Recurring Transactions'!$F$15="Weekly",IF(AND('Recurring Transactions'!$J$15&lt;=EOMONTH($Q582,0),$Q582&lt;='Recurring Transactions'!$L$15),MAX(0,INT((MIN(EOMONTH($Q582,0),'Recurring Transactions'!$L$15)-'Recurring Transactions'!$J$15)/7)+INT(-(MAX('Recurring Transactions'!$J$15,$Q582)-'Recurring Transactions'!$J$15)/7)+1),0),IF('Recurring Transactions'!$F$15="Bi-weekly",IF(AND('Recurring Transactions'!$J$15&lt;=EOMONTH($Q582,0),$Q582&lt;='Recurring Transactions'!$L$15),MAX(0,INT((MIN(EOMONTH($Q582,0),'Recurring Transactions'!$L$15)-'Recurring Transactions'!$J$15)/14)+INT(-(MAX('Recurring Transactions'!$J$15,$Q582)-'Recurring Transactions'!$J$15)/14)+1),0),IF('Recurring Transactions'!$F$15="Quarterly",IF(AND(AND('Recurring Transactions'!$J$15&lt;=EOMONTH($Q582,0),$Q582&lt;='Recurring Transactions'!$L$15),MOD((YEAR($Q582)-YEAR('Recurring Transactions'!$J$15))*12+MONTH($Q582)-MONTH('Recurring Transactions'!$J$15),3)=0),1,0),IF('Recurring Transactions'!$F$15="Annually",IF(AND(AND('Recurring Transactions'!$J$15&lt;=EOMONTH($Q582,0),$Q582&lt;='Recurring Transactions'!$L$15),MONTH($Q582)=MONTH('Recurring Transactions'!$J$15)),1,0),0)))))))*'Recurring Transactions'!$D$15)</f>
        <v/>
      </c>
    </row>
    <row r="583">
      <c r="N583" s="126">
        <f>'Recurring Transactions'!$A$15</f>
        <v/>
      </c>
      <c r="O583" s="126">
        <f>'Recurring Transactions'!$B$15</f>
        <v/>
      </c>
      <c r="P583" s="126">
        <f>'Recurring Transactions'!$E$15</f>
        <v/>
      </c>
      <c r="Q583" s="72">
        <f>IF('Recurring Transactions'!$J$15="","",EDATE('Recurring Transactions'!$J$15,21))</f>
        <v/>
      </c>
      <c r="R583" s="126">
        <f>IF($Q583="","",TEXT($Q583,"mmm yyyy"))</f>
        <v/>
      </c>
      <c r="S583" s="124">
        <f>IF(OR('Recurring Transactions'!$A$15="",$Q583=""),0,(IF('Recurring Transactions'!$F$15="Monthly",IF(AND('Recurring Transactions'!$J$15&lt;=EOMONTH($Q583,0),$Q583&lt;='Recurring Transactions'!$L$15),1,0),IF('Recurring Transactions'!$F$15="Semi-monthly",IF(AND('Recurring Transactions'!$J$15&lt;=EOMONTH($Q583,0),$Q583&lt;='Recurring Transactions'!$L$15),2,0),IF('Recurring Transactions'!$F$15="Weekly",IF(AND('Recurring Transactions'!$J$15&lt;=EOMONTH($Q583,0),$Q583&lt;='Recurring Transactions'!$L$15),MAX(0,INT((MIN(EOMONTH($Q583,0),'Recurring Transactions'!$L$15)-'Recurring Transactions'!$J$15)/7)+INT(-(MAX('Recurring Transactions'!$J$15,$Q583)-'Recurring Transactions'!$J$15)/7)+1),0),IF('Recurring Transactions'!$F$15="Bi-weekly",IF(AND('Recurring Transactions'!$J$15&lt;=EOMONTH($Q583,0),$Q583&lt;='Recurring Transactions'!$L$15),MAX(0,INT((MIN(EOMONTH($Q583,0),'Recurring Transactions'!$L$15)-'Recurring Transactions'!$J$15)/14)+INT(-(MAX('Recurring Transactions'!$J$15,$Q583)-'Recurring Transactions'!$J$15)/14)+1),0),IF('Recurring Transactions'!$F$15="Quarterly",IF(AND(AND('Recurring Transactions'!$J$15&lt;=EOMONTH($Q583,0),$Q583&lt;='Recurring Transactions'!$L$15),MOD((YEAR($Q583)-YEAR('Recurring Transactions'!$J$15))*12+MONTH($Q583)-MONTH('Recurring Transactions'!$J$15),3)=0),1,0),IF('Recurring Transactions'!$F$15="Annually",IF(AND(AND('Recurring Transactions'!$J$15&lt;=EOMONTH($Q583,0),$Q583&lt;='Recurring Transactions'!$L$15),MONTH($Q583)=MONTH('Recurring Transactions'!$J$15)),1,0),0)))))))*'Recurring Transactions'!$D$15)</f>
        <v/>
      </c>
    </row>
    <row r="584">
      <c r="N584" s="126">
        <f>'Recurring Transactions'!$A$15</f>
        <v/>
      </c>
      <c r="O584" s="126">
        <f>'Recurring Transactions'!$B$15</f>
        <v/>
      </c>
      <c r="P584" s="126">
        <f>'Recurring Transactions'!$E$15</f>
        <v/>
      </c>
      <c r="Q584" s="72">
        <f>IF('Recurring Transactions'!$J$15="","",EDATE('Recurring Transactions'!$J$15,22))</f>
        <v/>
      </c>
      <c r="R584" s="126">
        <f>IF($Q584="","",TEXT($Q584,"mmm yyyy"))</f>
        <v/>
      </c>
      <c r="S584" s="124">
        <f>IF(OR('Recurring Transactions'!$A$15="",$Q584=""),0,(IF('Recurring Transactions'!$F$15="Monthly",IF(AND('Recurring Transactions'!$J$15&lt;=EOMONTH($Q584,0),$Q584&lt;='Recurring Transactions'!$L$15),1,0),IF('Recurring Transactions'!$F$15="Semi-monthly",IF(AND('Recurring Transactions'!$J$15&lt;=EOMONTH($Q584,0),$Q584&lt;='Recurring Transactions'!$L$15),2,0),IF('Recurring Transactions'!$F$15="Weekly",IF(AND('Recurring Transactions'!$J$15&lt;=EOMONTH($Q584,0),$Q584&lt;='Recurring Transactions'!$L$15),MAX(0,INT((MIN(EOMONTH($Q584,0),'Recurring Transactions'!$L$15)-'Recurring Transactions'!$J$15)/7)+INT(-(MAX('Recurring Transactions'!$J$15,$Q584)-'Recurring Transactions'!$J$15)/7)+1),0),IF('Recurring Transactions'!$F$15="Bi-weekly",IF(AND('Recurring Transactions'!$J$15&lt;=EOMONTH($Q584,0),$Q584&lt;='Recurring Transactions'!$L$15),MAX(0,INT((MIN(EOMONTH($Q584,0),'Recurring Transactions'!$L$15)-'Recurring Transactions'!$J$15)/14)+INT(-(MAX('Recurring Transactions'!$J$15,$Q584)-'Recurring Transactions'!$J$15)/14)+1),0),IF('Recurring Transactions'!$F$15="Quarterly",IF(AND(AND('Recurring Transactions'!$J$15&lt;=EOMONTH($Q584,0),$Q584&lt;='Recurring Transactions'!$L$15),MOD((YEAR($Q584)-YEAR('Recurring Transactions'!$J$15))*12+MONTH($Q584)-MONTH('Recurring Transactions'!$J$15),3)=0),1,0),IF('Recurring Transactions'!$F$15="Annually",IF(AND(AND('Recurring Transactions'!$J$15&lt;=EOMONTH($Q584,0),$Q584&lt;='Recurring Transactions'!$L$15),MONTH($Q584)=MONTH('Recurring Transactions'!$J$15)),1,0),0)))))))*'Recurring Transactions'!$D$15)</f>
        <v/>
      </c>
    </row>
    <row r="585">
      <c r="N585" s="126">
        <f>'Recurring Transactions'!$A$15</f>
        <v/>
      </c>
      <c r="O585" s="126">
        <f>'Recurring Transactions'!$B$15</f>
        <v/>
      </c>
      <c r="P585" s="126">
        <f>'Recurring Transactions'!$E$15</f>
        <v/>
      </c>
      <c r="Q585" s="72">
        <f>IF('Recurring Transactions'!$J$15="","",EDATE('Recurring Transactions'!$J$15,23))</f>
        <v/>
      </c>
      <c r="R585" s="126">
        <f>IF($Q585="","",TEXT($Q585,"mmm yyyy"))</f>
        <v/>
      </c>
      <c r="S585" s="124">
        <f>IF(OR('Recurring Transactions'!$A$15="",$Q585=""),0,(IF('Recurring Transactions'!$F$15="Monthly",IF(AND('Recurring Transactions'!$J$15&lt;=EOMONTH($Q585,0),$Q585&lt;='Recurring Transactions'!$L$15),1,0),IF('Recurring Transactions'!$F$15="Semi-monthly",IF(AND('Recurring Transactions'!$J$15&lt;=EOMONTH($Q585,0),$Q585&lt;='Recurring Transactions'!$L$15),2,0),IF('Recurring Transactions'!$F$15="Weekly",IF(AND('Recurring Transactions'!$J$15&lt;=EOMONTH($Q585,0),$Q585&lt;='Recurring Transactions'!$L$15),MAX(0,INT((MIN(EOMONTH($Q585,0),'Recurring Transactions'!$L$15)-'Recurring Transactions'!$J$15)/7)+INT(-(MAX('Recurring Transactions'!$J$15,$Q585)-'Recurring Transactions'!$J$15)/7)+1),0),IF('Recurring Transactions'!$F$15="Bi-weekly",IF(AND('Recurring Transactions'!$J$15&lt;=EOMONTH($Q585,0),$Q585&lt;='Recurring Transactions'!$L$15),MAX(0,INT((MIN(EOMONTH($Q585,0),'Recurring Transactions'!$L$15)-'Recurring Transactions'!$J$15)/14)+INT(-(MAX('Recurring Transactions'!$J$15,$Q585)-'Recurring Transactions'!$J$15)/14)+1),0),IF('Recurring Transactions'!$F$15="Quarterly",IF(AND(AND('Recurring Transactions'!$J$15&lt;=EOMONTH($Q585,0),$Q585&lt;='Recurring Transactions'!$L$15),MOD((YEAR($Q585)-YEAR('Recurring Transactions'!$J$15))*12+MONTH($Q585)-MONTH('Recurring Transactions'!$J$15),3)=0),1,0),IF('Recurring Transactions'!$F$15="Annually",IF(AND(AND('Recurring Transactions'!$J$15&lt;=EOMONTH($Q585,0),$Q585&lt;='Recurring Transactions'!$L$15),MONTH($Q585)=MONTH('Recurring Transactions'!$J$15)),1,0),0)))))))*'Recurring Transactions'!$D$15)</f>
        <v/>
      </c>
    </row>
    <row r="586">
      <c r="N586" s="126">
        <f>'Recurring Transactions'!$A$15</f>
        <v/>
      </c>
      <c r="O586" s="126">
        <f>'Recurring Transactions'!$B$15</f>
        <v/>
      </c>
      <c r="P586" s="126">
        <f>'Recurring Transactions'!$E$15</f>
        <v/>
      </c>
      <c r="Q586" s="72">
        <f>IF('Recurring Transactions'!$J$15="","",EDATE('Recurring Transactions'!$J$15,24))</f>
        <v/>
      </c>
      <c r="R586" s="126">
        <f>IF($Q586="","",TEXT($Q586,"mmm yyyy"))</f>
        <v/>
      </c>
      <c r="S586" s="124">
        <f>IF(OR('Recurring Transactions'!$A$15="",$Q586=""),0,(IF('Recurring Transactions'!$F$15="Monthly",IF(AND('Recurring Transactions'!$J$15&lt;=EOMONTH($Q586,0),$Q586&lt;='Recurring Transactions'!$L$15),1,0),IF('Recurring Transactions'!$F$15="Semi-monthly",IF(AND('Recurring Transactions'!$J$15&lt;=EOMONTH($Q586,0),$Q586&lt;='Recurring Transactions'!$L$15),2,0),IF('Recurring Transactions'!$F$15="Weekly",IF(AND('Recurring Transactions'!$J$15&lt;=EOMONTH($Q586,0),$Q586&lt;='Recurring Transactions'!$L$15),MAX(0,INT((MIN(EOMONTH($Q586,0),'Recurring Transactions'!$L$15)-'Recurring Transactions'!$J$15)/7)+INT(-(MAX('Recurring Transactions'!$J$15,$Q586)-'Recurring Transactions'!$J$15)/7)+1),0),IF('Recurring Transactions'!$F$15="Bi-weekly",IF(AND('Recurring Transactions'!$J$15&lt;=EOMONTH($Q586,0),$Q586&lt;='Recurring Transactions'!$L$15),MAX(0,INT((MIN(EOMONTH($Q586,0),'Recurring Transactions'!$L$15)-'Recurring Transactions'!$J$15)/14)+INT(-(MAX('Recurring Transactions'!$J$15,$Q586)-'Recurring Transactions'!$J$15)/14)+1),0),IF('Recurring Transactions'!$F$15="Quarterly",IF(AND(AND('Recurring Transactions'!$J$15&lt;=EOMONTH($Q586,0),$Q586&lt;='Recurring Transactions'!$L$15),MOD((YEAR($Q586)-YEAR('Recurring Transactions'!$J$15))*12+MONTH($Q586)-MONTH('Recurring Transactions'!$J$15),3)=0),1,0),IF('Recurring Transactions'!$F$15="Annually",IF(AND(AND('Recurring Transactions'!$J$15&lt;=EOMONTH($Q586,0),$Q586&lt;='Recurring Transactions'!$L$15),MONTH($Q586)=MONTH('Recurring Transactions'!$J$15)),1,0),0)))))))*'Recurring Transactions'!$D$15)</f>
        <v/>
      </c>
    </row>
    <row r="587">
      <c r="N587" s="126">
        <f>'Recurring Transactions'!$A$15</f>
        <v/>
      </c>
      <c r="O587" s="126">
        <f>'Recurring Transactions'!$B$15</f>
        <v/>
      </c>
      <c r="P587" s="126">
        <f>'Recurring Transactions'!$E$15</f>
        <v/>
      </c>
      <c r="Q587" s="72">
        <f>IF('Recurring Transactions'!$J$15="","",EDATE('Recurring Transactions'!$J$15,25))</f>
        <v/>
      </c>
      <c r="R587" s="126">
        <f>IF($Q587="","",TEXT($Q587,"mmm yyyy"))</f>
        <v/>
      </c>
      <c r="S587" s="124">
        <f>IF(OR('Recurring Transactions'!$A$15="",$Q587=""),0,(IF('Recurring Transactions'!$F$15="Monthly",IF(AND('Recurring Transactions'!$J$15&lt;=EOMONTH($Q587,0),$Q587&lt;='Recurring Transactions'!$L$15),1,0),IF('Recurring Transactions'!$F$15="Semi-monthly",IF(AND('Recurring Transactions'!$J$15&lt;=EOMONTH($Q587,0),$Q587&lt;='Recurring Transactions'!$L$15),2,0),IF('Recurring Transactions'!$F$15="Weekly",IF(AND('Recurring Transactions'!$J$15&lt;=EOMONTH($Q587,0),$Q587&lt;='Recurring Transactions'!$L$15),MAX(0,INT((MIN(EOMONTH($Q587,0),'Recurring Transactions'!$L$15)-'Recurring Transactions'!$J$15)/7)+INT(-(MAX('Recurring Transactions'!$J$15,$Q587)-'Recurring Transactions'!$J$15)/7)+1),0),IF('Recurring Transactions'!$F$15="Bi-weekly",IF(AND('Recurring Transactions'!$J$15&lt;=EOMONTH($Q587,0),$Q587&lt;='Recurring Transactions'!$L$15),MAX(0,INT((MIN(EOMONTH($Q587,0),'Recurring Transactions'!$L$15)-'Recurring Transactions'!$J$15)/14)+INT(-(MAX('Recurring Transactions'!$J$15,$Q587)-'Recurring Transactions'!$J$15)/14)+1),0),IF('Recurring Transactions'!$F$15="Quarterly",IF(AND(AND('Recurring Transactions'!$J$15&lt;=EOMONTH($Q587,0),$Q587&lt;='Recurring Transactions'!$L$15),MOD((YEAR($Q587)-YEAR('Recurring Transactions'!$J$15))*12+MONTH($Q587)-MONTH('Recurring Transactions'!$J$15),3)=0),1,0),IF('Recurring Transactions'!$F$15="Annually",IF(AND(AND('Recurring Transactions'!$J$15&lt;=EOMONTH($Q587,0),$Q587&lt;='Recurring Transactions'!$L$15),MONTH($Q587)=MONTH('Recurring Transactions'!$J$15)),1,0),0)))))))*'Recurring Transactions'!$D$15)</f>
        <v/>
      </c>
    </row>
    <row r="588">
      <c r="N588" s="126">
        <f>'Recurring Transactions'!$A$15</f>
        <v/>
      </c>
      <c r="O588" s="126">
        <f>'Recurring Transactions'!$B$15</f>
        <v/>
      </c>
      <c r="P588" s="126">
        <f>'Recurring Transactions'!$E$15</f>
        <v/>
      </c>
      <c r="Q588" s="72">
        <f>IF('Recurring Transactions'!$J$15="","",EDATE('Recurring Transactions'!$J$15,26))</f>
        <v/>
      </c>
      <c r="R588" s="126">
        <f>IF($Q588="","",TEXT($Q588,"mmm yyyy"))</f>
        <v/>
      </c>
      <c r="S588" s="124">
        <f>IF(OR('Recurring Transactions'!$A$15="",$Q588=""),0,(IF('Recurring Transactions'!$F$15="Monthly",IF(AND('Recurring Transactions'!$J$15&lt;=EOMONTH($Q588,0),$Q588&lt;='Recurring Transactions'!$L$15),1,0),IF('Recurring Transactions'!$F$15="Semi-monthly",IF(AND('Recurring Transactions'!$J$15&lt;=EOMONTH($Q588,0),$Q588&lt;='Recurring Transactions'!$L$15),2,0),IF('Recurring Transactions'!$F$15="Weekly",IF(AND('Recurring Transactions'!$J$15&lt;=EOMONTH($Q588,0),$Q588&lt;='Recurring Transactions'!$L$15),MAX(0,INT((MIN(EOMONTH($Q588,0),'Recurring Transactions'!$L$15)-'Recurring Transactions'!$J$15)/7)+INT(-(MAX('Recurring Transactions'!$J$15,$Q588)-'Recurring Transactions'!$J$15)/7)+1),0),IF('Recurring Transactions'!$F$15="Bi-weekly",IF(AND('Recurring Transactions'!$J$15&lt;=EOMONTH($Q588,0),$Q588&lt;='Recurring Transactions'!$L$15),MAX(0,INT((MIN(EOMONTH($Q588,0),'Recurring Transactions'!$L$15)-'Recurring Transactions'!$J$15)/14)+INT(-(MAX('Recurring Transactions'!$J$15,$Q588)-'Recurring Transactions'!$J$15)/14)+1),0),IF('Recurring Transactions'!$F$15="Quarterly",IF(AND(AND('Recurring Transactions'!$J$15&lt;=EOMONTH($Q588,0),$Q588&lt;='Recurring Transactions'!$L$15),MOD((YEAR($Q588)-YEAR('Recurring Transactions'!$J$15))*12+MONTH($Q588)-MONTH('Recurring Transactions'!$J$15),3)=0),1,0),IF('Recurring Transactions'!$F$15="Annually",IF(AND(AND('Recurring Transactions'!$J$15&lt;=EOMONTH($Q588,0),$Q588&lt;='Recurring Transactions'!$L$15),MONTH($Q588)=MONTH('Recurring Transactions'!$J$15)),1,0),0)))))))*'Recurring Transactions'!$D$15)</f>
        <v/>
      </c>
    </row>
    <row r="589">
      <c r="N589" s="126">
        <f>'Recurring Transactions'!$A$15</f>
        <v/>
      </c>
      <c r="O589" s="126">
        <f>'Recurring Transactions'!$B$15</f>
        <v/>
      </c>
      <c r="P589" s="126">
        <f>'Recurring Transactions'!$E$15</f>
        <v/>
      </c>
      <c r="Q589" s="72">
        <f>IF('Recurring Transactions'!$J$15="","",EDATE('Recurring Transactions'!$J$15,27))</f>
        <v/>
      </c>
      <c r="R589" s="126">
        <f>IF($Q589="","",TEXT($Q589,"mmm yyyy"))</f>
        <v/>
      </c>
      <c r="S589" s="124">
        <f>IF(OR('Recurring Transactions'!$A$15="",$Q589=""),0,(IF('Recurring Transactions'!$F$15="Monthly",IF(AND('Recurring Transactions'!$J$15&lt;=EOMONTH($Q589,0),$Q589&lt;='Recurring Transactions'!$L$15),1,0),IF('Recurring Transactions'!$F$15="Semi-monthly",IF(AND('Recurring Transactions'!$J$15&lt;=EOMONTH($Q589,0),$Q589&lt;='Recurring Transactions'!$L$15),2,0),IF('Recurring Transactions'!$F$15="Weekly",IF(AND('Recurring Transactions'!$J$15&lt;=EOMONTH($Q589,0),$Q589&lt;='Recurring Transactions'!$L$15),MAX(0,INT((MIN(EOMONTH($Q589,0),'Recurring Transactions'!$L$15)-'Recurring Transactions'!$J$15)/7)+INT(-(MAX('Recurring Transactions'!$J$15,$Q589)-'Recurring Transactions'!$J$15)/7)+1),0),IF('Recurring Transactions'!$F$15="Bi-weekly",IF(AND('Recurring Transactions'!$J$15&lt;=EOMONTH($Q589,0),$Q589&lt;='Recurring Transactions'!$L$15),MAX(0,INT((MIN(EOMONTH($Q589,0),'Recurring Transactions'!$L$15)-'Recurring Transactions'!$J$15)/14)+INT(-(MAX('Recurring Transactions'!$J$15,$Q589)-'Recurring Transactions'!$J$15)/14)+1),0),IF('Recurring Transactions'!$F$15="Quarterly",IF(AND(AND('Recurring Transactions'!$J$15&lt;=EOMONTH($Q589,0),$Q589&lt;='Recurring Transactions'!$L$15),MOD((YEAR($Q589)-YEAR('Recurring Transactions'!$J$15))*12+MONTH($Q589)-MONTH('Recurring Transactions'!$J$15),3)=0),1,0),IF('Recurring Transactions'!$F$15="Annually",IF(AND(AND('Recurring Transactions'!$J$15&lt;=EOMONTH($Q589,0),$Q589&lt;='Recurring Transactions'!$L$15),MONTH($Q589)=MONTH('Recurring Transactions'!$J$15)),1,0),0)))))))*'Recurring Transactions'!$D$15)</f>
        <v/>
      </c>
    </row>
    <row r="590">
      <c r="N590" s="126">
        <f>'Recurring Transactions'!$A$15</f>
        <v/>
      </c>
      <c r="O590" s="126">
        <f>'Recurring Transactions'!$B$15</f>
        <v/>
      </c>
      <c r="P590" s="126">
        <f>'Recurring Transactions'!$E$15</f>
        <v/>
      </c>
      <c r="Q590" s="72">
        <f>IF('Recurring Transactions'!$J$15="","",EDATE('Recurring Transactions'!$J$15,28))</f>
        <v/>
      </c>
      <c r="R590" s="126">
        <f>IF($Q590="","",TEXT($Q590,"mmm yyyy"))</f>
        <v/>
      </c>
      <c r="S590" s="124">
        <f>IF(OR('Recurring Transactions'!$A$15="",$Q590=""),0,(IF('Recurring Transactions'!$F$15="Monthly",IF(AND('Recurring Transactions'!$J$15&lt;=EOMONTH($Q590,0),$Q590&lt;='Recurring Transactions'!$L$15),1,0),IF('Recurring Transactions'!$F$15="Semi-monthly",IF(AND('Recurring Transactions'!$J$15&lt;=EOMONTH($Q590,0),$Q590&lt;='Recurring Transactions'!$L$15),2,0),IF('Recurring Transactions'!$F$15="Weekly",IF(AND('Recurring Transactions'!$J$15&lt;=EOMONTH($Q590,0),$Q590&lt;='Recurring Transactions'!$L$15),MAX(0,INT((MIN(EOMONTH($Q590,0),'Recurring Transactions'!$L$15)-'Recurring Transactions'!$J$15)/7)+INT(-(MAX('Recurring Transactions'!$J$15,$Q590)-'Recurring Transactions'!$J$15)/7)+1),0),IF('Recurring Transactions'!$F$15="Bi-weekly",IF(AND('Recurring Transactions'!$J$15&lt;=EOMONTH($Q590,0),$Q590&lt;='Recurring Transactions'!$L$15),MAX(0,INT((MIN(EOMONTH($Q590,0),'Recurring Transactions'!$L$15)-'Recurring Transactions'!$J$15)/14)+INT(-(MAX('Recurring Transactions'!$J$15,$Q590)-'Recurring Transactions'!$J$15)/14)+1),0),IF('Recurring Transactions'!$F$15="Quarterly",IF(AND(AND('Recurring Transactions'!$J$15&lt;=EOMONTH($Q590,0),$Q590&lt;='Recurring Transactions'!$L$15),MOD((YEAR($Q590)-YEAR('Recurring Transactions'!$J$15))*12+MONTH($Q590)-MONTH('Recurring Transactions'!$J$15),3)=0),1,0),IF('Recurring Transactions'!$F$15="Annually",IF(AND(AND('Recurring Transactions'!$J$15&lt;=EOMONTH($Q590,0),$Q590&lt;='Recurring Transactions'!$L$15),MONTH($Q590)=MONTH('Recurring Transactions'!$J$15)),1,0),0)))))))*'Recurring Transactions'!$D$15)</f>
        <v/>
      </c>
    </row>
    <row r="591">
      <c r="N591" s="126">
        <f>'Recurring Transactions'!$A$15</f>
        <v/>
      </c>
      <c r="O591" s="126">
        <f>'Recurring Transactions'!$B$15</f>
        <v/>
      </c>
      <c r="P591" s="126">
        <f>'Recurring Transactions'!$E$15</f>
        <v/>
      </c>
      <c r="Q591" s="72">
        <f>IF('Recurring Transactions'!$J$15="","",EDATE('Recurring Transactions'!$J$15,29))</f>
        <v/>
      </c>
      <c r="R591" s="126">
        <f>IF($Q591="","",TEXT($Q591,"mmm yyyy"))</f>
        <v/>
      </c>
      <c r="S591" s="124">
        <f>IF(OR('Recurring Transactions'!$A$15="",$Q591=""),0,(IF('Recurring Transactions'!$F$15="Monthly",IF(AND('Recurring Transactions'!$J$15&lt;=EOMONTH($Q591,0),$Q591&lt;='Recurring Transactions'!$L$15),1,0),IF('Recurring Transactions'!$F$15="Semi-monthly",IF(AND('Recurring Transactions'!$J$15&lt;=EOMONTH($Q591,0),$Q591&lt;='Recurring Transactions'!$L$15),2,0),IF('Recurring Transactions'!$F$15="Weekly",IF(AND('Recurring Transactions'!$J$15&lt;=EOMONTH($Q591,0),$Q591&lt;='Recurring Transactions'!$L$15),MAX(0,INT((MIN(EOMONTH($Q591,0),'Recurring Transactions'!$L$15)-'Recurring Transactions'!$J$15)/7)+INT(-(MAX('Recurring Transactions'!$J$15,$Q591)-'Recurring Transactions'!$J$15)/7)+1),0),IF('Recurring Transactions'!$F$15="Bi-weekly",IF(AND('Recurring Transactions'!$J$15&lt;=EOMONTH($Q591,0),$Q591&lt;='Recurring Transactions'!$L$15),MAX(0,INT((MIN(EOMONTH($Q591,0),'Recurring Transactions'!$L$15)-'Recurring Transactions'!$J$15)/14)+INT(-(MAX('Recurring Transactions'!$J$15,$Q591)-'Recurring Transactions'!$J$15)/14)+1),0),IF('Recurring Transactions'!$F$15="Quarterly",IF(AND(AND('Recurring Transactions'!$J$15&lt;=EOMONTH($Q591,0),$Q591&lt;='Recurring Transactions'!$L$15),MOD((YEAR($Q591)-YEAR('Recurring Transactions'!$J$15))*12+MONTH($Q591)-MONTH('Recurring Transactions'!$J$15),3)=0),1,0),IF('Recurring Transactions'!$F$15="Annually",IF(AND(AND('Recurring Transactions'!$J$15&lt;=EOMONTH($Q591,0),$Q591&lt;='Recurring Transactions'!$L$15),MONTH($Q591)=MONTH('Recurring Transactions'!$J$15)),1,0),0)))))))*'Recurring Transactions'!$D$15)</f>
        <v/>
      </c>
    </row>
    <row r="592">
      <c r="N592" s="126">
        <f>'Recurring Transactions'!$A$15</f>
        <v/>
      </c>
      <c r="O592" s="126">
        <f>'Recurring Transactions'!$B$15</f>
        <v/>
      </c>
      <c r="P592" s="126">
        <f>'Recurring Transactions'!$E$15</f>
        <v/>
      </c>
      <c r="Q592" s="72">
        <f>IF('Recurring Transactions'!$J$15="","",EDATE('Recurring Transactions'!$J$15,30))</f>
        <v/>
      </c>
      <c r="R592" s="126">
        <f>IF($Q592="","",TEXT($Q592,"mmm yyyy"))</f>
        <v/>
      </c>
      <c r="S592" s="124">
        <f>IF(OR('Recurring Transactions'!$A$15="",$Q592=""),0,(IF('Recurring Transactions'!$F$15="Monthly",IF(AND('Recurring Transactions'!$J$15&lt;=EOMONTH($Q592,0),$Q592&lt;='Recurring Transactions'!$L$15),1,0),IF('Recurring Transactions'!$F$15="Semi-monthly",IF(AND('Recurring Transactions'!$J$15&lt;=EOMONTH($Q592,0),$Q592&lt;='Recurring Transactions'!$L$15),2,0),IF('Recurring Transactions'!$F$15="Weekly",IF(AND('Recurring Transactions'!$J$15&lt;=EOMONTH($Q592,0),$Q592&lt;='Recurring Transactions'!$L$15),MAX(0,INT((MIN(EOMONTH($Q592,0),'Recurring Transactions'!$L$15)-'Recurring Transactions'!$J$15)/7)+INT(-(MAX('Recurring Transactions'!$J$15,$Q592)-'Recurring Transactions'!$J$15)/7)+1),0),IF('Recurring Transactions'!$F$15="Bi-weekly",IF(AND('Recurring Transactions'!$J$15&lt;=EOMONTH($Q592,0),$Q592&lt;='Recurring Transactions'!$L$15),MAX(0,INT((MIN(EOMONTH($Q592,0),'Recurring Transactions'!$L$15)-'Recurring Transactions'!$J$15)/14)+INT(-(MAX('Recurring Transactions'!$J$15,$Q592)-'Recurring Transactions'!$J$15)/14)+1),0),IF('Recurring Transactions'!$F$15="Quarterly",IF(AND(AND('Recurring Transactions'!$J$15&lt;=EOMONTH($Q592,0),$Q592&lt;='Recurring Transactions'!$L$15),MOD((YEAR($Q592)-YEAR('Recurring Transactions'!$J$15))*12+MONTH($Q592)-MONTH('Recurring Transactions'!$J$15),3)=0),1,0),IF('Recurring Transactions'!$F$15="Annually",IF(AND(AND('Recurring Transactions'!$J$15&lt;=EOMONTH($Q592,0),$Q592&lt;='Recurring Transactions'!$L$15),MONTH($Q592)=MONTH('Recurring Transactions'!$J$15)),1,0),0)))))))*'Recurring Transactions'!$D$15)</f>
        <v/>
      </c>
    </row>
    <row r="593">
      <c r="N593" s="126">
        <f>'Recurring Transactions'!$A$15</f>
        <v/>
      </c>
      <c r="O593" s="126">
        <f>'Recurring Transactions'!$B$15</f>
        <v/>
      </c>
      <c r="P593" s="126">
        <f>'Recurring Transactions'!$E$15</f>
        <v/>
      </c>
      <c r="Q593" s="72">
        <f>IF('Recurring Transactions'!$J$15="","",EDATE('Recurring Transactions'!$J$15,31))</f>
        <v/>
      </c>
      <c r="R593" s="126">
        <f>IF($Q593="","",TEXT($Q593,"mmm yyyy"))</f>
        <v/>
      </c>
      <c r="S593" s="124">
        <f>IF(OR('Recurring Transactions'!$A$15="",$Q593=""),0,(IF('Recurring Transactions'!$F$15="Monthly",IF(AND('Recurring Transactions'!$J$15&lt;=EOMONTH($Q593,0),$Q593&lt;='Recurring Transactions'!$L$15),1,0),IF('Recurring Transactions'!$F$15="Semi-monthly",IF(AND('Recurring Transactions'!$J$15&lt;=EOMONTH($Q593,0),$Q593&lt;='Recurring Transactions'!$L$15),2,0),IF('Recurring Transactions'!$F$15="Weekly",IF(AND('Recurring Transactions'!$J$15&lt;=EOMONTH($Q593,0),$Q593&lt;='Recurring Transactions'!$L$15),MAX(0,INT((MIN(EOMONTH($Q593,0),'Recurring Transactions'!$L$15)-'Recurring Transactions'!$J$15)/7)+INT(-(MAX('Recurring Transactions'!$J$15,$Q593)-'Recurring Transactions'!$J$15)/7)+1),0),IF('Recurring Transactions'!$F$15="Bi-weekly",IF(AND('Recurring Transactions'!$J$15&lt;=EOMONTH($Q593,0),$Q593&lt;='Recurring Transactions'!$L$15),MAX(0,INT((MIN(EOMONTH($Q593,0),'Recurring Transactions'!$L$15)-'Recurring Transactions'!$J$15)/14)+INT(-(MAX('Recurring Transactions'!$J$15,$Q593)-'Recurring Transactions'!$J$15)/14)+1),0),IF('Recurring Transactions'!$F$15="Quarterly",IF(AND(AND('Recurring Transactions'!$J$15&lt;=EOMONTH($Q593,0),$Q593&lt;='Recurring Transactions'!$L$15),MOD((YEAR($Q593)-YEAR('Recurring Transactions'!$J$15))*12+MONTH($Q593)-MONTH('Recurring Transactions'!$J$15),3)=0),1,0),IF('Recurring Transactions'!$F$15="Annually",IF(AND(AND('Recurring Transactions'!$J$15&lt;=EOMONTH($Q593,0),$Q593&lt;='Recurring Transactions'!$L$15),MONTH($Q593)=MONTH('Recurring Transactions'!$J$15)),1,0),0)))))))*'Recurring Transactions'!$D$15)</f>
        <v/>
      </c>
    </row>
    <row r="594">
      <c r="N594" s="126">
        <f>'Recurring Transactions'!$A$15</f>
        <v/>
      </c>
      <c r="O594" s="126">
        <f>'Recurring Transactions'!$B$15</f>
        <v/>
      </c>
      <c r="P594" s="126">
        <f>'Recurring Transactions'!$E$15</f>
        <v/>
      </c>
      <c r="Q594" s="72">
        <f>IF('Recurring Transactions'!$J$15="","",EDATE('Recurring Transactions'!$J$15,32))</f>
        <v/>
      </c>
      <c r="R594" s="126">
        <f>IF($Q594="","",TEXT($Q594,"mmm yyyy"))</f>
        <v/>
      </c>
      <c r="S594" s="124">
        <f>IF(OR('Recurring Transactions'!$A$15="",$Q594=""),0,(IF('Recurring Transactions'!$F$15="Monthly",IF(AND('Recurring Transactions'!$J$15&lt;=EOMONTH($Q594,0),$Q594&lt;='Recurring Transactions'!$L$15),1,0),IF('Recurring Transactions'!$F$15="Semi-monthly",IF(AND('Recurring Transactions'!$J$15&lt;=EOMONTH($Q594,0),$Q594&lt;='Recurring Transactions'!$L$15),2,0),IF('Recurring Transactions'!$F$15="Weekly",IF(AND('Recurring Transactions'!$J$15&lt;=EOMONTH($Q594,0),$Q594&lt;='Recurring Transactions'!$L$15),MAX(0,INT((MIN(EOMONTH($Q594,0),'Recurring Transactions'!$L$15)-'Recurring Transactions'!$J$15)/7)+INT(-(MAX('Recurring Transactions'!$J$15,$Q594)-'Recurring Transactions'!$J$15)/7)+1),0),IF('Recurring Transactions'!$F$15="Bi-weekly",IF(AND('Recurring Transactions'!$J$15&lt;=EOMONTH($Q594,0),$Q594&lt;='Recurring Transactions'!$L$15),MAX(0,INT((MIN(EOMONTH($Q594,0),'Recurring Transactions'!$L$15)-'Recurring Transactions'!$J$15)/14)+INT(-(MAX('Recurring Transactions'!$J$15,$Q594)-'Recurring Transactions'!$J$15)/14)+1),0),IF('Recurring Transactions'!$F$15="Quarterly",IF(AND(AND('Recurring Transactions'!$J$15&lt;=EOMONTH($Q594,0),$Q594&lt;='Recurring Transactions'!$L$15),MOD((YEAR($Q594)-YEAR('Recurring Transactions'!$J$15))*12+MONTH($Q594)-MONTH('Recurring Transactions'!$J$15),3)=0),1,0),IF('Recurring Transactions'!$F$15="Annually",IF(AND(AND('Recurring Transactions'!$J$15&lt;=EOMONTH($Q594,0),$Q594&lt;='Recurring Transactions'!$L$15),MONTH($Q594)=MONTH('Recurring Transactions'!$J$15)),1,0),0)))))))*'Recurring Transactions'!$D$15)</f>
        <v/>
      </c>
    </row>
    <row r="595">
      <c r="N595" s="126">
        <f>'Recurring Transactions'!$A$15</f>
        <v/>
      </c>
      <c r="O595" s="126">
        <f>'Recurring Transactions'!$B$15</f>
        <v/>
      </c>
      <c r="P595" s="126">
        <f>'Recurring Transactions'!$E$15</f>
        <v/>
      </c>
      <c r="Q595" s="72">
        <f>IF('Recurring Transactions'!$J$15="","",EDATE('Recurring Transactions'!$J$15,33))</f>
        <v/>
      </c>
      <c r="R595" s="126">
        <f>IF($Q595="","",TEXT($Q595,"mmm yyyy"))</f>
        <v/>
      </c>
      <c r="S595" s="124">
        <f>IF(OR('Recurring Transactions'!$A$15="",$Q595=""),0,(IF('Recurring Transactions'!$F$15="Monthly",IF(AND('Recurring Transactions'!$J$15&lt;=EOMONTH($Q595,0),$Q595&lt;='Recurring Transactions'!$L$15),1,0),IF('Recurring Transactions'!$F$15="Semi-monthly",IF(AND('Recurring Transactions'!$J$15&lt;=EOMONTH($Q595,0),$Q595&lt;='Recurring Transactions'!$L$15),2,0),IF('Recurring Transactions'!$F$15="Weekly",IF(AND('Recurring Transactions'!$J$15&lt;=EOMONTH($Q595,0),$Q595&lt;='Recurring Transactions'!$L$15),MAX(0,INT((MIN(EOMONTH($Q595,0),'Recurring Transactions'!$L$15)-'Recurring Transactions'!$J$15)/7)+INT(-(MAX('Recurring Transactions'!$J$15,$Q595)-'Recurring Transactions'!$J$15)/7)+1),0),IF('Recurring Transactions'!$F$15="Bi-weekly",IF(AND('Recurring Transactions'!$J$15&lt;=EOMONTH($Q595,0),$Q595&lt;='Recurring Transactions'!$L$15),MAX(0,INT((MIN(EOMONTH($Q595,0),'Recurring Transactions'!$L$15)-'Recurring Transactions'!$J$15)/14)+INT(-(MAX('Recurring Transactions'!$J$15,$Q595)-'Recurring Transactions'!$J$15)/14)+1),0),IF('Recurring Transactions'!$F$15="Quarterly",IF(AND(AND('Recurring Transactions'!$J$15&lt;=EOMONTH($Q595,0),$Q595&lt;='Recurring Transactions'!$L$15),MOD((YEAR($Q595)-YEAR('Recurring Transactions'!$J$15))*12+MONTH($Q595)-MONTH('Recurring Transactions'!$J$15),3)=0),1,0),IF('Recurring Transactions'!$F$15="Annually",IF(AND(AND('Recurring Transactions'!$J$15&lt;=EOMONTH($Q595,0),$Q595&lt;='Recurring Transactions'!$L$15),MONTH($Q595)=MONTH('Recurring Transactions'!$J$15)),1,0),0)))))))*'Recurring Transactions'!$D$15)</f>
        <v/>
      </c>
    </row>
    <row r="596">
      <c r="N596" s="126">
        <f>'Recurring Transactions'!$A$15</f>
        <v/>
      </c>
      <c r="O596" s="126">
        <f>'Recurring Transactions'!$B$15</f>
        <v/>
      </c>
      <c r="P596" s="126">
        <f>'Recurring Transactions'!$E$15</f>
        <v/>
      </c>
      <c r="Q596" s="72">
        <f>IF('Recurring Transactions'!$J$15="","",EDATE('Recurring Transactions'!$J$15,34))</f>
        <v/>
      </c>
      <c r="R596" s="126">
        <f>IF($Q596="","",TEXT($Q596,"mmm yyyy"))</f>
        <v/>
      </c>
      <c r="S596" s="124">
        <f>IF(OR('Recurring Transactions'!$A$15="",$Q596=""),0,(IF('Recurring Transactions'!$F$15="Monthly",IF(AND('Recurring Transactions'!$J$15&lt;=EOMONTH($Q596,0),$Q596&lt;='Recurring Transactions'!$L$15),1,0),IF('Recurring Transactions'!$F$15="Semi-monthly",IF(AND('Recurring Transactions'!$J$15&lt;=EOMONTH($Q596,0),$Q596&lt;='Recurring Transactions'!$L$15),2,0),IF('Recurring Transactions'!$F$15="Weekly",IF(AND('Recurring Transactions'!$J$15&lt;=EOMONTH($Q596,0),$Q596&lt;='Recurring Transactions'!$L$15),MAX(0,INT((MIN(EOMONTH($Q596,0),'Recurring Transactions'!$L$15)-'Recurring Transactions'!$J$15)/7)+INT(-(MAX('Recurring Transactions'!$J$15,$Q596)-'Recurring Transactions'!$J$15)/7)+1),0),IF('Recurring Transactions'!$F$15="Bi-weekly",IF(AND('Recurring Transactions'!$J$15&lt;=EOMONTH($Q596,0),$Q596&lt;='Recurring Transactions'!$L$15),MAX(0,INT((MIN(EOMONTH($Q596,0),'Recurring Transactions'!$L$15)-'Recurring Transactions'!$J$15)/14)+INT(-(MAX('Recurring Transactions'!$J$15,$Q596)-'Recurring Transactions'!$J$15)/14)+1),0),IF('Recurring Transactions'!$F$15="Quarterly",IF(AND(AND('Recurring Transactions'!$J$15&lt;=EOMONTH($Q596,0),$Q596&lt;='Recurring Transactions'!$L$15),MOD((YEAR($Q596)-YEAR('Recurring Transactions'!$J$15))*12+MONTH($Q596)-MONTH('Recurring Transactions'!$J$15),3)=0),1,0),IF('Recurring Transactions'!$F$15="Annually",IF(AND(AND('Recurring Transactions'!$J$15&lt;=EOMONTH($Q596,0),$Q596&lt;='Recurring Transactions'!$L$15),MONTH($Q596)=MONTH('Recurring Transactions'!$J$15)),1,0),0)))))))*'Recurring Transactions'!$D$15)</f>
        <v/>
      </c>
    </row>
    <row r="597">
      <c r="N597" s="126">
        <f>'Recurring Transactions'!$A$15</f>
        <v/>
      </c>
      <c r="O597" s="126">
        <f>'Recurring Transactions'!$B$15</f>
        <v/>
      </c>
      <c r="P597" s="126">
        <f>'Recurring Transactions'!$E$15</f>
        <v/>
      </c>
      <c r="Q597" s="72">
        <f>IF('Recurring Transactions'!$J$15="","",EDATE('Recurring Transactions'!$J$15,35))</f>
        <v/>
      </c>
      <c r="R597" s="126">
        <f>IF($Q597="","",TEXT($Q597,"mmm yyyy"))</f>
        <v/>
      </c>
      <c r="S597" s="124">
        <f>IF(OR('Recurring Transactions'!$A$15="",$Q597=""),0,(IF('Recurring Transactions'!$F$15="Monthly",IF(AND('Recurring Transactions'!$J$15&lt;=EOMONTH($Q597,0),$Q597&lt;='Recurring Transactions'!$L$15),1,0),IF('Recurring Transactions'!$F$15="Semi-monthly",IF(AND('Recurring Transactions'!$J$15&lt;=EOMONTH($Q597,0),$Q597&lt;='Recurring Transactions'!$L$15),2,0),IF('Recurring Transactions'!$F$15="Weekly",IF(AND('Recurring Transactions'!$J$15&lt;=EOMONTH($Q597,0),$Q597&lt;='Recurring Transactions'!$L$15),MAX(0,INT((MIN(EOMONTH($Q597,0),'Recurring Transactions'!$L$15)-'Recurring Transactions'!$J$15)/7)+INT(-(MAX('Recurring Transactions'!$J$15,$Q597)-'Recurring Transactions'!$J$15)/7)+1),0),IF('Recurring Transactions'!$F$15="Bi-weekly",IF(AND('Recurring Transactions'!$J$15&lt;=EOMONTH($Q597,0),$Q597&lt;='Recurring Transactions'!$L$15),MAX(0,INT((MIN(EOMONTH($Q597,0),'Recurring Transactions'!$L$15)-'Recurring Transactions'!$J$15)/14)+INT(-(MAX('Recurring Transactions'!$J$15,$Q597)-'Recurring Transactions'!$J$15)/14)+1),0),IF('Recurring Transactions'!$F$15="Quarterly",IF(AND(AND('Recurring Transactions'!$J$15&lt;=EOMONTH($Q597,0),$Q597&lt;='Recurring Transactions'!$L$15),MOD((YEAR($Q597)-YEAR('Recurring Transactions'!$J$15))*12+MONTH($Q597)-MONTH('Recurring Transactions'!$J$15),3)=0),1,0),IF('Recurring Transactions'!$F$15="Annually",IF(AND(AND('Recurring Transactions'!$J$15&lt;=EOMONTH($Q597,0),$Q597&lt;='Recurring Transactions'!$L$15),MONTH($Q597)=MONTH('Recurring Transactions'!$J$15)),1,0),0)))))))*'Recurring Transactions'!$D$15)</f>
        <v/>
      </c>
    </row>
    <row r="598">
      <c r="N598" s="126">
        <f>'Recurring Transactions'!$A$15</f>
        <v/>
      </c>
      <c r="O598" s="126">
        <f>'Recurring Transactions'!$B$15</f>
        <v/>
      </c>
      <c r="P598" s="126">
        <f>'Recurring Transactions'!$E$15</f>
        <v/>
      </c>
      <c r="Q598" s="72">
        <f>IF('Recurring Transactions'!$J$15="","",EDATE('Recurring Transactions'!$J$15,36))</f>
        <v/>
      </c>
      <c r="R598" s="126">
        <f>IF($Q598="","",TEXT($Q598,"mmm yyyy"))</f>
        <v/>
      </c>
      <c r="S598" s="124">
        <f>IF(OR('Recurring Transactions'!$A$15="",$Q598=""),0,(IF('Recurring Transactions'!$F$15="Monthly",IF(AND('Recurring Transactions'!$J$15&lt;=EOMONTH($Q598,0),$Q598&lt;='Recurring Transactions'!$L$15),1,0),IF('Recurring Transactions'!$F$15="Semi-monthly",IF(AND('Recurring Transactions'!$J$15&lt;=EOMONTH($Q598,0),$Q598&lt;='Recurring Transactions'!$L$15),2,0),IF('Recurring Transactions'!$F$15="Weekly",IF(AND('Recurring Transactions'!$J$15&lt;=EOMONTH($Q598,0),$Q598&lt;='Recurring Transactions'!$L$15),MAX(0,INT((MIN(EOMONTH($Q598,0),'Recurring Transactions'!$L$15)-'Recurring Transactions'!$J$15)/7)+INT(-(MAX('Recurring Transactions'!$J$15,$Q598)-'Recurring Transactions'!$J$15)/7)+1),0),IF('Recurring Transactions'!$F$15="Bi-weekly",IF(AND('Recurring Transactions'!$J$15&lt;=EOMONTH($Q598,0),$Q598&lt;='Recurring Transactions'!$L$15),MAX(0,INT((MIN(EOMONTH($Q598,0),'Recurring Transactions'!$L$15)-'Recurring Transactions'!$J$15)/14)+INT(-(MAX('Recurring Transactions'!$J$15,$Q598)-'Recurring Transactions'!$J$15)/14)+1),0),IF('Recurring Transactions'!$F$15="Quarterly",IF(AND(AND('Recurring Transactions'!$J$15&lt;=EOMONTH($Q598,0),$Q598&lt;='Recurring Transactions'!$L$15),MOD((YEAR($Q598)-YEAR('Recurring Transactions'!$J$15))*12+MONTH($Q598)-MONTH('Recurring Transactions'!$J$15),3)=0),1,0),IF('Recurring Transactions'!$F$15="Annually",IF(AND(AND('Recurring Transactions'!$J$15&lt;=EOMONTH($Q598,0),$Q598&lt;='Recurring Transactions'!$L$15),MONTH($Q598)=MONTH('Recurring Transactions'!$J$15)),1,0),0)))))))*'Recurring Transactions'!$D$15)</f>
        <v/>
      </c>
    </row>
    <row r="599">
      <c r="N599" s="126">
        <f>'Recurring Transactions'!$A$15</f>
        <v/>
      </c>
      <c r="O599" s="126">
        <f>'Recurring Transactions'!$B$15</f>
        <v/>
      </c>
      <c r="P599" s="126">
        <f>'Recurring Transactions'!$E$15</f>
        <v/>
      </c>
      <c r="Q599" s="72">
        <f>IF('Recurring Transactions'!$J$15="","",EDATE('Recurring Transactions'!$J$15,37))</f>
        <v/>
      </c>
      <c r="R599" s="126">
        <f>IF($Q599="","",TEXT($Q599,"mmm yyyy"))</f>
        <v/>
      </c>
      <c r="S599" s="124">
        <f>IF(OR('Recurring Transactions'!$A$15="",$Q599=""),0,(IF('Recurring Transactions'!$F$15="Monthly",IF(AND('Recurring Transactions'!$J$15&lt;=EOMONTH($Q599,0),$Q599&lt;='Recurring Transactions'!$L$15),1,0),IF('Recurring Transactions'!$F$15="Semi-monthly",IF(AND('Recurring Transactions'!$J$15&lt;=EOMONTH($Q599,0),$Q599&lt;='Recurring Transactions'!$L$15),2,0),IF('Recurring Transactions'!$F$15="Weekly",IF(AND('Recurring Transactions'!$J$15&lt;=EOMONTH($Q599,0),$Q599&lt;='Recurring Transactions'!$L$15),MAX(0,INT((MIN(EOMONTH($Q599,0),'Recurring Transactions'!$L$15)-'Recurring Transactions'!$J$15)/7)+INT(-(MAX('Recurring Transactions'!$J$15,$Q599)-'Recurring Transactions'!$J$15)/7)+1),0),IF('Recurring Transactions'!$F$15="Bi-weekly",IF(AND('Recurring Transactions'!$J$15&lt;=EOMONTH($Q599,0),$Q599&lt;='Recurring Transactions'!$L$15),MAX(0,INT((MIN(EOMONTH($Q599,0),'Recurring Transactions'!$L$15)-'Recurring Transactions'!$J$15)/14)+INT(-(MAX('Recurring Transactions'!$J$15,$Q599)-'Recurring Transactions'!$J$15)/14)+1),0),IF('Recurring Transactions'!$F$15="Quarterly",IF(AND(AND('Recurring Transactions'!$J$15&lt;=EOMONTH($Q599,0),$Q599&lt;='Recurring Transactions'!$L$15),MOD((YEAR($Q599)-YEAR('Recurring Transactions'!$J$15))*12+MONTH($Q599)-MONTH('Recurring Transactions'!$J$15),3)=0),1,0),IF('Recurring Transactions'!$F$15="Annually",IF(AND(AND('Recurring Transactions'!$J$15&lt;=EOMONTH($Q599,0),$Q599&lt;='Recurring Transactions'!$L$15),MONTH($Q599)=MONTH('Recurring Transactions'!$J$15)),1,0),0)))))))*'Recurring Transactions'!$D$15)</f>
        <v/>
      </c>
    </row>
    <row r="600">
      <c r="N600" s="126">
        <f>'Recurring Transactions'!$A$15</f>
        <v/>
      </c>
      <c r="O600" s="126">
        <f>'Recurring Transactions'!$B$15</f>
        <v/>
      </c>
      <c r="P600" s="126">
        <f>'Recurring Transactions'!$E$15</f>
        <v/>
      </c>
      <c r="Q600" s="72">
        <f>IF('Recurring Transactions'!$J$15="","",EDATE('Recurring Transactions'!$J$15,38))</f>
        <v/>
      </c>
      <c r="R600" s="126">
        <f>IF($Q600="","",TEXT($Q600,"mmm yyyy"))</f>
        <v/>
      </c>
      <c r="S600" s="124">
        <f>IF(OR('Recurring Transactions'!$A$15="",$Q600=""),0,(IF('Recurring Transactions'!$F$15="Monthly",IF(AND('Recurring Transactions'!$J$15&lt;=EOMONTH($Q600,0),$Q600&lt;='Recurring Transactions'!$L$15),1,0),IF('Recurring Transactions'!$F$15="Semi-monthly",IF(AND('Recurring Transactions'!$J$15&lt;=EOMONTH($Q600,0),$Q600&lt;='Recurring Transactions'!$L$15),2,0),IF('Recurring Transactions'!$F$15="Weekly",IF(AND('Recurring Transactions'!$J$15&lt;=EOMONTH($Q600,0),$Q600&lt;='Recurring Transactions'!$L$15),MAX(0,INT((MIN(EOMONTH($Q600,0),'Recurring Transactions'!$L$15)-'Recurring Transactions'!$J$15)/7)+INT(-(MAX('Recurring Transactions'!$J$15,$Q600)-'Recurring Transactions'!$J$15)/7)+1),0),IF('Recurring Transactions'!$F$15="Bi-weekly",IF(AND('Recurring Transactions'!$J$15&lt;=EOMONTH($Q600,0),$Q600&lt;='Recurring Transactions'!$L$15),MAX(0,INT((MIN(EOMONTH($Q600,0),'Recurring Transactions'!$L$15)-'Recurring Transactions'!$J$15)/14)+INT(-(MAX('Recurring Transactions'!$J$15,$Q600)-'Recurring Transactions'!$J$15)/14)+1),0),IF('Recurring Transactions'!$F$15="Quarterly",IF(AND(AND('Recurring Transactions'!$J$15&lt;=EOMONTH($Q600,0),$Q600&lt;='Recurring Transactions'!$L$15),MOD((YEAR($Q600)-YEAR('Recurring Transactions'!$J$15))*12+MONTH($Q600)-MONTH('Recurring Transactions'!$J$15),3)=0),1,0),IF('Recurring Transactions'!$F$15="Annually",IF(AND(AND('Recurring Transactions'!$J$15&lt;=EOMONTH($Q600,0),$Q600&lt;='Recurring Transactions'!$L$15),MONTH($Q600)=MONTH('Recurring Transactions'!$J$15)),1,0),0)))))))*'Recurring Transactions'!$D$15)</f>
        <v/>
      </c>
    </row>
    <row r="601">
      <c r="N601" s="126">
        <f>'Recurring Transactions'!$A$15</f>
        <v/>
      </c>
      <c r="O601" s="126">
        <f>'Recurring Transactions'!$B$15</f>
        <v/>
      </c>
      <c r="P601" s="126">
        <f>'Recurring Transactions'!$E$15</f>
        <v/>
      </c>
      <c r="Q601" s="72">
        <f>IF('Recurring Transactions'!$J$15="","",EDATE('Recurring Transactions'!$J$15,39))</f>
        <v/>
      </c>
      <c r="R601" s="126">
        <f>IF($Q601="","",TEXT($Q601,"mmm yyyy"))</f>
        <v/>
      </c>
      <c r="S601" s="124">
        <f>IF(OR('Recurring Transactions'!$A$15="",$Q601=""),0,(IF('Recurring Transactions'!$F$15="Monthly",IF(AND('Recurring Transactions'!$J$15&lt;=EOMONTH($Q601,0),$Q601&lt;='Recurring Transactions'!$L$15),1,0),IF('Recurring Transactions'!$F$15="Semi-monthly",IF(AND('Recurring Transactions'!$J$15&lt;=EOMONTH($Q601,0),$Q601&lt;='Recurring Transactions'!$L$15),2,0),IF('Recurring Transactions'!$F$15="Weekly",IF(AND('Recurring Transactions'!$J$15&lt;=EOMONTH($Q601,0),$Q601&lt;='Recurring Transactions'!$L$15),MAX(0,INT((MIN(EOMONTH($Q601,0),'Recurring Transactions'!$L$15)-'Recurring Transactions'!$J$15)/7)+INT(-(MAX('Recurring Transactions'!$J$15,$Q601)-'Recurring Transactions'!$J$15)/7)+1),0),IF('Recurring Transactions'!$F$15="Bi-weekly",IF(AND('Recurring Transactions'!$J$15&lt;=EOMONTH($Q601,0),$Q601&lt;='Recurring Transactions'!$L$15),MAX(0,INT((MIN(EOMONTH($Q601,0),'Recurring Transactions'!$L$15)-'Recurring Transactions'!$J$15)/14)+INT(-(MAX('Recurring Transactions'!$J$15,$Q601)-'Recurring Transactions'!$J$15)/14)+1),0),IF('Recurring Transactions'!$F$15="Quarterly",IF(AND(AND('Recurring Transactions'!$J$15&lt;=EOMONTH($Q601,0),$Q601&lt;='Recurring Transactions'!$L$15),MOD((YEAR($Q601)-YEAR('Recurring Transactions'!$J$15))*12+MONTH($Q601)-MONTH('Recurring Transactions'!$J$15),3)=0),1,0),IF('Recurring Transactions'!$F$15="Annually",IF(AND(AND('Recurring Transactions'!$J$15&lt;=EOMONTH($Q601,0),$Q601&lt;='Recurring Transactions'!$L$15),MONTH($Q601)=MONTH('Recurring Transactions'!$J$15)),1,0),0)))))))*'Recurring Transactions'!$D$15)</f>
        <v/>
      </c>
    </row>
    <row r="602">
      <c r="N602" s="126">
        <f>'Recurring Transactions'!$A$15</f>
        <v/>
      </c>
      <c r="O602" s="126">
        <f>'Recurring Transactions'!$B$15</f>
        <v/>
      </c>
      <c r="P602" s="126">
        <f>'Recurring Transactions'!$E$15</f>
        <v/>
      </c>
      <c r="Q602" s="72">
        <f>IF('Recurring Transactions'!$J$15="","",EDATE('Recurring Transactions'!$J$15,40))</f>
        <v/>
      </c>
      <c r="R602" s="126">
        <f>IF($Q602="","",TEXT($Q602,"mmm yyyy"))</f>
        <v/>
      </c>
      <c r="S602" s="124">
        <f>IF(OR('Recurring Transactions'!$A$15="",$Q602=""),0,(IF('Recurring Transactions'!$F$15="Monthly",IF(AND('Recurring Transactions'!$J$15&lt;=EOMONTH($Q602,0),$Q602&lt;='Recurring Transactions'!$L$15),1,0),IF('Recurring Transactions'!$F$15="Semi-monthly",IF(AND('Recurring Transactions'!$J$15&lt;=EOMONTH($Q602,0),$Q602&lt;='Recurring Transactions'!$L$15),2,0),IF('Recurring Transactions'!$F$15="Weekly",IF(AND('Recurring Transactions'!$J$15&lt;=EOMONTH($Q602,0),$Q602&lt;='Recurring Transactions'!$L$15),MAX(0,INT((MIN(EOMONTH($Q602,0),'Recurring Transactions'!$L$15)-'Recurring Transactions'!$J$15)/7)+INT(-(MAX('Recurring Transactions'!$J$15,$Q602)-'Recurring Transactions'!$J$15)/7)+1),0),IF('Recurring Transactions'!$F$15="Bi-weekly",IF(AND('Recurring Transactions'!$J$15&lt;=EOMONTH($Q602,0),$Q602&lt;='Recurring Transactions'!$L$15),MAX(0,INT((MIN(EOMONTH($Q602,0),'Recurring Transactions'!$L$15)-'Recurring Transactions'!$J$15)/14)+INT(-(MAX('Recurring Transactions'!$J$15,$Q602)-'Recurring Transactions'!$J$15)/14)+1),0),IF('Recurring Transactions'!$F$15="Quarterly",IF(AND(AND('Recurring Transactions'!$J$15&lt;=EOMONTH($Q602,0),$Q602&lt;='Recurring Transactions'!$L$15),MOD((YEAR($Q602)-YEAR('Recurring Transactions'!$J$15))*12+MONTH($Q602)-MONTH('Recurring Transactions'!$J$15),3)=0),1,0),IF('Recurring Transactions'!$F$15="Annually",IF(AND(AND('Recurring Transactions'!$J$15&lt;=EOMONTH($Q602,0),$Q602&lt;='Recurring Transactions'!$L$15),MONTH($Q602)=MONTH('Recurring Transactions'!$J$15)),1,0),0)))))))*'Recurring Transactions'!$D$15)</f>
        <v/>
      </c>
    </row>
    <row r="603">
      <c r="N603" s="126">
        <f>'Recurring Transactions'!$A$15</f>
        <v/>
      </c>
      <c r="O603" s="126">
        <f>'Recurring Transactions'!$B$15</f>
        <v/>
      </c>
      <c r="P603" s="126">
        <f>'Recurring Transactions'!$E$15</f>
        <v/>
      </c>
      <c r="Q603" s="72">
        <f>IF('Recurring Transactions'!$J$15="","",EDATE('Recurring Transactions'!$J$15,41))</f>
        <v/>
      </c>
      <c r="R603" s="126">
        <f>IF($Q603="","",TEXT($Q603,"mmm yyyy"))</f>
        <v/>
      </c>
      <c r="S603" s="124">
        <f>IF(OR('Recurring Transactions'!$A$15="",$Q603=""),0,(IF('Recurring Transactions'!$F$15="Monthly",IF(AND('Recurring Transactions'!$J$15&lt;=EOMONTH($Q603,0),$Q603&lt;='Recurring Transactions'!$L$15),1,0),IF('Recurring Transactions'!$F$15="Semi-monthly",IF(AND('Recurring Transactions'!$J$15&lt;=EOMONTH($Q603,0),$Q603&lt;='Recurring Transactions'!$L$15),2,0),IF('Recurring Transactions'!$F$15="Weekly",IF(AND('Recurring Transactions'!$J$15&lt;=EOMONTH($Q603,0),$Q603&lt;='Recurring Transactions'!$L$15),MAX(0,INT((MIN(EOMONTH($Q603,0),'Recurring Transactions'!$L$15)-'Recurring Transactions'!$J$15)/7)+INT(-(MAX('Recurring Transactions'!$J$15,$Q603)-'Recurring Transactions'!$J$15)/7)+1),0),IF('Recurring Transactions'!$F$15="Bi-weekly",IF(AND('Recurring Transactions'!$J$15&lt;=EOMONTH($Q603,0),$Q603&lt;='Recurring Transactions'!$L$15),MAX(0,INT((MIN(EOMONTH($Q603,0),'Recurring Transactions'!$L$15)-'Recurring Transactions'!$J$15)/14)+INT(-(MAX('Recurring Transactions'!$J$15,$Q603)-'Recurring Transactions'!$J$15)/14)+1),0),IF('Recurring Transactions'!$F$15="Quarterly",IF(AND(AND('Recurring Transactions'!$J$15&lt;=EOMONTH($Q603,0),$Q603&lt;='Recurring Transactions'!$L$15),MOD((YEAR($Q603)-YEAR('Recurring Transactions'!$J$15))*12+MONTH($Q603)-MONTH('Recurring Transactions'!$J$15),3)=0),1,0),IF('Recurring Transactions'!$F$15="Annually",IF(AND(AND('Recurring Transactions'!$J$15&lt;=EOMONTH($Q603,0),$Q603&lt;='Recurring Transactions'!$L$15),MONTH($Q603)=MONTH('Recurring Transactions'!$J$15)),1,0),0)))))))*'Recurring Transactions'!$D$15)</f>
        <v/>
      </c>
    </row>
    <row r="604">
      <c r="N604" s="126">
        <f>'Recurring Transactions'!$A$15</f>
        <v/>
      </c>
      <c r="O604" s="126">
        <f>'Recurring Transactions'!$B$15</f>
        <v/>
      </c>
      <c r="P604" s="126">
        <f>'Recurring Transactions'!$E$15</f>
        <v/>
      </c>
      <c r="Q604" s="72">
        <f>IF('Recurring Transactions'!$J$15="","",EDATE('Recurring Transactions'!$J$15,42))</f>
        <v/>
      </c>
      <c r="R604" s="126">
        <f>IF($Q604="","",TEXT($Q604,"mmm yyyy"))</f>
        <v/>
      </c>
      <c r="S604" s="124">
        <f>IF(OR('Recurring Transactions'!$A$15="",$Q604=""),0,(IF('Recurring Transactions'!$F$15="Monthly",IF(AND('Recurring Transactions'!$J$15&lt;=EOMONTH($Q604,0),$Q604&lt;='Recurring Transactions'!$L$15),1,0),IF('Recurring Transactions'!$F$15="Semi-monthly",IF(AND('Recurring Transactions'!$J$15&lt;=EOMONTH($Q604,0),$Q604&lt;='Recurring Transactions'!$L$15),2,0),IF('Recurring Transactions'!$F$15="Weekly",IF(AND('Recurring Transactions'!$J$15&lt;=EOMONTH($Q604,0),$Q604&lt;='Recurring Transactions'!$L$15),MAX(0,INT((MIN(EOMONTH($Q604,0),'Recurring Transactions'!$L$15)-'Recurring Transactions'!$J$15)/7)+INT(-(MAX('Recurring Transactions'!$J$15,$Q604)-'Recurring Transactions'!$J$15)/7)+1),0),IF('Recurring Transactions'!$F$15="Bi-weekly",IF(AND('Recurring Transactions'!$J$15&lt;=EOMONTH($Q604,0),$Q604&lt;='Recurring Transactions'!$L$15),MAX(0,INT((MIN(EOMONTH($Q604,0),'Recurring Transactions'!$L$15)-'Recurring Transactions'!$J$15)/14)+INT(-(MAX('Recurring Transactions'!$J$15,$Q604)-'Recurring Transactions'!$J$15)/14)+1),0),IF('Recurring Transactions'!$F$15="Quarterly",IF(AND(AND('Recurring Transactions'!$J$15&lt;=EOMONTH($Q604,0),$Q604&lt;='Recurring Transactions'!$L$15),MOD((YEAR($Q604)-YEAR('Recurring Transactions'!$J$15))*12+MONTH($Q604)-MONTH('Recurring Transactions'!$J$15),3)=0),1,0),IF('Recurring Transactions'!$F$15="Annually",IF(AND(AND('Recurring Transactions'!$J$15&lt;=EOMONTH($Q604,0),$Q604&lt;='Recurring Transactions'!$L$15),MONTH($Q604)=MONTH('Recurring Transactions'!$J$15)),1,0),0)))))))*'Recurring Transactions'!$D$15)</f>
        <v/>
      </c>
    </row>
    <row r="605">
      <c r="N605" s="126">
        <f>'Recurring Transactions'!$A$15</f>
        <v/>
      </c>
      <c r="O605" s="126">
        <f>'Recurring Transactions'!$B$15</f>
        <v/>
      </c>
      <c r="P605" s="126">
        <f>'Recurring Transactions'!$E$15</f>
        <v/>
      </c>
      <c r="Q605" s="72">
        <f>IF('Recurring Transactions'!$J$15="","",EDATE('Recurring Transactions'!$J$15,43))</f>
        <v/>
      </c>
      <c r="R605" s="126">
        <f>IF($Q605="","",TEXT($Q605,"mmm yyyy"))</f>
        <v/>
      </c>
      <c r="S605" s="124">
        <f>IF(OR('Recurring Transactions'!$A$15="",$Q605=""),0,(IF('Recurring Transactions'!$F$15="Monthly",IF(AND('Recurring Transactions'!$J$15&lt;=EOMONTH($Q605,0),$Q605&lt;='Recurring Transactions'!$L$15),1,0),IF('Recurring Transactions'!$F$15="Semi-monthly",IF(AND('Recurring Transactions'!$J$15&lt;=EOMONTH($Q605,0),$Q605&lt;='Recurring Transactions'!$L$15),2,0),IF('Recurring Transactions'!$F$15="Weekly",IF(AND('Recurring Transactions'!$J$15&lt;=EOMONTH($Q605,0),$Q605&lt;='Recurring Transactions'!$L$15),MAX(0,INT((MIN(EOMONTH($Q605,0),'Recurring Transactions'!$L$15)-'Recurring Transactions'!$J$15)/7)+INT(-(MAX('Recurring Transactions'!$J$15,$Q605)-'Recurring Transactions'!$J$15)/7)+1),0),IF('Recurring Transactions'!$F$15="Bi-weekly",IF(AND('Recurring Transactions'!$J$15&lt;=EOMONTH($Q605,0),$Q605&lt;='Recurring Transactions'!$L$15),MAX(0,INT((MIN(EOMONTH($Q605,0),'Recurring Transactions'!$L$15)-'Recurring Transactions'!$J$15)/14)+INT(-(MAX('Recurring Transactions'!$J$15,$Q605)-'Recurring Transactions'!$J$15)/14)+1),0),IF('Recurring Transactions'!$F$15="Quarterly",IF(AND(AND('Recurring Transactions'!$J$15&lt;=EOMONTH($Q605,0),$Q605&lt;='Recurring Transactions'!$L$15),MOD((YEAR($Q605)-YEAR('Recurring Transactions'!$J$15))*12+MONTH($Q605)-MONTH('Recurring Transactions'!$J$15),3)=0),1,0),IF('Recurring Transactions'!$F$15="Annually",IF(AND(AND('Recurring Transactions'!$J$15&lt;=EOMONTH($Q605,0),$Q605&lt;='Recurring Transactions'!$L$15),MONTH($Q605)=MONTH('Recurring Transactions'!$J$15)),1,0),0)))))))*'Recurring Transactions'!$D$15)</f>
        <v/>
      </c>
    </row>
    <row r="606">
      <c r="N606" s="126">
        <f>'Recurring Transactions'!$A$15</f>
        <v/>
      </c>
      <c r="O606" s="126">
        <f>'Recurring Transactions'!$B$15</f>
        <v/>
      </c>
      <c r="P606" s="126">
        <f>'Recurring Transactions'!$E$15</f>
        <v/>
      </c>
      <c r="Q606" s="72">
        <f>IF('Recurring Transactions'!$J$15="","",EDATE('Recurring Transactions'!$J$15,44))</f>
        <v/>
      </c>
      <c r="R606" s="126">
        <f>IF($Q606="","",TEXT($Q606,"mmm yyyy"))</f>
        <v/>
      </c>
      <c r="S606" s="124">
        <f>IF(OR('Recurring Transactions'!$A$15="",$Q606=""),0,(IF('Recurring Transactions'!$F$15="Monthly",IF(AND('Recurring Transactions'!$J$15&lt;=EOMONTH($Q606,0),$Q606&lt;='Recurring Transactions'!$L$15),1,0),IF('Recurring Transactions'!$F$15="Semi-monthly",IF(AND('Recurring Transactions'!$J$15&lt;=EOMONTH($Q606,0),$Q606&lt;='Recurring Transactions'!$L$15),2,0),IF('Recurring Transactions'!$F$15="Weekly",IF(AND('Recurring Transactions'!$J$15&lt;=EOMONTH($Q606,0),$Q606&lt;='Recurring Transactions'!$L$15),MAX(0,INT((MIN(EOMONTH($Q606,0),'Recurring Transactions'!$L$15)-'Recurring Transactions'!$J$15)/7)+INT(-(MAX('Recurring Transactions'!$J$15,$Q606)-'Recurring Transactions'!$J$15)/7)+1),0),IF('Recurring Transactions'!$F$15="Bi-weekly",IF(AND('Recurring Transactions'!$J$15&lt;=EOMONTH($Q606,0),$Q606&lt;='Recurring Transactions'!$L$15),MAX(0,INT((MIN(EOMONTH($Q606,0),'Recurring Transactions'!$L$15)-'Recurring Transactions'!$J$15)/14)+INT(-(MAX('Recurring Transactions'!$J$15,$Q606)-'Recurring Transactions'!$J$15)/14)+1),0),IF('Recurring Transactions'!$F$15="Quarterly",IF(AND(AND('Recurring Transactions'!$J$15&lt;=EOMONTH($Q606,0),$Q606&lt;='Recurring Transactions'!$L$15),MOD((YEAR($Q606)-YEAR('Recurring Transactions'!$J$15))*12+MONTH($Q606)-MONTH('Recurring Transactions'!$J$15),3)=0),1,0),IF('Recurring Transactions'!$F$15="Annually",IF(AND(AND('Recurring Transactions'!$J$15&lt;=EOMONTH($Q606,0),$Q606&lt;='Recurring Transactions'!$L$15),MONTH($Q606)=MONTH('Recurring Transactions'!$J$15)),1,0),0)))))))*'Recurring Transactions'!$D$15)</f>
        <v/>
      </c>
    </row>
    <row r="607">
      <c r="N607" s="126">
        <f>'Recurring Transactions'!$A$15</f>
        <v/>
      </c>
      <c r="O607" s="126">
        <f>'Recurring Transactions'!$B$15</f>
        <v/>
      </c>
      <c r="P607" s="126">
        <f>'Recurring Transactions'!$E$15</f>
        <v/>
      </c>
      <c r="Q607" s="72">
        <f>IF('Recurring Transactions'!$J$15="","",EDATE('Recurring Transactions'!$J$15,45))</f>
        <v/>
      </c>
      <c r="R607" s="126">
        <f>IF($Q607="","",TEXT($Q607,"mmm yyyy"))</f>
        <v/>
      </c>
      <c r="S607" s="124">
        <f>IF(OR('Recurring Transactions'!$A$15="",$Q607=""),0,(IF('Recurring Transactions'!$F$15="Monthly",IF(AND('Recurring Transactions'!$J$15&lt;=EOMONTH($Q607,0),$Q607&lt;='Recurring Transactions'!$L$15),1,0),IF('Recurring Transactions'!$F$15="Semi-monthly",IF(AND('Recurring Transactions'!$J$15&lt;=EOMONTH($Q607,0),$Q607&lt;='Recurring Transactions'!$L$15),2,0),IF('Recurring Transactions'!$F$15="Weekly",IF(AND('Recurring Transactions'!$J$15&lt;=EOMONTH($Q607,0),$Q607&lt;='Recurring Transactions'!$L$15),MAX(0,INT((MIN(EOMONTH($Q607,0),'Recurring Transactions'!$L$15)-'Recurring Transactions'!$J$15)/7)+INT(-(MAX('Recurring Transactions'!$J$15,$Q607)-'Recurring Transactions'!$J$15)/7)+1),0),IF('Recurring Transactions'!$F$15="Bi-weekly",IF(AND('Recurring Transactions'!$J$15&lt;=EOMONTH($Q607,0),$Q607&lt;='Recurring Transactions'!$L$15),MAX(0,INT((MIN(EOMONTH($Q607,0),'Recurring Transactions'!$L$15)-'Recurring Transactions'!$J$15)/14)+INT(-(MAX('Recurring Transactions'!$J$15,$Q607)-'Recurring Transactions'!$J$15)/14)+1),0),IF('Recurring Transactions'!$F$15="Quarterly",IF(AND(AND('Recurring Transactions'!$J$15&lt;=EOMONTH($Q607,0),$Q607&lt;='Recurring Transactions'!$L$15),MOD((YEAR($Q607)-YEAR('Recurring Transactions'!$J$15))*12+MONTH($Q607)-MONTH('Recurring Transactions'!$J$15),3)=0),1,0),IF('Recurring Transactions'!$F$15="Annually",IF(AND(AND('Recurring Transactions'!$J$15&lt;=EOMONTH($Q607,0),$Q607&lt;='Recurring Transactions'!$L$15),MONTH($Q607)=MONTH('Recurring Transactions'!$J$15)),1,0),0)))))))*'Recurring Transactions'!$D$15)</f>
        <v/>
      </c>
    </row>
    <row r="608">
      <c r="N608" s="126">
        <f>'Recurring Transactions'!$A$15</f>
        <v/>
      </c>
      <c r="O608" s="126">
        <f>'Recurring Transactions'!$B$15</f>
        <v/>
      </c>
      <c r="P608" s="126">
        <f>'Recurring Transactions'!$E$15</f>
        <v/>
      </c>
      <c r="Q608" s="72">
        <f>IF('Recurring Transactions'!$J$15="","",EDATE('Recurring Transactions'!$J$15,46))</f>
        <v/>
      </c>
      <c r="R608" s="126">
        <f>IF($Q608="","",TEXT($Q608,"mmm yyyy"))</f>
        <v/>
      </c>
      <c r="S608" s="124">
        <f>IF(OR('Recurring Transactions'!$A$15="",$Q608=""),0,(IF('Recurring Transactions'!$F$15="Monthly",IF(AND('Recurring Transactions'!$J$15&lt;=EOMONTH($Q608,0),$Q608&lt;='Recurring Transactions'!$L$15),1,0),IF('Recurring Transactions'!$F$15="Semi-monthly",IF(AND('Recurring Transactions'!$J$15&lt;=EOMONTH($Q608,0),$Q608&lt;='Recurring Transactions'!$L$15),2,0),IF('Recurring Transactions'!$F$15="Weekly",IF(AND('Recurring Transactions'!$J$15&lt;=EOMONTH($Q608,0),$Q608&lt;='Recurring Transactions'!$L$15),MAX(0,INT((MIN(EOMONTH($Q608,0),'Recurring Transactions'!$L$15)-'Recurring Transactions'!$J$15)/7)+INT(-(MAX('Recurring Transactions'!$J$15,$Q608)-'Recurring Transactions'!$J$15)/7)+1),0),IF('Recurring Transactions'!$F$15="Bi-weekly",IF(AND('Recurring Transactions'!$J$15&lt;=EOMONTH($Q608,0),$Q608&lt;='Recurring Transactions'!$L$15),MAX(0,INT((MIN(EOMONTH($Q608,0),'Recurring Transactions'!$L$15)-'Recurring Transactions'!$J$15)/14)+INT(-(MAX('Recurring Transactions'!$J$15,$Q608)-'Recurring Transactions'!$J$15)/14)+1),0),IF('Recurring Transactions'!$F$15="Quarterly",IF(AND(AND('Recurring Transactions'!$J$15&lt;=EOMONTH($Q608,0),$Q608&lt;='Recurring Transactions'!$L$15),MOD((YEAR($Q608)-YEAR('Recurring Transactions'!$J$15))*12+MONTH($Q608)-MONTH('Recurring Transactions'!$J$15),3)=0),1,0),IF('Recurring Transactions'!$F$15="Annually",IF(AND(AND('Recurring Transactions'!$J$15&lt;=EOMONTH($Q608,0),$Q608&lt;='Recurring Transactions'!$L$15),MONTH($Q608)=MONTH('Recurring Transactions'!$J$15)),1,0),0)))))))*'Recurring Transactions'!$D$15)</f>
        <v/>
      </c>
    </row>
    <row r="609">
      <c r="N609" s="126">
        <f>'Recurring Transactions'!$A$15</f>
        <v/>
      </c>
      <c r="O609" s="126">
        <f>'Recurring Transactions'!$B$15</f>
        <v/>
      </c>
      <c r="P609" s="126">
        <f>'Recurring Transactions'!$E$15</f>
        <v/>
      </c>
      <c r="Q609" s="72">
        <f>IF('Recurring Transactions'!$J$15="","",EDATE('Recurring Transactions'!$J$15,47))</f>
        <v/>
      </c>
      <c r="R609" s="126">
        <f>IF($Q609="","",TEXT($Q609,"mmm yyyy"))</f>
        <v/>
      </c>
      <c r="S609" s="124">
        <f>IF(OR('Recurring Transactions'!$A$15="",$Q609=""),0,(IF('Recurring Transactions'!$F$15="Monthly",IF(AND('Recurring Transactions'!$J$15&lt;=EOMONTH($Q609,0),$Q609&lt;='Recurring Transactions'!$L$15),1,0),IF('Recurring Transactions'!$F$15="Semi-monthly",IF(AND('Recurring Transactions'!$J$15&lt;=EOMONTH($Q609,0),$Q609&lt;='Recurring Transactions'!$L$15),2,0),IF('Recurring Transactions'!$F$15="Weekly",IF(AND('Recurring Transactions'!$J$15&lt;=EOMONTH($Q609,0),$Q609&lt;='Recurring Transactions'!$L$15),MAX(0,INT((MIN(EOMONTH($Q609,0),'Recurring Transactions'!$L$15)-'Recurring Transactions'!$J$15)/7)+INT(-(MAX('Recurring Transactions'!$J$15,$Q609)-'Recurring Transactions'!$J$15)/7)+1),0),IF('Recurring Transactions'!$F$15="Bi-weekly",IF(AND('Recurring Transactions'!$J$15&lt;=EOMONTH($Q609,0),$Q609&lt;='Recurring Transactions'!$L$15),MAX(0,INT((MIN(EOMONTH($Q609,0),'Recurring Transactions'!$L$15)-'Recurring Transactions'!$J$15)/14)+INT(-(MAX('Recurring Transactions'!$J$15,$Q609)-'Recurring Transactions'!$J$15)/14)+1),0),IF('Recurring Transactions'!$F$15="Quarterly",IF(AND(AND('Recurring Transactions'!$J$15&lt;=EOMONTH($Q609,0),$Q609&lt;='Recurring Transactions'!$L$15),MOD((YEAR($Q609)-YEAR('Recurring Transactions'!$J$15))*12+MONTH($Q609)-MONTH('Recurring Transactions'!$J$15),3)=0),1,0),IF('Recurring Transactions'!$F$15="Annually",IF(AND(AND('Recurring Transactions'!$J$15&lt;=EOMONTH($Q609,0),$Q609&lt;='Recurring Transactions'!$L$15),MONTH($Q609)=MONTH('Recurring Transactions'!$J$15)),1,0),0)))))))*'Recurring Transactions'!$D$15)</f>
        <v/>
      </c>
    </row>
    <row r="610">
      <c r="N610" s="126">
        <f>'Recurring Transactions'!$A$15</f>
        <v/>
      </c>
      <c r="O610" s="126">
        <f>'Recurring Transactions'!$B$15</f>
        <v/>
      </c>
      <c r="P610" s="126">
        <f>'Recurring Transactions'!$E$15</f>
        <v/>
      </c>
      <c r="Q610" s="72">
        <f>IF('Recurring Transactions'!$J$15="","",EDATE('Recurring Transactions'!$J$15,48))</f>
        <v/>
      </c>
      <c r="R610" s="126">
        <f>IF($Q610="","",TEXT($Q610,"mmm yyyy"))</f>
        <v/>
      </c>
      <c r="S610" s="124">
        <f>IF(OR('Recurring Transactions'!$A$15="",$Q610=""),0,(IF('Recurring Transactions'!$F$15="Monthly",IF(AND('Recurring Transactions'!$J$15&lt;=EOMONTH($Q610,0),$Q610&lt;='Recurring Transactions'!$L$15),1,0),IF('Recurring Transactions'!$F$15="Semi-monthly",IF(AND('Recurring Transactions'!$J$15&lt;=EOMONTH($Q610,0),$Q610&lt;='Recurring Transactions'!$L$15),2,0),IF('Recurring Transactions'!$F$15="Weekly",IF(AND('Recurring Transactions'!$J$15&lt;=EOMONTH($Q610,0),$Q610&lt;='Recurring Transactions'!$L$15),MAX(0,INT((MIN(EOMONTH($Q610,0),'Recurring Transactions'!$L$15)-'Recurring Transactions'!$J$15)/7)+INT(-(MAX('Recurring Transactions'!$J$15,$Q610)-'Recurring Transactions'!$J$15)/7)+1),0),IF('Recurring Transactions'!$F$15="Bi-weekly",IF(AND('Recurring Transactions'!$J$15&lt;=EOMONTH($Q610,0),$Q610&lt;='Recurring Transactions'!$L$15),MAX(0,INT((MIN(EOMONTH($Q610,0),'Recurring Transactions'!$L$15)-'Recurring Transactions'!$J$15)/14)+INT(-(MAX('Recurring Transactions'!$J$15,$Q610)-'Recurring Transactions'!$J$15)/14)+1),0),IF('Recurring Transactions'!$F$15="Quarterly",IF(AND(AND('Recurring Transactions'!$J$15&lt;=EOMONTH($Q610,0),$Q610&lt;='Recurring Transactions'!$L$15),MOD((YEAR($Q610)-YEAR('Recurring Transactions'!$J$15))*12+MONTH($Q610)-MONTH('Recurring Transactions'!$J$15),3)=0),1,0),IF('Recurring Transactions'!$F$15="Annually",IF(AND(AND('Recurring Transactions'!$J$15&lt;=EOMONTH($Q610,0),$Q610&lt;='Recurring Transactions'!$L$15),MONTH($Q610)=MONTH('Recurring Transactions'!$J$15)),1,0),0)))))))*'Recurring Transactions'!$D$15)</f>
        <v/>
      </c>
    </row>
    <row r="611">
      <c r="N611" s="126">
        <f>'Recurring Transactions'!$A$15</f>
        <v/>
      </c>
      <c r="O611" s="126">
        <f>'Recurring Transactions'!$B$15</f>
        <v/>
      </c>
      <c r="P611" s="126">
        <f>'Recurring Transactions'!$E$15</f>
        <v/>
      </c>
      <c r="Q611" s="72">
        <f>IF('Recurring Transactions'!$J$15="","",EDATE('Recurring Transactions'!$J$15,49))</f>
        <v/>
      </c>
      <c r="R611" s="126">
        <f>IF($Q611="","",TEXT($Q611,"mmm yyyy"))</f>
        <v/>
      </c>
      <c r="S611" s="124">
        <f>IF(OR('Recurring Transactions'!$A$15="",$Q611=""),0,(IF('Recurring Transactions'!$F$15="Monthly",IF(AND('Recurring Transactions'!$J$15&lt;=EOMONTH($Q611,0),$Q611&lt;='Recurring Transactions'!$L$15),1,0),IF('Recurring Transactions'!$F$15="Semi-monthly",IF(AND('Recurring Transactions'!$J$15&lt;=EOMONTH($Q611,0),$Q611&lt;='Recurring Transactions'!$L$15),2,0),IF('Recurring Transactions'!$F$15="Weekly",IF(AND('Recurring Transactions'!$J$15&lt;=EOMONTH($Q611,0),$Q611&lt;='Recurring Transactions'!$L$15),MAX(0,INT((MIN(EOMONTH($Q611,0),'Recurring Transactions'!$L$15)-'Recurring Transactions'!$J$15)/7)+INT(-(MAX('Recurring Transactions'!$J$15,$Q611)-'Recurring Transactions'!$J$15)/7)+1),0),IF('Recurring Transactions'!$F$15="Bi-weekly",IF(AND('Recurring Transactions'!$J$15&lt;=EOMONTH($Q611,0),$Q611&lt;='Recurring Transactions'!$L$15),MAX(0,INT((MIN(EOMONTH($Q611,0),'Recurring Transactions'!$L$15)-'Recurring Transactions'!$J$15)/14)+INT(-(MAX('Recurring Transactions'!$J$15,$Q611)-'Recurring Transactions'!$J$15)/14)+1),0),IF('Recurring Transactions'!$F$15="Quarterly",IF(AND(AND('Recurring Transactions'!$J$15&lt;=EOMONTH($Q611,0),$Q611&lt;='Recurring Transactions'!$L$15),MOD((YEAR($Q611)-YEAR('Recurring Transactions'!$J$15))*12+MONTH($Q611)-MONTH('Recurring Transactions'!$J$15),3)=0),1,0),IF('Recurring Transactions'!$F$15="Annually",IF(AND(AND('Recurring Transactions'!$J$15&lt;=EOMONTH($Q611,0),$Q611&lt;='Recurring Transactions'!$L$15),MONTH($Q611)=MONTH('Recurring Transactions'!$J$15)),1,0),0)))))))*'Recurring Transactions'!$D$15)</f>
        <v/>
      </c>
    </row>
    <row r="612">
      <c r="N612" s="126">
        <f>'Recurring Transactions'!$A$15</f>
        <v/>
      </c>
      <c r="O612" s="126">
        <f>'Recurring Transactions'!$B$15</f>
        <v/>
      </c>
      <c r="P612" s="126">
        <f>'Recurring Transactions'!$E$15</f>
        <v/>
      </c>
      <c r="Q612" s="72">
        <f>IF('Recurring Transactions'!$J$15="","",EDATE('Recurring Transactions'!$J$15,50))</f>
        <v/>
      </c>
      <c r="R612" s="126">
        <f>IF($Q612="","",TEXT($Q612,"mmm yyyy"))</f>
        <v/>
      </c>
      <c r="S612" s="124">
        <f>IF(OR('Recurring Transactions'!$A$15="",$Q612=""),0,(IF('Recurring Transactions'!$F$15="Monthly",IF(AND('Recurring Transactions'!$J$15&lt;=EOMONTH($Q612,0),$Q612&lt;='Recurring Transactions'!$L$15),1,0),IF('Recurring Transactions'!$F$15="Semi-monthly",IF(AND('Recurring Transactions'!$J$15&lt;=EOMONTH($Q612,0),$Q612&lt;='Recurring Transactions'!$L$15),2,0),IF('Recurring Transactions'!$F$15="Weekly",IF(AND('Recurring Transactions'!$J$15&lt;=EOMONTH($Q612,0),$Q612&lt;='Recurring Transactions'!$L$15),MAX(0,INT((MIN(EOMONTH($Q612,0),'Recurring Transactions'!$L$15)-'Recurring Transactions'!$J$15)/7)+INT(-(MAX('Recurring Transactions'!$J$15,$Q612)-'Recurring Transactions'!$J$15)/7)+1),0),IF('Recurring Transactions'!$F$15="Bi-weekly",IF(AND('Recurring Transactions'!$J$15&lt;=EOMONTH($Q612,0),$Q612&lt;='Recurring Transactions'!$L$15),MAX(0,INT((MIN(EOMONTH($Q612,0),'Recurring Transactions'!$L$15)-'Recurring Transactions'!$J$15)/14)+INT(-(MAX('Recurring Transactions'!$J$15,$Q612)-'Recurring Transactions'!$J$15)/14)+1),0),IF('Recurring Transactions'!$F$15="Quarterly",IF(AND(AND('Recurring Transactions'!$J$15&lt;=EOMONTH($Q612,0),$Q612&lt;='Recurring Transactions'!$L$15),MOD((YEAR($Q612)-YEAR('Recurring Transactions'!$J$15))*12+MONTH($Q612)-MONTH('Recurring Transactions'!$J$15),3)=0),1,0),IF('Recurring Transactions'!$F$15="Annually",IF(AND(AND('Recurring Transactions'!$J$15&lt;=EOMONTH($Q612,0),$Q612&lt;='Recurring Transactions'!$L$15),MONTH($Q612)=MONTH('Recurring Transactions'!$J$15)),1,0),0)))))))*'Recurring Transactions'!$D$15)</f>
        <v/>
      </c>
    </row>
    <row r="613">
      <c r="N613" s="126">
        <f>'Recurring Transactions'!$A$15</f>
        <v/>
      </c>
      <c r="O613" s="126">
        <f>'Recurring Transactions'!$B$15</f>
        <v/>
      </c>
      <c r="P613" s="126">
        <f>'Recurring Transactions'!$E$15</f>
        <v/>
      </c>
      <c r="Q613" s="72">
        <f>IF('Recurring Transactions'!$J$15="","",EDATE('Recurring Transactions'!$J$15,51))</f>
        <v/>
      </c>
      <c r="R613" s="126">
        <f>IF($Q613="","",TEXT($Q613,"mmm yyyy"))</f>
        <v/>
      </c>
      <c r="S613" s="124">
        <f>IF(OR('Recurring Transactions'!$A$15="",$Q613=""),0,(IF('Recurring Transactions'!$F$15="Monthly",IF(AND('Recurring Transactions'!$J$15&lt;=EOMONTH($Q613,0),$Q613&lt;='Recurring Transactions'!$L$15),1,0),IF('Recurring Transactions'!$F$15="Semi-monthly",IF(AND('Recurring Transactions'!$J$15&lt;=EOMONTH($Q613,0),$Q613&lt;='Recurring Transactions'!$L$15),2,0),IF('Recurring Transactions'!$F$15="Weekly",IF(AND('Recurring Transactions'!$J$15&lt;=EOMONTH($Q613,0),$Q613&lt;='Recurring Transactions'!$L$15),MAX(0,INT((MIN(EOMONTH($Q613,0),'Recurring Transactions'!$L$15)-'Recurring Transactions'!$J$15)/7)+INT(-(MAX('Recurring Transactions'!$J$15,$Q613)-'Recurring Transactions'!$J$15)/7)+1),0),IF('Recurring Transactions'!$F$15="Bi-weekly",IF(AND('Recurring Transactions'!$J$15&lt;=EOMONTH($Q613,0),$Q613&lt;='Recurring Transactions'!$L$15),MAX(0,INT((MIN(EOMONTH($Q613,0),'Recurring Transactions'!$L$15)-'Recurring Transactions'!$J$15)/14)+INT(-(MAX('Recurring Transactions'!$J$15,$Q613)-'Recurring Transactions'!$J$15)/14)+1),0),IF('Recurring Transactions'!$F$15="Quarterly",IF(AND(AND('Recurring Transactions'!$J$15&lt;=EOMONTH($Q613,0),$Q613&lt;='Recurring Transactions'!$L$15),MOD((YEAR($Q613)-YEAR('Recurring Transactions'!$J$15))*12+MONTH($Q613)-MONTH('Recurring Transactions'!$J$15),3)=0),1,0),IF('Recurring Transactions'!$F$15="Annually",IF(AND(AND('Recurring Transactions'!$J$15&lt;=EOMONTH($Q613,0),$Q613&lt;='Recurring Transactions'!$L$15),MONTH($Q613)=MONTH('Recurring Transactions'!$J$15)),1,0),0)))))))*'Recurring Transactions'!$D$15)</f>
        <v/>
      </c>
    </row>
    <row r="614">
      <c r="N614" s="126">
        <f>'Recurring Transactions'!$A$15</f>
        <v/>
      </c>
      <c r="O614" s="126">
        <f>'Recurring Transactions'!$B$15</f>
        <v/>
      </c>
      <c r="P614" s="126">
        <f>'Recurring Transactions'!$E$15</f>
        <v/>
      </c>
      <c r="Q614" s="72">
        <f>IF('Recurring Transactions'!$J$15="","",EDATE('Recurring Transactions'!$J$15,52))</f>
        <v/>
      </c>
      <c r="R614" s="126">
        <f>IF($Q614="","",TEXT($Q614,"mmm yyyy"))</f>
        <v/>
      </c>
      <c r="S614" s="124">
        <f>IF(OR('Recurring Transactions'!$A$15="",$Q614=""),0,(IF('Recurring Transactions'!$F$15="Monthly",IF(AND('Recurring Transactions'!$J$15&lt;=EOMONTH($Q614,0),$Q614&lt;='Recurring Transactions'!$L$15),1,0),IF('Recurring Transactions'!$F$15="Semi-monthly",IF(AND('Recurring Transactions'!$J$15&lt;=EOMONTH($Q614,0),$Q614&lt;='Recurring Transactions'!$L$15),2,0),IF('Recurring Transactions'!$F$15="Weekly",IF(AND('Recurring Transactions'!$J$15&lt;=EOMONTH($Q614,0),$Q614&lt;='Recurring Transactions'!$L$15),MAX(0,INT((MIN(EOMONTH($Q614,0),'Recurring Transactions'!$L$15)-'Recurring Transactions'!$J$15)/7)+INT(-(MAX('Recurring Transactions'!$J$15,$Q614)-'Recurring Transactions'!$J$15)/7)+1),0),IF('Recurring Transactions'!$F$15="Bi-weekly",IF(AND('Recurring Transactions'!$J$15&lt;=EOMONTH($Q614,0),$Q614&lt;='Recurring Transactions'!$L$15),MAX(0,INT((MIN(EOMONTH($Q614,0),'Recurring Transactions'!$L$15)-'Recurring Transactions'!$J$15)/14)+INT(-(MAX('Recurring Transactions'!$J$15,$Q614)-'Recurring Transactions'!$J$15)/14)+1),0),IF('Recurring Transactions'!$F$15="Quarterly",IF(AND(AND('Recurring Transactions'!$J$15&lt;=EOMONTH($Q614,0),$Q614&lt;='Recurring Transactions'!$L$15),MOD((YEAR($Q614)-YEAR('Recurring Transactions'!$J$15))*12+MONTH($Q614)-MONTH('Recurring Transactions'!$J$15),3)=0),1,0),IF('Recurring Transactions'!$F$15="Annually",IF(AND(AND('Recurring Transactions'!$J$15&lt;=EOMONTH($Q614,0),$Q614&lt;='Recurring Transactions'!$L$15),MONTH($Q614)=MONTH('Recurring Transactions'!$J$15)),1,0),0)))))))*'Recurring Transactions'!$D$15)</f>
        <v/>
      </c>
    </row>
    <row r="615">
      <c r="N615" s="126">
        <f>'Recurring Transactions'!$A$15</f>
        <v/>
      </c>
      <c r="O615" s="126">
        <f>'Recurring Transactions'!$B$15</f>
        <v/>
      </c>
      <c r="P615" s="126">
        <f>'Recurring Transactions'!$E$15</f>
        <v/>
      </c>
      <c r="Q615" s="72">
        <f>IF('Recurring Transactions'!$J$15="","",EDATE('Recurring Transactions'!$J$15,53))</f>
        <v/>
      </c>
      <c r="R615" s="126">
        <f>IF($Q615="","",TEXT($Q615,"mmm yyyy"))</f>
        <v/>
      </c>
      <c r="S615" s="124">
        <f>IF(OR('Recurring Transactions'!$A$15="",$Q615=""),0,(IF('Recurring Transactions'!$F$15="Monthly",IF(AND('Recurring Transactions'!$J$15&lt;=EOMONTH($Q615,0),$Q615&lt;='Recurring Transactions'!$L$15),1,0),IF('Recurring Transactions'!$F$15="Semi-monthly",IF(AND('Recurring Transactions'!$J$15&lt;=EOMONTH($Q615,0),$Q615&lt;='Recurring Transactions'!$L$15),2,0),IF('Recurring Transactions'!$F$15="Weekly",IF(AND('Recurring Transactions'!$J$15&lt;=EOMONTH($Q615,0),$Q615&lt;='Recurring Transactions'!$L$15),MAX(0,INT((MIN(EOMONTH($Q615,0),'Recurring Transactions'!$L$15)-'Recurring Transactions'!$J$15)/7)+INT(-(MAX('Recurring Transactions'!$J$15,$Q615)-'Recurring Transactions'!$J$15)/7)+1),0),IF('Recurring Transactions'!$F$15="Bi-weekly",IF(AND('Recurring Transactions'!$J$15&lt;=EOMONTH($Q615,0),$Q615&lt;='Recurring Transactions'!$L$15),MAX(0,INT((MIN(EOMONTH($Q615,0),'Recurring Transactions'!$L$15)-'Recurring Transactions'!$J$15)/14)+INT(-(MAX('Recurring Transactions'!$J$15,$Q615)-'Recurring Transactions'!$J$15)/14)+1),0),IF('Recurring Transactions'!$F$15="Quarterly",IF(AND(AND('Recurring Transactions'!$J$15&lt;=EOMONTH($Q615,0),$Q615&lt;='Recurring Transactions'!$L$15),MOD((YEAR($Q615)-YEAR('Recurring Transactions'!$J$15))*12+MONTH($Q615)-MONTH('Recurring Transactions'!$J$15),3)=0),1,0),IF('Recurring Transactions'!$F$15="Annually",IF(AND(AND('Recurring Transactions'!$J$15&lt;=EOMONTH($Q615,0),$Q615&lt;='Recurring Transactions'!$L$15),MONTH($Q615)=MONTH('Recurring Transactions'!$J$15)),1,0),0)))))))*'Recurring Transactions'!$D$15)</f>
        <v/>
      </c>
    </row>
    <row r="616">
      <c r="N616" s="126">
        <f>'Recurring Transactions'!$A$15</f>
        <v/>
      </c>
      <c r="O616" s="126">
        <f>'Recurring Transactions'!$B$15</f>
        <v/>
      </c>
      <c r="P616" s="126">
        <f>'Recurring Transactions'!$E$15</f>
        <v/>
      </c>
      <c r="Q616" s="72">
        <f>IF('Recurring Transactions'!$J$15="","",EDATE('Recurring Transactions'!$J$15,54))</f>
        <v/>
      </c>
      <c r="R616" s="126">
        <f>IF($Q616="","",TEXT($Q616,"mmm yyyy"))</f>
        <v/>
      </c>
      <c r="S616" s="124">
        <f>IF(OR('Recurring Transactions'!$A$15="",$Q616=""),0,(IF('Recurring Transactions'!$F$15="Monthly",IF(AND('Recurring Transactions'!$J$15&lt;=EOMONTH($Q616,0),$Q616&lt;='Recurring Transactions'!$L$15),1,0),IF('Recurring Transactions'!$F$15="Semi-monthly",IF(AND('Recurring Transactions'!$J$15&lt;=EOMONTH($Q616,0),$Q616&lt;='Recurring Transactions'!$L$15),2,0),IF('Recurring Transactions'!$F$15="Weekly",IF(AND('Recurring Transactions'!$J$15&lt;=EOMONTH($Q616,0),$Q616&lt;='Recurring Transactions'!$L$15),MAX(0,INT((MIN(EOMONTH($Q616,0),'Recurring Transactions'!$L$15)-'Recurring Transactions'!$J$15)/7)+INT(-(MAX('Recurring Transactions'!$J$15,$Q616)-'Recurring Transactions'!$J$15)/7)+1),0),IF('Recurring Transactions'!$F$15="Bi-weekly",IF(AND('Recurring Transactions'!$J$15&lt;=EOMONTH($Q616,0),$Q616&lt;='Recurring Transactions'!$L$15),MAX(0,INT((MIN(EOMONTH($Q616,0),'Recurring Transactions'!$L$15)-'Recurring Transactions'!$J$15)/14)+INT(-(MAX('Recurring Transactions'!$J$15,$Q616)-'Recurring Transactions'!$J$15)/14)+1),0),IF('Recurring Transactions'!$F$15="Quarterly",IF(AND(AND('Recurring Transactions'!$J$15&lt;=EOMONTH($Q616,0),$Q616&lt;='Recurring Transactions'!$L$15),MOD((YEAR($Q616)-YEAR('Recurring Transactions'!$J$15))*12+MONTH($Q616)-MONTH('Recurring Transactions'!$J$15),3)=0),1,0),IF('Recurring Transactions'!$F$15="Annually",IF(AND(AND('Recurring Transactions'!$J$15&lt;=EOMONTH($Q616,0),$Q616&lt;='Recurring Transactions'!$L$15),MONTH($Q616)=MONTH('Recurring Transactions'!$J$15)),1,0),0)))))))*'Recurring Transactions'!$D$15)</f>
        <v/>
      </c>
    </row>
    <row r="617">
      <c r="N617" s="126">
        <f>'Recurring Transactions'!$A$15</f>
        <v/>
      </c>
      <c r="O617" s="126">
        <f>'Recurring Transactions'!$B$15</f>
        <v/>
      </c>
      <c r="P617" s="126">
        <f>'Recurring Transactions'!$E$15</f>
        <v/>
      </c>
      <c r="Q617" s="72">
        <f>IF('Recurring Transactions'!$J$15="","",EDATE('Recurring Transactions'!$J$15,55))</f>
        <v/>
      </c>
      <c r="R617" s="126">
        <f>IF($Q617="","",TEXT($Q617,"mmm yyyy"))</f>
        <v/>
      </c>
      <c r="S617" s="124">
        <f>IF(OR('Recurring Transactions'!$A$15="",$Q617=""),0,(IF('Recurring Transactions'!$F$15="Monthly",IF(AND('Recurring Transactions'!$J$15&lt;=EOMONTH($Q617,0),$Q617&lt;='Recurring Transactions'!$L$15),1,0),IF('Recurring Transactions'!$F$15="Semi-monthly",IF(AND('Recurring Transactions'!$J$15&lt;=EOMONTH($Q617,0),$Q617&lt;='Recurring Transactions'!$L$15),2,0),IF('Recurring Transactions'!$F$15="Weekly",IF(AND('Recurring Transactions'!$J$15&lt;=EOMONTH($Q617,0),$Q617&lt;='Recurring Transactions'!$L$15),MAX(0,INT((MIN(EOMONTH($Q617,0),'Recurring Transactions'!$L$15)-'Recurring Transactions'!$J$15)/7)+INT(-(MAX('Recurring Transactions'!$J$15,$Q617)-'Recurring Transactions'!$J$15)/7)+1),0),IF('Recurring Transactions'!$F$15="Bi-weekly",IF(AND('Recurring Transactions'!$J$15&lt;=EOMONTH($Q617,0),$Q617&lt;='Recurring Transactions'!$L$15),MAX(0,INT((MIN(EOMONTH($Q617,0),'Recurring Transactions'!$L$15)-'Recurring Transactions'!$J$15)/14)+INT(-(MAX('Recurring Transactions'!$J$15,$Q617)-'Recurring Transactions'!$J$15)/14)+1),0),IF('Recurring Transactions'!$F$15="Quarterly",IF(AND(AND('Recurring Transactions'!$J$15&lt;=EOMONTH($Q617,0),$Q617&lt;='Recurring Transactions'!$L$15),MOD((YEAR($Q617)-YEAR('Recurring Transactions'!$J$15))*12+MONTH($Q617)-MONTH('Recurring Transactions'!$J$15),3)=0),1,0),IF('Recurring Transactions'!$F$15="Annually",IF(AND(AND('Recurring Transactions'!$J$15&lt;=EOMONTH($Q617,0),$Q617&lt;='Recurring Transactions'!$L$15),MONTH($Q617)=MONTH('Recurring Transactions'!$J$15)),1,0),0)))))))*'Recurring Transactions'!$D$15)</f>
        <v/>
      </c>
    </row>
    <row r="618">
      <c r="N618" s="126">
        <f>'Recurring Transactions'!$A$15</f>
        <v/>
      </c>
      <c r="O618" s="126">
        <f>'Recurring Transactions'!$B$15</f>
        <v/>
      </c>
      <c r="P618" s="126">
        <f>'Recurring Transactions'!$E$15</f>
        <v/>
      </c>
      <c r="Q618" s="72">
        <f>IF('Recurring Transactions'!$J$15="","",EDATE('Recurring Transactions'!$J$15,56))</f>
        <v/>
      </c>
      <c r="R618" s="126">
        <f>IF($Q618="","",TEXT($Q618,"mmm yyyy"))</f>
        <v/>
      </c>
      <c r="S618" s="124">
        <f>IF(OR('Recurring Transactions'!$A$15="",$Q618=""),0,(IF('Recurring Transactions'!$F$15="Monthly",IF(AND('Recurring Transactions'!$J$15&lt;=EOMONTH($Q618,0),$Q618&lt;='Recurring Transactions'!$L$15),1,0),IF('Recurring Transactions'!$F$15="Semi-monthly",IF(AND('Recurring Transactions'!$J$15&lt;=EOMONTH($Q618,0),$Q618&lt;='Recurring Transactions'!$L$15),2,0),IF('Recurring Transactions'!$F$15="Weekly",IF(AND('Recurring Transactions'!$J$15&lt;=EOMONTH($Q618,0),$Q618&lt;='Recurring Transactions'!$L$15),MAX(0,INT((MIN(EOMONTH($Q618,0),'Recurring Transactions'!$L$15)-'Recurring Transactions'!$J$15)/7)+INT(-(MAX('Recurring Transactions'!$J$15,$Q618)-'Recurring Transactions'!$J$15)/7)+1),0),IF('Recurring Transactions'!$F$15="Bi-weekly",IF(AND('Recurring Transactions'!$J$15&lt;=EOMONTH($Q618,0),$Q618&lt;='Recurring Transactions'!$L$15),MAX(0,INT((MIN(EOMONTH($Q618,0),'Recurring Transactions'!$L$15)-'Recurring Transactions'!$J$15)/14)+INT(-(MAX('Recurring Transactions'!$J$15,$Q618)-'Recurring Transactions'!$J$15)/14)+1),0),IF('Recurring Transactions'!$F$15="Quarterly",IF(AND(AND('Recurring Transactions'!$J$15&lt;=EOMONTH($Q618,0),$Q618&lt;='Recurring Transactions'!$L$15),MOD((YEAR($Q618)-YEAR('Recurring Transactions'!$J$15))*12+MONTH($Q618)-MONTH('Recurring Transactions'!$J$15),3)=0),1,0),IF('Recurring Transactions'!$F$15="Annually",IF(AND(AND('Recurring Transactions'!$J$15&lt;=EOMONTH($Q618,0),$Q618&lt;='Recurring Transactions'!$L$15),MONTH($Q618)=MONTH('Recurring Transactions'!$J$15)),1,0),0)))))))*'Recurring Transactions'!$D$15)</f>
        <v/>
      </c>
    </row>
    <row r="619">
      <c r="N619" s="126">
        <f>'Recurring Transactions'!$A$15</f>
        <v/>
      </c>
      <c r="O619" s="126">
        <f>'Recurring Transactions'!$B$15</f>
        <v/>
      </c>
      <c r="P619" s="126">
        <f>'Recurring Transactions'!$E$15</f>
        <v/>
      </c>
      <c r="Q619" s="72">
        <f>IF('Recurring Transactions'!$J$15="","",EDATE('Recurring Transactions'!$J$15,57))</f>
        <v/>
      </c>
      <c r="R619" s="126">
        <f>IF($Q619="","",TEXT($Q619,"mmm yyyy"))</f>
        <v/>
      </c>
      <c r="S619" s="124">
        <f>IF(OR('Recurring Transactions'!$A$15="",$Q619=""),0,(IF('Recurring Transactions'!$F$15="Monthly",IF(AND('Recurring Transactions'!$J$15&lt;=EOMONTH($Q619,0),$Q619&lt;='Recurring Transactions'!$L$15),1,0),IF('Recurring Transactions'!$F$15="Semi-monthly",IF(AND('Recurring Transactions'!$J$15&lt;=EOMONTH($Q619,0),$Q619&lt;='Recurring Transactions'!$L$15),2,0),IF('Recurring Transactions'!$F$15="Weekly",IF(AND('Recurring Transactions'!$J$15&lt;=EOMONTH($Q619,0),$Q619&lt;='Recurring Transactions'!$L$15),MAX(0,INT((MIN(EOMONTH($Q619,0),'Recurring Transactions'!$L$15)-'Recurring Transactions'!$J$15)/7)+INT(-(MAX('Recurring Transactions'!$J$15,$Q619)-'Recurring Transactions'!$J$15)/7)+1),0),IF('Recurring Transactions'!$F$15="Bi-weekly",IF(AND('Recurring Transactions'!$J$15&lt;=EOMONTH($Q619,0),$Q619&lt;='Recurring Transactions'!$L$15),MAX(0,INT((MIN(EOMONTH($Q619,0),'Recurring Transactions'!$L$15)-'Recurring Transactions'!$J$15)/14)+INT(-(MAX('Recurring Transactions'!$J$15,$Q619)-'Recurring Transactions'!$J$15)/14)+1),0),IF('Recurring Transactions'!$F$15="Quarterly",IF(AND(AND('Recurring Transactions'!$J$15&lt;=EOMONTH($Q619,0),$Q619&lt;='Recurring Transactions'!$L$15),MOD((YEAR($Q619)-YEAR('Recurring Transactions'!$J$15))*12+MONTH($Q619)-MONTH('Recurring Transactions'!$J$15),3)=0),1,0),IF('Recurring Transactions'!$F$15="Annually",IF(AND(AND('Recurring Transactions'!$J$15&lt;=EOMONTH($Q619,0),$Q619&lt;='Recurring Transactions'!$L$15),MONTH($Q619)=MONTH('Recurring Transactions'!$J$15)),1,0),0)))))))*'Recurring Transactions'!$D$15)</f>
        <v/>
      </c>
    </row>
    <row r="620">
      <c r="N620" s="126">
        <f>'Recurring Transactions'!$A$15</f>
        <v/>
      </c>
      <c r="O620" s="126">
        <f>'Recurring Transactions'!$B$15</f>
        <v/>
      </c>
      <c r="P620" s="126">
        <f>'Recurring Transactions'!$E$15</f>
        <v/>
      </c>
      <c r="Q620" s="72">
        <f>IF('Recurring Transactions'!$J$15="","",EDATE('Recurring Transactions'!$J$15,58))</f>
        <v/>
      </c>
      <c r="R620" s="126">
        <f>IF($Q620="","",TEXT($Q620,"mmm yyyy"))</f>
        <v/>
      </c>
      <c r="S620" s="124">
        <f>IF(OR('Recurring Transactions'!$A$15="",$Q620=""),0,(IF('Recurring Transactions'!$F$15="Monthly",IF(AND('Recurring Transactions'!$J$15&lt;=EOMONTH($Q620,0),$Q620&lt;='Recurring Transactions'!$L$15),1,0),IF('Recurring Transactions'!$F$15="Semi-monthly",IF(AND('Recurring Transactions'!$J$15&lt;=EOMONTH($Q620,0),$Q620&lt;='Recurring Transactions'!$L$15),2,0),IF('Recurring Transactions'!$F$15="Weekly",IF(AND('Recurring Transactions'!$J$15&lt;=EOMONTH($Q620,0),$Q620&lt;='Recurring Transactions'!$L$15),MAX(0,INT((MIN(EOMONTH($Q620,0),'Recurring Transactions'!$L$15)-'Recurring Transactions'!$J$15)/7)+INT(-(MAX('Recurring Transactions'!$J$15,$Q620)-'Recurring Transactions'!$J$15)/7)+1),0),IF('Recurring Transactions'!$F$15="Bi-weekly",IF(AND('Recurring Transactions'!$J$15&lt;=EOMONTH($Q620,0),$Q620&lt;='Recurring Transactions'!$L$15),MAX(0,INT((MIN(EOMONTH($Q620,0),'Recurring Transactions'!$L$15)-'Recurring Transactions'!$J$15)/14)+INT(-(MAX('Recurring Transactions'!$J$15,$Q620)-'Recurring Transactions'!$J$15)/14)+1),0),IF('Recurring Transactions'!$F$15="Quarterly",IF(AND(AND('Recurring Transactions'!$J$15&lt;=EOMONTH($Q620,0),$Q620&lt;='Recurring Transactions'!$L$15),MOD((YEAR($Q620)-YEAR('Recurring Transactions'!$J$15))*12+MONTH($Q620)-MONTH('Recurring Transactions'!$J$15),3)=0),1,0),IF('Recurring Transactions'!$F$15="Annually",IF(AND(AND('Recurring Transactions'!$J$15&lt;=EOMONTH($Q620,0),$Q620&lt;='Recurring Transactions'!$L$15),MONTH($Q620)=MONTH('Recurring Transactions'!$J$15)),1,0),0)))))))*'Recurring Transactions'!$D$15)</f>
        <v/>
      </c>
    </row>
    <row r="621">
      <c r="N621" s="126">
        <f>'Recurring Transactions'!$A$15</f>
        <v/>
      </c>
      <c r="O621" s="126">
        <f>'Recurring Transactions'!$B$15</f>
        <v/>
      </c>
      <c r="P621" s="126">
        <f>'Recurring Transactions'!$E$15</f>
        <v/>
      </c>
      <c r="Q621" s="72">
        <f>IF('Recurring Transactions'!$J$15="","",EDATE('Recurring Transactions'!$J$15,59))</f>
        <v/>
      </c>
      <c r="R621" s="126">
        <f>IF($Q621="","",TEXT($Q621,"mmm yyyy"))</f>
        <v/>
      </c>
      <c r="S621" s="124">
        <f>IF(OR('Recurring Transactions'!$A$15="",$Q621=""),0,(IF('Recurring Transactions'!$F$15="Monthly",IF(AND('Recurring Transactions'!$J$15&lt;=EOMONTH($Q621,0),$Q621&lt;='Recurring Transactions'!$L$15),1,0),IF('Recurring Transactions'!$F$15="Semi-monthly",IF(AND('Recurring Transactions'!$J$15&lt;=EOMONTH($Q621,0),$Q621&lt;='Recurring Transactions'!$L$15),2,0),IF('Recurring Transactions'!$F$15="Weekly",IF(AND('Recurring Transactions'!$J$15&lt;=EOMONTH($Q621,0),$Q621&lt;='Recurring Transactions'!$L$15),MAX(0,INT((MIN(EOMONTH($Q621,0),'Recurring Transactions'!$L$15)-'Recurring Transactions'!$J$15)/7)+INT(-(MAX('Recurring Transactions'!$J$15,$Q621)-'Recurring Transactions'!$J$15)/7)+1),0),IF('Recurring Transactions'!$F$15="Bi-weekly",IF(AND('Recurring Transactions'!$J$15&lt;=EOMONTH($Q621,0),$Q621&lt;='Recurring Transactions'!$L$15),MAX(0,INT((MIN(EOMONTH($Q621,0),'Recurring Transactions'!$L$15)-'Recurring Transactions'!$J$15)/14)+INT(-(MAX('Recurring Transactions'!$J$15,$Q621)-'Recurring Transactions'!$J$15)/14)+1),0),IF('Recurring Transactions'!$F$15="Quarterly",IF(AND(AND('Recurring Transactions'!$J$15&lt;=EOMONTH($Q621,0),$Q621&lt;='Recurring Transactions'!$L$15),MOD((YEAR($Q621)-YEAR('Recurring Transactions'!$J$15))*12+MONTH($Q621)-MONTH('Recurring Transactions'!$J$15),3)=0),1,0),IF('Recurring Transactions'!$F$15="Annually",IF(AND(AND('Recurring Transactions'!$J$15&lt;=EOMONTH($Q621,0),$Q621&lt;='Recurring Transactions'!$L$15),MONTH($Q621)=MONTH('Recurring Transactions'!$J$15)),1,0),0)))))))*'Recurring Transactions'!$D$15)</f>
        <v/>
      </c>
    </row>
    <row r="622">
      <c r="N622" s="126">
        <f>'Recurring Transactions'!$A$16</f>
        <v/>
      </c>
      <c r="O622" s="126">
        <f>'Recurring Transactions'!$B$16</f>
        <v/>
      </c>
      <c r="P622" s="126">
        <f>'Recurring Transactions'!$E$16</f>
        <v/>
      </c>
      <c r="Q622" s="72">
        <f>IF('Recurring Transactions'!$J$16="","",EDATE('Recurring Transactions'!$J$16,0))</f>
        <v/>
      </c>
      <c r="R622" s="126">
        <f>IF($Q622="","",TEXT($Q622,"mmm yyyy"))</f>
        <v/>
      </c>
      <c r="S622" s="124">
        <f>IF(OR('Recurring Transactions'!$A$16="",$Q622=""),0,(IF('Recurring Transactions'!$F$16="Monthly",IF(AND('Recurring Transactions'!$J$16&lt;=EOMONTH($Q622,0),$Q622&lt;='Recurring Transactions'!$L$16),1,0),IF('Recurring Transactions'!$F$16="Semi-monthly",IF(AND('Recurring Transactions'!$J$16&lt;=EOMONTH($Q622,0),$Q622&lt;='Recurring Transactions'!$L$16),2,0),IF('Recurring Transactions'!$F$16="Weekly",IF(AND('Recurring Transactions'!$J$16&lt;=EOMONTH($Q622,0),$Q622&lt;='Recurring Transactions'!$L$16),MAX(0,INT((MIN(EOMONTH($Q622,0),'Recurring Transactions'!$L$16)-'Recurring Transactions'!$J$16)/7)+INT(-(MAX('Recurring Transactions'!$J$16,$Q622)-'Recurring Transactions'!$J$16)/7)+1),0),IF('Recurring Transactions'!$F$16="Bi-weekly",IF(AND('Recurring Transactions'!$J$16&lt;=EOMONTH($Q622,0),$Q622&lt;='Recurring Transactions'!$L$16),MAX(0,INT((MIN(EOMONTH($Q622,0),'Recurring Transactions'!$L$16)-'Recurring Transactions'!$J$16)/14)+INT(-(MAX('Recurring Transactions'!$J$16,$Q622)-'Recurring Transactions'!$J$16)/14)+1),0),IF('Recurring Transactions'!$F$16="Quarterly",IF(AND(AND('Recurring Transactions'!$J$16&lt;=EOMONTH($Q622,0),$Q622&lt;='Recurring Transactions'!$L$16),MOD((YEAR($Q622)-YEAR('Recurring Transactions'!$J$16))*12+MONTH($Q622)-MONTH('Recurring Transactions'!$J$16),3)=0),1,0),IF('Recurring Transactions'!$F$16="Annually",IF(AND(AND('Recurring Transactions'!$J$16&lt;=EOMONTH($Q622,0),$Q622&lt;='Recurring Transactions'!$L$16),MONTH($Q622)=MONTH('Recurring Transactions'!$J$16)),1,0),0)))))))*'Recurring Transactions'!$D$16)</f>
        <v/>
      </c>
    </row>
    <row r="623">
      <c r="N623" s="126">
        <f>'Recurring Transactions'!$A$16</f>
        <v/>
      </c>
      <c r="O623" s="126">
        <f>'Recurring Transactions'!$B$16</f>
        <v/>
      </c>
      <c r="P623" s="126">
        <f>'Recurring Transactions'!$E$16</f>
        <v/>
      </c>
      <c r="Q623" s="72">
        <f>IF('Recurring Transactions'!$J$16="","",EDATE('Recurring Transactions'!$J$16,1))</f>
        <v/>
      </c>
      <c r="R623" s="126">
        <f>IF($Q623="","",TEXT($Q623,"mmm yyyy"))</f>
        <v/>
      </c>
      <c r="S623" s="124">
        <f>IF(OR('Recurring Transactions'!$A$16="",$Q623=""),0,(IF('Recurring Transactions'!$F$16="Monthly",IF(AND('Recurring Transactions'!$J$16&lt;=EOMONTH($Q623,0),$Q623&lt;='Recurring Transactions'!$L$16),1,0),IF('Recurring Transactions'!$F$16="Semi-monthly",IF(AND('Recurring Transactions'!$J$16&lt;=EOMONTH($Q623,0),$Q623&lt;='Recurring Transactions'!$L$16),2,0),IF('Recurring Transactions'!$F$16="Weekly",IF(AND('Recurring Transactions'!$J$16&lt;=EOMONTH($Q623,0),$Q623&lt;='Recurring Transactions'!$L$16),MAX(0,INT((MIN(EOMONTH($Q623,0),'Recurring Transactions'!$L$16)-'Recurring Transactions'!$J$16)/7)+INT(-(MAX('Recurring Transactions'!$J$16,$Q623)-'Recurring Transactions'!$J$16)/7)+1),0),IF('Recurring Transactions'!$F$16="Bi-weekly",IF(AND('Recurring Transactions'!$J$16&lt;=EOMONTH($Q623,0),$Q623&lt;='Recurring Transactions'!$L$16),MAX(0,INT((MIN(EOMONTH($Q623,0),'Recurring Transactions'!$L$16)-'Recurring Transactions'!$J$16)/14)+INT(-(MAX('Recurring Transactions'!$J$16,$Q623)-'Recurring Transactions'!$J$16)/14)+1),0),IF('Recurring Transactions'!$F$16="Quarterly",IF(AND(AND('Recurring Transactions'!$J$16&lt;=EOMONTH($Q623,0),$Q623&lt;='Recurring Transactions'!$L$16),MOD((YEAR($Q623)-YEAR('Recurring Transactions'!$J$16))*12+MONTH($Q623)-MONTH('Recurring Transactions'!$J$16),3)=0),1,0),IF('Recurring Transactions'!$F$16="Annually",IF(AND(AND('Recurring Transactions'!$J$16&lt;=EOMONTH($Q623,0),$Q623&lt;='Recurring Transactions'!$L$16),MONTH($Q623)=MONTH('Recurring Transactions'!$J$16)),1,0),0)))))))*'Recurring Transactions'!$D$16)</f>
        <v/>
      </c>
    </row>
    <row r="624">
      <c r="N624" s="126">
        <f>'Recurring Transactions'!$A$16</f>
        <v/>
      </c>
      <c r="O624" s="126">
        <f>'Recurring Transactions'!$B$16</f>
        <v/>
      </c>
      <c r="P624" s="126">
        <f>'Recurring Transactions'!$E$16</f>
        <v/>
      </c>
      <c r="Q624" s="72">
        <f>IF('Recurring Transactions'!$J$16="","",EDATE('Recurring Transactions'!$J$16,2))</f>
        <v/>
      </c>
      <c r="R624" s="126">
        <f>IF($Q624="","",TEXT($Q624,"mmm yyyy"))</f>
        <v/>
      </c>
      <c r="S624" s="124">
        <f>IF(OR('Recurring Transactions'!$A$16="",$Q624=""),0,(IF('Recurring Transactions'!$F$16="Monthly",IF(AND('Recurring Transactions'!$J$16&lt;=EOMONTH($Q624,0),$Q624&lt;='Recurring Transactions'!$L$16),1,0),IF('Recurring Transactions'!$F$16="Semi-monthly",IF(AND('Recurring Transactions'!$J$16&lt;=EOMONTH($Q624,0),$Q624&lt;='Recurring Transactions'!$L$16),2,0),IF('Recurring Transactions'!$F$16="Weekly",IF(AND('Recurring Transactions'!$J$16&lt;=EOMONTH($Q624,0),$Q624&lt;='Recurring Transactions'!$L$16),MAX(0,INT((MIN(EOMONTH($Q624,0),'Recurring Transactions'!$L$16)-'Recurring Transactions'!$J$16)/7)+INT(-(MAX('Recurring Transactions'!$J$16,$Q624)-'Recurring Transactions'!$J$16)/7)+1),0),IF('Recurring Transactions'!$F$16="Bi-weekly",IF(AND('Recurring Transactions'!$J$16&lt;=EOMONTH($Q624,0),$Q624&lt;='Recurring Transactions'!$L$16),MAX(0,INT((MIN(EOMONTH($Q624,0),'Recurring Transactions'!$L$16)-'Recurring Transactions'!$J$16)/14)+INT(-(MAX('Recurring Transactions'!$J$16,$Q624)-'Recurring Transactions'!$J$16)/14)+1),0),IF('Recurring Transactions'!$F$16="Quarterly",IF(AND(AND('Recurring Transactions'!$J$16&lt;=EOMONTH($Q624,0),$Q624&lt;='Recurring Transactions'!$L$16),MOD((YEAR($Q624)-YEAR('Recurring Transactions'!$J$16))*12+MONTH($Q624)-MONTH('Recurring Transactions'!$J$16),3)=0),1,0),IF('Recurring Transactions'!$F$16="Annually",IF(AND(AND('Recurring Transactions'!$J$16&lt;=EOMONTH($Q624,0),$Q624&lt;='Recurring Transactions'!$L$16),MONTH($Q624)=MONTH('Recurring Transactions'!$J$16)),1,0),0)))))))*'Recurring Transactions'!$D$16)</f>
        <v/>
      </c>
    </row>
    <row r="625">
      <c r="N625" s="126">
        <f>'Recurring Transactions'!$A$16</f>
        <v/>
      </c>
      <c r="O625" s="126">
        <f>'Recurring Transactions'!$B$16</f>
        <v/>
      </c>
      <c r="P625" s="126">
        <f>'Recurring Transactions'!$E$16</f>
        <v/>
      </c>
      <c r="Q625" s="72">
        <f>IF('Recurring Transactions'!$J$16="","",EDATE('Recurring Transactions'!$J$16,3))</f>
        <v/>
      </c>
      <c r="R625" s="126">
        <f>IF($Q625="","",TEXT($Q625,"mmm yyyy"))</f>
        <v/>
      </c>
      <c r="S625" s="124">
        <f>IF(OR('Recurring Transactions'!$A$16="",$Q625=""),0,(IF('Recurring Transactions'!$F$16="Monthly",IF(AND('Recurring Transactions'!$J$16&lt;=EOMONTH($Q625,0),$Q625&lt;='Recurring Transactions'!$L$16),1,0),IF('Recurring Transactions'!$F$16="Semi-monthly",IF(AND('Recurring Transactions'!$J$16&lt;=EOMONTH($Q625,0),$Q625&lt;='Recurring Transactions'!$L$16),2,0),IF('Recurring Transactions'!$F$16="Weekly",IF(AND('Recurring Transactions'!$J$16&lt;=EOMONTH($Q625,0),$Q625&lt;='Recurring Transactions'!$L$16),MAX(0,INT((MIN(EOMONTH($Q625,0),'Recurring Transactions'!$L$16)-'Recurring Transactions'!$J$16)/7)+INT(-(MAX('Recurring Transactions'!$J$16,$Q625)-'Recurring Transactions'!$J$16)/7)+1),0),IF('Recurring Transactions'!$F$16="Bi-weekly",IF(AND('Recurring Transactions'!$J$16&lt;=EOMONTH($Q625,0),$Q625&lt;='Recurring Transactions'!$L$16),MAX(0,INT((MIN(EOMONTH($Q625,0),'Recurring Transactions'!$L$16)-'Recurring Transactions'!$J$16)/14)+INT(-(MAX('Recurring Transactions'!$J$16,$Q625)-'Recurring Transactions'!$J$16)/14)+1),0),IF('Recurring Transactions'!$F$16="Quarterly",IF(AND(AND('Recurring Transactions'!$J$16&lt;=EOMONTH($Q625,0),$Q625&lt;='Recurring Transactions'!$L$16),MOD((YEAR($Q625)-YEAR('Recurring Transactions'!$J$16))*12+MONTH($Q625)-MONTH('Recurring Transactions'!$J$16),3)=0),1,0),IF('Recurring Transactions'!$F$16="Annually",IF(AND(AND('Recurring Transactions'!$J$16&lt;=EOMONTH($Q625,0),$Q625&lt;='Recurring Transactions'!$L$16),MONTH($Q625)=MONTH('Recurring Transactions'!$J$16)),1,0),0)))))))*'Recurring Transactions'!$D$16)</f>
        <v/>
      </c>
    </row>
    <row r="626">
      <c r="N626" s="126">
        <f>'Recurring Transactions'!$A$16</f>
        <v/>
      </c>
      <c r="O626" s="126">
        <f>'Recurring Transactions'!$B$16</f>
        <v/>
      </c>
      <c r="P626" s="126">
        <f>'Recurring Transactions'!$E$16</f>
        <v/>
      </c>
      <c r="Q626" s="72">
        <f>IF('Recurring Transactions'!$J$16="","",EDATE('Recurring Transactions'!$J$16,4))</f>
        <v/>
      </c>
      <c r="R626" s="126">
        <f>IF($Q626="","",TEXT($Q626,"mmm yyyy"))</f>
        <v/>
      </c>
      <c r="S626" s="124">
        <f>IF(OR('Recurring Transactions'!$A$16="",$Q626=""),0,(IF('Recurring Transactions'!$F$16="Monthly",IF(AND('Recurring Transactions'!$J$16&lt;=EOMONTH($Q626,0),$Q626&lt;='Recurring Transactions'!$L$16),1,0),IF('Recurring Transactions'!$F$16="Semi-monthly",IF(AND('Recurring Transactions'!$J$16&lt;=EOMONTH($Q626,0),$Q626&lt;='Recurring Transactions'!$L$16),2,0),IF('Recurring Transactions'!$F$16="Weekly",IF(AND('Recurring Transactions'!$J$16&lt;=EOMONTH($Q626,0),$Q626&lt;='Recurring Transactions'!$L$16),MAX(0,INT((MIN(EOMONTH($Q626,0),'Recurring Transactions'!$L$16)-'Recurring Transactions'!$J$16)/7)+INT(-(MAX('Recurring Transactions'!$J$16,$Q626)-'Recurring Transactions'!$J$16)/7)+1),0),IF('Recurring Transactions'!$F$16="Bi-weekly",IF(AND('Recurring Transactions'!$J$16&lt;=EOMONTH($Q626,0),$Q626&lt;='Recurring Transactions'!$L$16),MAX(0,INT((MIN(EOMONTH($Q626,0),'Recurring Transactions'!$L$16)-'Recurring Transactions'!$J$16)/14)+INT(-(MAX('Recurring Transactions'!$J$16,$Q626)-'Recurring Transactions'!$J$16)/14)+1),0),IF('Recurring Transactions'!$F$16="Quarterly",IF(AND(AND('Recurring Transactions'!$J$16&lt;=EOMONTH($Q626,0),$Q626&lt;='Recurring Transactions'!$L$16),MOD((YEAR($Q626)-YEAR('Recurring Transactions'!$J$16))*12+MONTH($Q626)-MONTH('Recurring Transactions'!$J$16),3)=0),1,0),IF('Recurring Transactions'!$F$16="Annually",IF(AND(AND('Recurring Transactions'!$J$16&lt;=EOMONTH($Q626,0),$Q626&lt;='Recurring Transactions'!$L$16),MONTH($Q626)=MONTH('Recurring Transactions'!$J$16)),1,0),0)))))))*'Recurring Transactions'!$D$16)</f>
        <v/>
      </c>
    </row>
    <row r="627">
      <c r="N627" s="126">
        <f>'Recurring Transactions'!$A$16</f>
        <v/>
      </c>
      <c r="O627" s="126">
        <f>'Recurring Transactions'!$B$16</f>
        <v/>
      </c>
      <c r="P627" s="126">
        <f>'Recurring Transactions'!$E$16</f>
        <v/>
      </c>
      <c r="Q627" s="72">
        <f>IF('Recurring Transactions'!$J$16="","",EDATE('Recurring Transactions'!$J$16,5))</f>
        <v/>
      </c>
      <c r="R627" s="126">
        <f>IF($Q627="","",TEXT($Q627,"mmm yyyy"))</f>
        <v/>
      </c>
      <c r="S627" s="124">
        <f>IF(OR('Recurring Transactions'!$A$16="",$Q627=""),0,(IF('Recurring Transactions'!$F$16="Monthly",IF(AND('Recurring Transactions'!$J$16&lt;=EOMONTH($Q627,0),$Q627&lt;='Recurring Transactions'!$L$16),1,0),IF('Recurring Transactions'!$F$16="Semi-monthly",IF(AND('Recurring Transactions'!$J$16&lt;=EOMONTH($Q627,0),$Q627&lt;='Recurring Transactions'!$L$16),2,0),IF('Recurring Transactions'!$F$16="Weekly",IF(AND('Recurring Transactions'!$J$16&lt;=EOMONTH($Q627,0),$Q627&lt;='Recurring Transactions'!$L$16),MAX(0,INT((MIN(EOMONTH($Q627,0),'Recurring Transactions'!$L$16)-'Recurring Transactions'!$J$16)/7)+INT(-(MAX('Recurring Transactions'!$J$16,$Q627)-'Recurring Transactions'!$J$16)/7)+1),0),IF('Recurring Transactions'!$F$16="Bi-weekly",IF(AND('Recurring Transactions'!$J$16&lt;=EOMONTH($Q627,0),$Q627&lt;='Recurring Transactions'!$L$16),MAX(0,INT((MIN(EOMONTH($Q627,0),'Recurring Transactions'!$L$16)-'Recurring Transactions'!$J$16)/14)+INT(-(MAX('Recurring Transactions'!$J$16,$Q627)-'Recurring Transactions'!$J$16)/14)+1),0),IF('Recurring Transactions'!$F$16="Quarterly",IF(AND(AND('Recurring Transactions'!$J$16&lt;=EOMONTH($Q627,0),$Q627&lt;='Recurring Transactions'!$L$16),MOD((YEAR($Q627)-YEAR('Recurring Transactions'!$J$16))*12+MONTH($Q627)-MONTH('Recurring Transactions'!$J$16),3)=0),1,0),IF('Recurring Transactions'!$F$16="Annually",IF(AND(AND('Recurring Transactions'!$J$16&lt;=EOMONTH($Q627,0),$Q627&lt;='Recurring Transactions'!$L$16),MONTH($Q627)=MONTH('Recurring Transactions'!$J$16)),1,0),0)))))))*'Recurring Transactions'!$D$16)</f>
        <v/>
      </c>
    </row>
    <row r="628">
      <c r="N628" s="126">
        <f>'Recurring Transactions'!$A$16</f>
        <v/>
      </c>
      <c r="O628" s="126">
        <f>'Recurring Transactions'!$B$16</f>
        <v/>
      </c>
      <c r="P628" s="126">
        <f>'Recurring Transactions'!$E$16</f>
        <v/>
      </c>
      <c r="Q628" s="72">
        <f>IF('Recurring Transactions'!$J$16="","",EDATE('Recurring Transactions'!$J$16,6))</f>
        <v/>
      </c>
      <c r="R628" s="126">
        <f>IF($Q628="","",TEXT($Q628,"mmm yyyy"))</f>
        <v/>
      </c>
      <c r="S628" s="124">
        <f>IF(OR('Recurring Transactions'!$A$16="",$Q628=""),0,(IF('Recurring Transactions'!$F$16="Monthly",IF(AND('Recurring Transactions'!$J$16&lt;=EOMONTH($Q628,0),$Q628&lt;='Recurring Transactions'!$L$16),1,0),IF('Recurring Transactions'!$F$16="Semi-monthly",IF(AND('Recurring Transactions'!$J$16&lt;=EOMONTH($Q628,0),$Q628&lt;='Recurring Transactions'!$L$16),2,0),IF('Recurring Transactions'!$F$16="Weekly",IF(AND('Recurring Transactions'!$J$16&lt;=EOMONTH($Q628,0),$Q628&lt;='Recurring Transactions'!$L$16),MAX(0,INT((MIN(EOMONTH($Q628,0),'Recurring Transactions'!$L$16)-'Recurring Transactions'!$J$16)/7)+INT(-(MAX('Recurring Transactions'!$J$16,$Q628)-'Recurring Transactions'!$J$16)/7)+1),0),IF('Recurring Transactions'!$F$16="Bi-weekly",IF(AND('Recurring Transactions'!$J$16&lt;=EOMONTH($Q628,0),$Q628&lt;='Recurring Transactions'!$L$16),MAX(0,INT((MIN(EOMONTH($Q628,0),'Recurring Transactions'!$L$16)-'Recurring Transactions'!$J$16)/14)+INT(-(MAX('Recurring Transactions'!$J$16,$Q628)-'Recurring Transactions'!$J$16)/14)+1),0),IF('Recurring Transactions'!$F$16="Quarterly",IF(AND(AND('Recurring Transactions'!$J$16&lt;=EOMONTH($Q628,0),$Q628&lt;='Recurring Transactions'!$L$16),MOD((YEAR($Q628)-YEAR('Recurring Transactions'!$J$16))*12+MONTH($Q628)-MONTH('Recurring Transactions'!$J$16),3)=0),1,0),IF('Recurring Transactions'!$F$16="Annually",IF(AND(AND('Recurring Transactions'!$J$16&lt;=EOMONTH($Q628,0),$Q628&lt;='Recurring Transactions'!$L$16),MONTH($Q628)=MONTH('Recurring Transactions'!$J$16)),1,0),0)))))))*'Recurring Transactions'!$D$16)</f>
        <v/>
      </c>
    </row>
    <row r="629">
      <c r="N629" s="126">
        <f>'Recurring Transactions'!$A$16</f>
        <v/>
      </c>
      <c r="O629" s="126">
        <f>'Recurring Transactions'!$B$16</f>
        <v/>
      </c>
      <c r="P629" s="126">
        <f>'Recurring Transactions'!$E$16</f>
        <v/>
      </c>
      <c r="Q629" s="72">
        <f>IF('Recurring Transactions'!$J$16="","",EDATE('Recurring Transactions'!$J$16,7))</f>
        <v/>
      </c>
      <c r="R629" s="126">
        <f>IF($Q629="","",TEXT($Q629,"mmm yyyy"))</f>
        <v/>
      </c>
      <c r="S629" s="124">
        <f>IF(OR('Recurring Transactions'!$A$16="",$Q629=""),0,(IF('Recurring Transactions'!$F$16="Monthly",IF(AND('Recurring Transactions'!$J$16&lt;=EOMONTH($Q629,0),$Q629&lt;='Recurring Transactions'!$L$16),1,0),IF('Recurring Transactions'!$F$16="Semi-monthly",IF(AND('Recurring Transactions'!$J$16&lt;=EOMONTH($Q629,0),$Q629&lt;='Recurring Transactions'!$L$16),2,0),IF('Recurring Transactions'!$F$16="Weekly",IF(AND('Recurring Transactions'!$J$16&lt;=EOMONTH($Q629,0),$Q629&lt;='Recurring Transactions'!$L$16),MAX(0,INT((MIN(EOMONTH($Q629,0),'Recurring Transactions'!$L$16)-'Recurring Transactions'!$J$16)/7)+INT(-(MAX('Recurring Transactions'!$J$16,$Q629)-'Recurring Transactions'!$J$16)/7)+1),0),IF('Recurring Transactions'!$F$16="Bi-weekly",IF(AND('Recurring Transactions'!$J$16&lt;=EOMONTH($Q629,0),$Q629&lt;='Recurring Transactions'!$L$16),MAX(0,INT((MIN(EOMONTH($Q629,0),'Recurring Transactions'!$L$16)-'Recurring Transactions'!$J$16)/14)+INT(-(MAX('Recurring Transactions'!$J$16,$Q629)-'Recurring Transactions'!$J$16)/14)+1),0),IF('Recurring Transactions'!$F$16="Quarterly",IF(AND(AND('Recurring Transactions'!$J$16&lt;=EOMONTH($Q629,0),$Q629&lt;='Recurring Transactions'!$L$16),MOD((YEAR($Q629)-YEAR('Recurring Transactions'!$J$16))*12+MONTH($Q629)-MONTH('Recurring Transactions'!$J$16),3)=0),1,0),IF('Recurring Transactions'!$F$16="Annually",IF(AND(AND('Recurring Transactions'!$J$16&lt;=EOMONTH($Q629,0),$Q629&lt;='Recurring Transactions'!$L$16),MONTH($Q629)=MONTH('Recurring Transactions'!$J$16)),1,0),0)))))))*'Recurring Transactions'!$D$16)</f>
        <v/>
      </c>
    </row>
    <row r="630">
      <c r="N630" s="126">
        <f>'Recurring Transactions'!$A$16</f>
        <v/>
      </c>
      <c r="O630" s="126">
        <f>'Recurring Transactions'!$B$16</f>
        <v/>
      </c>
      <c r="P630" s="126">
        <f>'Recurring Transactions'!$E$16</f>
        <v/>
      </c>
      <c r="Q630" s="72">
        <f>IF('Recurring Transactions'!$J$16="","",EDATE('Recurring Transactions'!$J$16,8))</f>
        <v/>
      </c>
      <c r="R630" s="126">
        <f>IF($Q630="","",TEXT($Q630,"mmm yyyy"))</f>
        <v/>
      </c>
      <c r="S630" s="124">
        <f>IF(OR('Recurring Transactions'!$A$16="",$Q630=""),0,(IF('Recurring Transactions'!$F$16="Monthly",IF(AND('Recurring Transactions'!$J$16&lt;=EOMONTH($Q630,0),$Q630&lt;='Recurring Transactions'!$L$16),1,0),IF('Recurring Transactions'!$F$16="Semi-monthly",IF(AND('Recurring Transactions'!$J$16&lt;=EOMONTH($Q630,0),$Q630&lt;='Recurring Transactions'!$L$16),2,0),IF('Recurring Transactions'!$F$16="Weekly",IF(AND('Recurring Transactions'!$J$16&lt;=EOMONTH($Q630,0),$Q630&lt;='Recurring Transactions'!$L$16),MAX(0,INT((MIN(EOMONTH($Q630,0),'Recurring Transactions'!$L$16)-'Recurring Transactions'!$J$16)/7)+INT(-(MAX('Recurring Transactions'!$J$16,$Q630)-'Recurring Transactions'!$J$16)/7)+1),0),IF('Recurring Transactions'!$F$16="Bi-weekly",IF(AND('Recurring Transactions'!$J$16&lt;=EOMONTH($Q630,0),$Q630&lt;='Recurring Transactions'!$L$16),MAX(0,INT((MIN(EOMONTH($Q630,0),'Recurring Transactions'!$L$16)-'Recurring Transactions'!$J$16)/14)+INT(-(MAX('Recurring Transactions'!$J$16,$Q630)-'Recurring Transactions'!$J$16)/14)+1),0),IF('Recurring Transactions'!$F$16="Quarterly",IF(AND(AND('Recurring Transactions'!$J$16&lt;=EOMONTH($Q630,0),$Q630&lt;='Recurring Transactions'!$L$16),MOD((YEAR($Q630)-YEAR('Recurring Transactions'!$J$16))*12+MONTH($Q630)-MONTH('Recurring Transactions'!$J$16),3)=0),1,0),IF('Recurring Transactions'!$F$16="Annually",IF(AND(AND('Recurring Transactions'!$J$16&lt;=EOMONTH($Q630,0),$Q630&lt;='Recurring Transactions'!$L$16),MONTH($Q630)=MONTH('Recurring Transactions'!$J$16)),1,0),0)))))))*'Recurring Transactions'!$D$16)</f>
        <v/>
      </c>
    </row>
    <row r="631">
      <c r="N631" s="126">
        <f>'Recurring Transactions'!$A$16</f>
        <v/>
      </c>
      <c r="O631" s="126">
        <f>'Recurring Transactions'!$B$16</f>
        <v/>
      </c>
      <c r="P631" s="126">
        <f>'Recurring Transactions'!$E$16</f>
        <v/>
      </c>
      <c r="Q631" s="72">
        <f>IF('Recurring Transactions'!$J$16="","",EDATE('Recurring Transactions'!$J$16,9))</f>
        <v/>
      </c>
      <c r="R631" s="126">
        <f>IF($Q631="","",TEXT($Q631,"mmm yyyy"))</f>
        <v/>
      </c>
      <c r="S631" s="124">
        <f>IF(OR('Recurring Transactions'!$A$16="",$Q631=""),0,(IF('Recurring Transactions'!$F$16="Monthly",IF(AND('Recurring Transactions'!$J$16&lt;=EOMONTH($Q631,0),$Q631&lt;='Recurring Transactions'!$L$16),1,0),IF('Recurring Transactions'!$F$16="Semi-monthly",IF(AND('Recurring Transactions'!$J$16&lt;=EOMONTH($Q631,0),$Q631&lt;='Recurring Transactions'!$L$16),2,0),IF('Recurring Transactions'!$F$16="Weekly",IF(AND('Recurring Transactions'!$J$16&lt;=EOMONTH($Q631,0),$Q631&lt;='Recurring Transactions'!$L$16),MAX(0,INT((MIN(EOMONTH($Q631,0),'Recurring Transactions'!$L$16)-'Recurring Transactions'!$J$16)/7)+INT(-(MAX('Recurring Transactions'!$J$16,$Q631)-'Recurring Transactions'!$J$16)/7)+1),0),IF('Recurring Transactions'!$F$16="Bi-weekly",IF(AND('Recurring Transactions'!$J$16&lt;=EOMONTH($Q631,0),$Q631&lt;='Recurring Transactions'!$L$16),MAX(0,INT((MIN(EOMONTH($Q631,0),'Recurring Transactions'!$L$16)-'Recurring Transactions'!$J$16)/14)+INT(-(MAX('Recurring Transactions'!$J$16,$Q631)-'Recurring Transactions'!$J$16)/14)+1),0),IF('Recurring Transactions'!$F$16="Quarterly",IF(AND(AND('Recurring Transactions'!$J$16&lt;=EOMONTH($Q631,0),$Q631&lt;='Recurring Transactions'!$L$16),MOD((YEAR($Q631)-YEAR('Recurring Transactions'!$J$16))*12+MONTH($Q631)-MONTH('Recurring Transactions'!$J$16),3)=0),1,0),IF('Recurring Transactions'!$F$16="Annually",IF(AND(AND('Recurring Transactions'!$J$16&lt;=EOMONTH($Q631,0),$Q631&lt;='Recurring Transactions'!$L$16),MONTH($Q631)=MONTH('Recurring Transactions'!$J$16)),1,0),0)))))))*'Recurring Transactions'!$D$16)</f>
        <v/>
      </c>
    </row>
    <row r="632">
      <c r="N632" s="126">
        <f>'Recurring Transactions'!$A$16</f>
        <v/>
      </c>
      <c r="O632" s="126">
        <f>'Recurring Transactions'!$B$16</f>
        <v/>
      </c>
      <c r="P632" s="126">
        <f>'Recurring Transactions'!$E$16</f>
        <v/>
      </c>
      <c r="Q632" s="72">
        <f>IF('Recurring Transactions'!$J$16="","",EDATE('Recurring Transactions'!$J$16,10))</f>
        <v/>
      </c>
      <c r="R632" s="126">
        <f>IF($Q632="","",TEXT($Q632,"mmm yyyy"))</f>
        <v/>
      </c>
      <c r="S632" s="124">
        <f>IF(OR('Recurring Transactions'!$A$16="",$Q632=""),0,(IF('Recurring Transactions'!$F$16="Monthly",IF(AND('Recurring Transactions'!$J$16&lt;=EOMONTH($Q632,0),$Q632&lt;='Recurring Transactions'!$L$16),1,0),IF('Recurring Transactions'!$F$16="Semi-monthly",IF(AND('Recurring Transactions'!$J$16&lt;=EOMONTH($Q632,0),$Q632&lt;='Recurring Transactions'!$L$16),2,0),IF('Recurring Transactions'!$F$16="Weekly",IF(AND('Recurring Transactions'!$J$16&lt;=EOMONTH($Q632,0),$Q632&lt;='Recurring Transactions'!$L$16),MAX(0,INT((MIN(EOMONTH($Q632,0),'Recurring Transactions'!$L$16)-'Recurring Transactions'!$J$16)/7)+INT(-(MAX('Recurring Transactions'!$J$16,$Q632)-'Recurring Transactions'!$J$16)/7)+1),0),IF('Recurring Transactions'!$F$16="Bi-weekly",IF(AND('Recurring Transactions'!$J$16&lt;=EOMONTH($Q632,0),$Q632&lt;='Recurring Transactions'!$L$16),MAX(0,INT((MIN(EOMONTH($Q632,0),'Recurring Transactions'!$L$16)-'Recurring Transactions'!$J$16)/14)+INT(-(MAX('Recurring Transactions'!$J$16,$Q632)-'Recurring Transactions'!$J$16)/14)+1),0),IF('Recurring Transactions'!$F$16="Quarterly",IF(AND(AND('Recurring Transactions'!$J$16&lt;=EOMONTH($Q632,0),$Q632&lt;='Recurring Transactions'!$L$16),MOD((YEAR($Q632)-YEAR('Recurring Transactions'!$J$16))*12+MONTH($Q632)-MONTH('Recurring Transactions'!$J$16),3)=0),1,0),IF('Recurring Transactions'!$F$16="Annually",IF(AND(AND('Recurring Transactions'!$J$16&lt;=EOMONTH($Q632,0),$Q632&lt;='Recurring Transactions'!$L$16),MONTH($Q632)=MONTH('Recurring Transactions'!$J$16)),1,0),0)))))))*'Recurring Transactions'!$D$16)</f>
        <v/>
      </c>
    </row>
    <row r="633">
      <c r="N633" s="126">
        <f>'Recurring Transactions'!$A$16</f>
        <v/>
      </c>
      <c r="O633" s="126">
        <f>'Recurring Transactions'!$B$16</f>
        <v/>
      </c>
      <c r="P633" s="126">
        <f>'Recurring Transactions'!$E$16</f>
        <v/>
      </c>
      <c r="Q633" s="72">
        <f>IF('Recurring Transactions'!$J$16="","",EDATE('Recurring Transactions'!$J$16,11))</f>
        <v/>
      </c>
      <c r="R633" s="126">
        <f>IF($Q633="","",TEXT($Q633,"mmm yyyy"))</f>
        <v/>
      </c>
      <c r="S633" s="124">
        <f>IF(OR('Recurring Transactions'!$A$16="",$Q633=""),0,(IF('Recurring Transactions'!$F$16="Monthly",IF(AND('Recurring Transactions'!$J$16&lt;=EOMONTH($Q633,0),$Q633&lt;='Recurring Transactions'!$L$16),1,0),IF('Recurring Transactions'!$F$16="Semi-monthly",IF(AND('Recurring Transactions'!$J$16&lt;=EOMONTH($Q633,0),$Q633&lt;='Recurring Transactions'!$L$16),2,0),IF('Recurring Transactions'!$F$16="Weekly",IF(AND('Recurring Transactions'!$J$16&lt;=EOMONTH($Q633,0),$Q633&lt;='Recurring Transactions'!$L$16),MAX(0,INT((MIN(EOMONTH($Q633,0),'Recurring Transactions'!$L$16)-'Recurring Transactions'!$J$16)/7)+INT(-(MAX('Recurring Transactions'!$J$16,$Q633)-'Recurring Transactions'!$J$16)/7)+1),0),IF('Recurring Transactions'!$F$16="Bi-weekly",IF(AND('Recurring Transactions'!$J$16&lt;=EOMONTH($Q633,0),$Q633&lt;='Recurring Transactions'!$L$16),MAX(0,INT((MIN(EOMONTH($Q633,0),'Recurring Transactions'!$L$16)-'Recurring Transactions'!$J$16)/14)+INT(-(MAX('Recurring Transactions'!$J$16,$Q633)-'Recurring Transactions'!$J$16)/14)+1),0),IF('Recurring Transactions'!$F$16="Quarterly",IF(AND(AND('Recurring Transactions'!$J$16&lt;=EOMONTH($Q633,0),$Q633&lt;='Recurring Transactions'!$L$16),MOD((YEAR($Q633)-YEAR('Recurring Transactions'!$J$16))*12+MONTH($Q633)-MONTH('Recurring Transactions'!$J$16),3)=0),1,0),IF('Recurring Transactions'!$F$16="Annually",IF(AND(AND('Recurring Transactions'!$J$16&lt;=EOMONTH($Q633,0),$Q633&lt;='Recurring Transactions'!$L$16),MONTH($Q633)=MONTH('Recurring Transactions'!$J$16)),1,0),0)))))))*'Recurring Transactions'!$D$16)</f>
        <v/>
      </c>
    </row>
    <row r="634">
      <c r="N634" s="126">
        <f>'Recurring Transactions'!$A$16</f>
        <v/>
      </c>
      <c r="O634" s="126">
        <f>'Recurring Transactions'!$B$16</f>
        <v/>
      </c>
      <c r="P634" s="126">
        <f>'Recurring Transactions'!$E$16</f>
        <v/>
      </c>
      <c r="Q634" s="72">
        <f>IF('Recurring Transactions'!$J$16="","",EDATE('Recurring Transactions'!$J$16,12))</f>
        <v/>
      </c>
      <c r="R634" s="126">
        <f>IF($Q634="","",TEXT($Q634,"mmm yyyy"))</f>
        <v/>
      </c>
      <c r="S634" s="124">
        <f>IF(OR('Recurring Transactions'!$A$16="",$Q634=""),0,(IF('Recurring Transactions'!$F$16="Monthly",IF(AND('Recurring Transactions'!$J$16&lt;=EOMONTH($Q634,0),$Q634&lt;='Recurring Transactions'!$L$16),1,0),IF('Recurring Transactions'!$F$16="Semi-monthly",IF(AND('Recurring Transactions'!$J$16&lt;=EOMONTH($Q634,0),$Q634&lt;='Recurring Transactions'!$L$16),2,0),IF('Recurring Transactions'!$F$16="Weekly",IF(AND('Recurring Transactions'!$J$16&lt;=EOMONTH($Q634,0),$Q634&lt;='Recurring Transactions'!$L$16),MAX(0,INT((MIN(EOMONTH($Q634,0),'Recurring Transactions'!$L$16)-'Recurring Transactions'!$J$16)/7)+INT(-(MAX('Recurring Transactions'!$J$16,$Q634)-'Recurring Transactions'!$J$16)/7)+1),0),IF('Recurring Transactions'!$F$16="Bi-weekly",IF(AND('Recurring Transactions'!$J$16&lt;=EOMONTH($Q634,0),$Q634&lt;='Recurring Transactions'!$L$16),MAX(0,INT((MIN(EOMONTH($Q634,0),'Recurring Transactions'!$L$16)-'Recurring Transactions'!$J$16)/14)+INT(-(MAX('Recurring Transactions'!$J$16,$Q634)-'Recurring Transactions'!$J$16)/14)+1),0),IF('Recurring Transactions'!$F$16="Quarterly",IF(AND(AND('Recurring Transactions'!$J$16&lt;=EOMONTH($Q634,0),$Q634&lt;='Recurring Transactions'!$L$16),MOD((YEAR($Q634)-YEAR('Recurring Transactions'!$J$16))*12+MONTH($Q634)-MONTH('Recurring Transactions'!$J$16),3)=0),1,0),IF('Recurring Transactions'!$F$16="Annually",IF(AND(AND('Recurring Transactions'!$J$16&lt;=EOMONTH($Q634,0),$Q634&lt;='Recurring Transactions'!$L$16),MONTH($Q634)=MONTH('Recurring Transactions'!$J$16)),1,0),0)))))))*'Recurring Transactions'!$D$16)</f>
        <v/>
      </c>
    </row>
    <row r="635">
      <c r="N635" s="126">
        <f>'Recurring Transactions'!$A$16</f>
        <v/>
      </c>
      <c r="O635" s="126">
        <f>'Recurring Transactions'!$B$16</f>
        <v/>
      </c>
      <c r="P635" s="126">
        <f>'Recurring Transactions'!$E$16</f>
        <v/>
      </c>
      <c r="Q635" s="72">
        <f>IF('Recurring Transactions'!$J$16="","",EDATE('Recurring Transactions'!$J$16,13))</f>
        <v/>
      </c>
      <c r="R635" s="126">
        <f>IF($Q635="","",TEXT($Q635,"mmm yyyy"))</f>
        <v/>
      </c>
      <c r="S635" s="124">
        <f>IF(OR('Recurring Transactions'!$A$16="",$Q635=""),0,(IF('Recurring Transactions'!$F$16="Monthly",IF(AND('Recurring Transactions'!$J$16&lt;=EOMONTH($Q635,0),$Q635&lt;='Recurring Transactions'!$L$16),1,0),IF('Recurring Transactions'!$F$16="Semi-monthly",IF(AND('Recurring Transactions'!$J$16&lt;=EOMONTH($Q635,0),$Q635&lt;='Recurring Transactions'!$L$16),2,0),IF('Recurring Transactions'!$F$16="Weekly",IF(AND('Recurring Transactions'!$J$16&lt;=EOMONTH($Q635,0),$Q635&lt;='Recurring Transactions'!$L$16),MAX(0,INT((MIN(EOMONTH($Q635,0),'Recurring Transactions'!$L$16)-'Recurring Transactions'!$J$16)/7)+INT(-(MAX('Recurring Transactions'!$J$16,$Q635)-'Recurring Transactions'!$J$16)/7)+1),0),IF('Recurring Transactions'!$F$16="Bi-weekly",IF(AND('Recurring Transactions'!$J$16&lt;=EOMONTH($Q635,0),$Q635&lt;='Recurring Transactions'!$L$16),MAX(0,INT((MIN(EOMONTH($Q635,0),'Recurring Transactions'!$L$16)-'Recurring Transactions'!$J$16)/14)+INT(-(MAX('Recurring Transactions'!$J$16,$Q635)-'Recurring Transactions'!$J$16)/14)+1),0),IF('Recurring Transactions'!$F$16="Quarterly",IF(AND(AND('Recurring Transactions'!$J$16&lt;=EOMONTH($Q635,0),$Q635&lt;='Recurring Transactions'!$L$16),MOD((YEAR($Q635)-YEAR('Recurring Transactions'!$J$16))*12+MONTH($Q635)-MONTH('Recurring Transactions'!$J$16),3)=0),1,0),IF('Recurring Transactions'!$F$16="Annually",IF(AND(AND('Recurring Transactions'!$J$16&lt;=EOMONTH($Q635,0),$Q635&lt;='Recurring Transactions'!$L$16),MONTH($Q635)=MONTH('Recurring Transactions'!$J$16)),1,0),0)))))))*'Recurring Transactions'!$D$16)</f>
        <v/>
      </c>
    </row>
    <row r="636">
      <c r="N636" s="126">
        <f>'Recurring Transactions'!$A$16</f>
        <v/>
      </c>
      <c r="O636" s="126">
        <f>'Recurring Transactions'!$B$16</f>
        <v/>
      </c>
      <c r="P636" s="126">
        <f>'Recurring Transactions'!$E$16</f>
        <v/>
      </c>
      <c r="Q636" s="72">
        <f>IF('Recurring Transactions'!$J$16="","",EDATE('Recurring Transactions'!$J$16,14))</f>
        <v/>
      </c>
      <c r="R636" s="126">
        <f>IF($Q636="","",TEXT($Q636,"mmm yyyy"))</f>
        <v/>
      </c>
      <c r="S636" s="124">
        <f>IF(OR('Recurring Transactions'!$A$16="",$Q636=""),0,(IF('Recurring Transactions'!$F$16="Monthly",IF(AND('Recurring Transactions'!$J$16&lt;=EOMONTH($Q636,0),$Q636&lt;='Recurring Transactions'!$L$16),1,0),IF('Recurring Transactions'!$F$16="Semi-monthly",IF(AND('Recurring Transactions'!$J$16&lt;=EOMONTH($Q636,0),$Q636&lt;='Recurring Transactions'!$L$16),2,0),IF('Recurring Transactions'!$F$16="Weekly",IF(AND('Recurring Transactions'!$J$16&lt;=EOMONTH($Q636,0),$Q636&lt;='Recurring Transactions'!$L$16),MAX(0,INT((MIN(EOMONTH($Q636,0),'Recurring Transactions'!$L$16)-'Recurring Transactions'!$J$16)/7)+INT(-(MAX('Recurring Transactions'!$J$16,$Q636)-'Recurring Transactions'!$J$16)/7)+1),0),IF('Recurring Transactions'!$F$16="Bi-weekly",IF(AND('Recurring Transactions'!$J$16&lt;=EOMONTH($Q636,0),$Q636&lt;='Recurring Transactions'!$L$16),MAX(0,INT((MIN(EOMONTH($Q636,0),'Recurring Transactions'!$L$16)-'Recurring Transactions'!$J$16)/14)+INT(-(MAX('Recurring Transactions'!$J$16,$Q636)-'Recurring Transactions'!$J$16)/14)+1),0),IF('Recurring Transactions'!$F$16="Quarterly",IF(AND(AND('Recurring Transactions'!$J$16&lt;=EOMONTH($Q636,0),$Q636&lt;='Recurring Transactions'!$L$16),MOD((YEAR($Q636)-YEAR('Recurring Transactions'!$J$16))*12+MONTH($Q636)-MONTH('Recurring Transactions'!$J$16),3)=0),1,0),IF('Recurring Transactions'!$F$16="Annually",IF(AND(AND('Recurring Transactions'!$J$16&lt;=EOMONTH($Q636,0),$Q636&lt;='Recurring Transactions'!$L$16),MONTH($Q636)=MONTH('Recurring Transactions'!$J$16)),1,0),0)))))))*'Recurring Transactions'!$D$16)</f>
        <v/>
      </c>
    </row>
    <row r="637">
      <c r="N637" s="126">
        <f>'Recurring Transactions'!$A$16</f>
        <v/>
      </c>
      <c r="O637" s="126">
        <f>'Recurring Transactions'!$B$16</f>
        <v/>
      </c>
      <c r="P637" s="126">
        <f>'Recurring Transactions'!$E$16</f>
        <v/>
      </c>
      <c r="Q637" s="72">
        <f>IF('Recurring Transactions'!$J$16="","",EDATE('Recurring Transactions'!$J$16,15))</f>
        <v/>
      </c>
      <c r="R637" s="126">
        <f>IF($Q637="","",TEXT($Q637,"mmm yyyy"))</f>
        <v/>
      </c>
      <c r="S637" s="124">
        <f>IF(OR('Recurring Transactions'!$A$16="",$Q637=""),0,(IF('Recurring Transactions'!$F$16="Monthly",IF(AND('Recurring Transactions'!$J$16&lt;=EOMONTH($Q637,0),$Q637&lt;='Recurring Transactions'!$L$16),1,0),IF('Recurring Transactions'!$F$16="Semi-monthly",IF(AND('Recurring Transactions'!$J$16&lt;=EOMONTH($Q637,0),$Q637&lt;='Recurring Transactions'!$L$16),2,0),IF('Recurring Transactions'!$F$16="Weekly",IF(AND('Recurring Transactions'!$J$16&lt;=EOMONTH($Q637,0),$Q637&lt;='Recurring Transactions'!$L$16),MAX(0,INT((MIN(EOMONTH($Q637,0),'Recurring Transactions'!$L$16)-'Recurring Transactions'!$J$16)/7)+INT(-(MAX('Recurring Transactions'!$J$16,$Q637)-'Recurring Transactions'!$J$16)/7)+1),0),IF('Recurring Transactions'!$F$16="Bi-weekly",IF(AND('Recurring Transactions'!$J$16&lt;=EOMONTH($Q637,0),$Q637&lt;='Recurring Transactions'!$L$16),MAX(0,INT((MIN(EOMONTH($Q637,0),'Recurring Transactions'!$L$16)-'Recurring Transactions'!$J$16)/14)+INT(-(MAX('Recurring Transactions'!$J$16,$Q637)-'Recurring Transactions'!$J$16)/14)+1),0),IF('Recurring Transactions'!$F$16="Quarterly",IF(AND(AND('Recurring Transactions'!$J$16&lt;=EOMONTH($Q637,0),$Q637&lt;='Recurring Transactions'!$L$16),MOD((YEAR($Q637)-YEAR('Recurring Transactions'!$J$16))*12+MONTH($Q637)-MONTH('Recurring Transactions'!$J$16),3)=0),1,0),IF('Recurring Transactions'!$F$16="Annually",IF(AND(AND('Recurring Transactions'!$J$16&lt;=EOMONTH($Q637,0),$Q637&lt;='Recurring Transactions'!$L$16),MONTH($Q637)=MONTH('Recurring Transactions'!$J$16)),1,0),0)))))))*'Recurring Transactions'!$D$16)</f>
        <v/>
      </c>
    </row>
    <row r="638">
      <c r="N638" s="126">
        <f>'Recurring Transactions'!$A$16</f>
        <v/>
      </c>
      <c r="O638" s="126">
        <f>'Recurring Transactions'!$B$16</f>
        <v/>
      </c>
      <c r="P638" s="126">
        <f>'Recurring Transactions'!$E$16</f>
        <v/>
      </c>
      <c r="Q638" s="72">
        <f>IF('Recurring Transactions'!$J$16="","",EDATE('Recurring Transactions'!$J$16,16))</f>
        <v/>
      </c>
      <c r="R638" s="126">
        <f>IF($Q638="","",TEXT($Q638,"mmm yyyy"))</f>
        <v/>
      </c>
      <c r="S638" s="124">
        <f>IF(OR('Recurring Transactions'!$A$16="",$Q638=""),0,(IF('Recurring Transactions'!$F$16="Monthly",IF(AND('Recurring Transactions'!$J$16&lt;=EOMONTH($Q638,0),$Q638&lt;='Recurring Transactions'!$L$16),1,0),IF('Recurring Transactions'!$F$16="Semi-monthly",IF(AND('Recurring Transactions'!$J$16&lt;=EOMONTH($Q638,0),$Q638&lt;='Recurring Transactions'!$L$16),2,0),IF('Recurring Transactions'!$F$16="Weekly",IF(AND('Recurring Transactions'!$J$16&lt;=EOMONTH($Q638,0),$Q638&lt;='Recurring Transactions'!$L$16),MAX(0,INT((MIN(EOMONTH($Q638,0),'Recurring Transactions'!$L$16)-'Recurring Transactions'!$J$16)/7)+INT(-(MAX('Recurring Transactions'!$J$16,$Q638)-'Recurring Transactions'!$J$16)/7)+1),0),IF('Recurring Transactions'!$F$16="Bi-weekly",IF(AND('Recurring Transactions'!$J$16&lt;=EOMONTH($Q638,0),$Q638&lt;='Recurring Transactions'!$L$16),MAX(0,INT((MIN(EOMONTH($Q638,0),'Recurring Transactions'!$L$16)-'Recurring Transactions'!$J$16)/14)+INT(-(MAX('Recurring Transactions'!$J$16,$Q638)-'Recurring Transactions'!$J$16)/14)+1),0),IF('Recurring Transactions'!$F$16="Quarterly",IF(AND(AND('Recurring Transactions'!$J$16&lt;=EOMONTH($Q638,0),$Q638&lt;='Recurring Transactions'!$L$16),MOD((YEAR($Q638)-YEAR('Recurring Transactions'!$J$16))*12+MONTH($Q638)-MONTH('Recurring Transactions'!$J$16),3)=0),1,0),IF('Recurring Transactions'!$F$16="Annually",IF(AND(AND('Recurring Transactions'!$J$16&lt;=EOMONTH($Q638,0),$Q638&lt;='Recurring Transactions'!$L$16),MONTH($Q638)=MONTH('Recurring Transactions'!$J$16)),1,0),0)))))))*'Recurring Transactions'!$D$16)</f>
        <v/>
      </c>
    </row>
    <row r="639">
      <c r="N639" s="126">
        <f>'Recurring Transactions'!$A$16</f>
        <v/>
      </c>
      <c r="O639" s="126">
        <f>'Recurring Transactions'!$B$16</f>
        <v/>
      </c>
      <c r="P639" s="126">
        <f>'Recurring Transactions'!$E$16</f>
        <v/>
      </c>
      <c r="Q639" s="72">
        <f>IF('Recurring Transactions'!$J$16="","",EDATE('Recurring Transactions'!$J$16,17))</f>
        <v/>
      </c>
      <c r="R639" s="126">
        <f>IF($Q639="","",TEXT($Q639,"mmm yyyy"))</f>
        <v/>
      </c>
      <c r="S639" s="124">
        <f>IF(OR('Recurring Transactions'!$A$16="",$Q639=""),0,(IF('Recurring Transactions'!$F$16="Monthly",IF(AND('Recurring Transactions'!$J$16&lt;=EOMONTH($Q639,0),$Q639&lt;='Recurring Transactions'!$L$16),1,0),IF('Recurring Transactions'!$F$16="Semi-monthly",IF(AND('Recurring Transactions'!$J$16&lt;=EOMONTH($Q639,0),$Q639&lt;='Recurring Transactions'!$L$16),2,0),IF('Recurring Transactions'!$F$16="Weekly",IF(AND('Recurring Transactions'!$J$16&lt;=EOMONTH($Q639,0),$Q639&lt;='Recurring Transactions'!$L$16),MAX(0,INT((MIN(EOMONTH($Q639,0),'Recurring Transactions'!$L$16)-'Recurring Transactions'!$J$16)/7)+INT(-(MAX('Recurring Transactions'!$J$16,$Q639)-'Recurring Transactions'!$J$16)/7)+1),0),IF('Recurring Transactions'!$F$16="Bi-weekly",IF(AND('Recurring Transactions'!$J$16&lt;=EOMONTH($Q639,0),$Q639&lt;='Recurring Transactions'!$L$16),MAX(0,INT((MIN(EOMONTH($Q639,0),'Recurring Transactions'!$L$16)-'Recurring Transactions'!$J$16)/14)+INT(-(MAX('Recurring Transactions'!$J$16,$Q639)-'Recurring Transactions'!$J$16)/14)+1),0),IF('Recurring Transactions'!$F$16="Quarterly",IF(AND(AND('Recurring Transactions'!$J$16&lt;=EOMONTH($Q639,0),$Q639&lt;='Recurring Transactions'!$L$16),MOD((YEAR($Q639)-YEAR('Recurring Transactions'!$J$16))*12+MONTH($Q639)-MONTH('Recurring Transactions'!$J$16),3)=0),1,0),IF('Recurring Transactions'!$F$16="Annually",IF(AND(AND('Recurring Transactions'!$J$16&lt;=EOMONTH($Q639,0),$Q639&lt;='Recurring Transactions'!$L$16),MONTH($Q639)=MONTH('Recurring Transactions'!$J$16)),1,0),0)))))))*'Recurring Transactions'!$D$16)</f>
        <v/>
      </c>
    </row>
    <row r="640">
      <c r="N640" s="126">
        <f>'Recurring Transactions'!$A$16</f>
        <v/>
      </c>
      <c r="O640" s="126">
        <f>'Recurring Transactions'!$B$16</f>
        <v/>
      </c>
      <c r="P640" s="126">
        <f>'Recurring Transactions'!$E$16</f>
        <v/>
      </c>
      <c r="Q640" s="72">
        <f>IF('Recurring Transactions'!$J$16="","",EDATE('Recurring Transactions'!$J$16,18))</f>
        <v/>
      </c>
      <c r="R640" s="126">
        <f>IF($Q640="","",TEXT($Q640,"mmm yyyy"))</f>
        <v/>
      </c>
      <c r="S640" s="124">
        <f>IF(OR('Recurring Transactions'!$A$16="",$Q640=""),0,(IF('Recurring Transactions'!$F$16="Monthly",IF(AND('Recurring Transactions'!$J$16&lt;=EOMONTH($Q640,0),$Q640&lt;='Recurring Transactions'!$L$16),1,0),IF('Recurring Transactions'!$F$16="Semi-monthly",IF(AND('Recurring Transactions'!$J$16&lt;=EOMONTH($Q640,0),$Q640&lt;='Recurring Transactions'!$L$16),2,0),IF('Recurring Transactions'!$F$16="Weekly",IF(AND('Recurring Transactions'!$J$16&lt;=EOMONTH($Q640,0),$Q640&lt;='Recurring Transactions'!$L$16),MAX(0,INT((MIN(EOMONTH($Q640,0),'Recurring Transactions'!$L$16)-'Recurring Transactions'!$J$16)/7)+INT(-(MAX('Recurring Transactions'!$J$16,$Q640)-'Recurring Transactions'!$J$16)/7)+1),0),IF('Recurring Transactions'!$F$16="Bi-weekly",IF(AND('Recurring Transactions'!$J$16&lt;=EOMONTH($Q640,0),$Q640&lt;='Recurring Transactions'!$L$16),MAX(0,INT((MIN(EOMONTH($Q640,0),'Recurring Transactions'!$L$16)-'Recurring Transactions'!$J$16)/14)+INT(-(MAX('Recurring Transactions'!$J$16,$Q640)-'Recurring Transactions'!$J$16)/14)+1),0),IF('Recurring Transactions'!$F$16="Quarterly",IF(AND(AND('Recurring Transactions'!$J$16&lt;=EOMONTH($Q640,0),$Q640&lt;='Recurring Transactions'!$L$16),MOD((YEAR($Q640)-YEAR('Recurring Transactions'!$J$16))*12+MONTH($Q640)-MONTH('Recurring Transactions'!$J$16),3)=0),1,0),IF('Recurring Transactions'!$F$16="Annually",IF(AND(AND('Recurring Transactions'!$J$16&lt;=EOMONTH($Q640,0),$Q640&lt;='Recurring Transactions'!$L$16),MONTH($Q640)=MONTH('Recurring Transactions'!$J$16)),1,0),0)))))))*'Recurring Transactions'!$D$16)</f>
        <v/>
      </c>
    </row>
    <row r="641">
      <c r="N641" s="126">
        <f>'Recurring Transactions'!$A$16</f>
        <v/>
      </c>
      <c r="O641" s="126">
        <f>'Recurring Transactions'!$B$16</f>
        <v/>
      </c>
      <c r="P641" s="126">
        <f>'Recurring Transactions'!$E$16</f>
        <v/>
      </c>
      <c r="Q641" s="72">
        <f>IF('Recurring Transactions'!$J$16="","",EDATE('Recurring Transactions'!$J$16,19))</f>
        <v/>
      </c>
      <c r="R641" s="126">
        <f>IF($Q641="","",TEXT($Q641,"mmm yyyy"))</f>
        <v/>
      </c>
      <c r="S641" s="124">
        <f>IF(OR('Recurring Transactions'!$A$16="",$Q641=""),0,(IF('Recurring Transactions'!$F$16="Monthly",IF(AND('Recurring Transactions'!$J$16&lt;=EOMONTH($Q641,0),$Q641&lt;='Recurring Transactions'!$L$16),1,0),IF('Recurring Transactions'!$F$16="Semi-monthly",IF(AND('Recurring Transactions'!$J$16&lt;=EOMONTH($Q641,0),$Q641&lt;='Recurring Transactions'!$L$16),2,0),IF('Recurring Transactions'!$F$16="Weekly",IF(AND('Recurring Transactions'!$J$16&lt;=EOMONTH($Q641,0),$Q641&lt;='Recurring Transactions'!$L$16),MAX(0,INT((MIN(EOMONTH($Q641,0),'Recurring Transactions'!$L$16)-'Recurring Transactions'!$J$16)/7)+INT(-(MAX('Recurring Transactions'!$J$16,$Q641)-'Recurring Transactions'!$J$16)/7)+1),0),IF('Recurring Transactions'!$F$16="Bi-weekly",IF(AND('Recurring Transactions'!$J$16&lt;=EOMONTH($Q641,0),$Q641&lt;='Recurring Transactions'!$L$16),MAX(0,INT((MIN(EOMONTH($Q641,0),'Recurring Transactions'!$L$16)-'Recurring Transactions'!$J$16)/14)+INT(-(MAX('Recurring Transactions'!$J$16,$Q641)-'Recurring Transactions'!$J$16)/14)+1),0),IF('Recurring Transactions'!$F$16="Quarterly",IF(AND(AND('Recurring Transactions'!$J$16&lt;=EOMONTH($Q641,0),$Q641&lt;='Recurring Transactions'!$L$16),MOD((YEAR($Q641)-YEAR('Recurring Transactions'!$J$16))*12+MONTH($Q641)-MONTH('Recurring Transactions'!$J$16),3)=0),1,0),IF('Recurring Transactions'!$F$16="Annually",IF(AND(AND('Recurring Transactions'!$J$16&lt;=EOMONTH($Q641,0),$Q641&lt;='Recurring Transactions'!$L$16),MONTH($Q641)=MONTH('Recurring Transactions'!$J$16)),1,0),0)))))))*'Recurring Transactions'!$D$16)</f>
        <v/>
      </c>
    </row>
    <row r="642">
      <c r="N642" s="126">
        <f>'Recurring Transactions'!$A$16</f>
        <v/>
      </c>
      <c r="O642" s="126">
        <f>'Recurring Transactions'!$B$16</f>
        <v/>
      </c>
      <c r="P642" s="126">
        <f>'Recurring Transactions'!$E$16</f>
        <v/>
      </c>
      <c r="Q642" s="72">
        <f>IF('Recurring Transactions'!$J$16="","",EDATE('Recurring Transactions'!$J$16,20))</f>
        <v/>
      </c>
      <c r="R642" s="126">
        <f>IF($Q642="","",TEXT($Q642,"mmm yyyy"))</f>
        <v/>
      </c>
      <c r="S642" s="124">
        <f>IF(OR('Recurring Transactions'!$A$16="",$Q642=""),0,(IF('Recurring Transactions'!$F$16="Monthly",IF(AND('Recurring Transactions'!$J$16&lt;=EOMONTH($Q642,0),$Q642&lt;='Recurring Transactions'!$L$16),1,0),IF('Recurring Transactions'!$F$16="Semi-monthly",IF(AND('Recurring Transactions'!$J$16&lt;=EOMONTH($Q642,0),$Q642&lt;='Recurring Transactions'!$L$16),2,0),IF('Recurring Transactions'!$F$16="Weekly",IF(AND('Recurring Transactions'!$J$16&lt;=EOMONTH($Q642,0),$Q642&lt;='Recurring Transactions'!$L$16),MAX(0,INT((MIN(EOMONTH($Q642,0),'Recurring Transactions'!$L$16)-'Recurring Transactions'!$J$16)/7)+INT(-(MAX('Recurring Transactions'!$J$16,$Q642)-'Recurring Transactions'!$J$16)/7)+1),0),IF('Recurring Transactions'!$F$16="Bi-weekly",IF(AND('Recurring Transactions'!$J$16&lt;=EOMONTH($Q642,0),$Q642&lt;='Recurring Transactions'!$L$16),MAX(0,INT((MIN(EOMONTH($Q642,0),'Recurring Transactions'!$L$16)-'Recurring Transactions'!$J$16)/14)+INT(-(MAX('Recurring Transactions'!$J$16,$Q642)-'Recurring Transactions'!$J$16)/14)+1),0),IF('Recurring Transactions'!$F$16="Quarterly",IF(AND(AND('Recurring Transactions'!$J$16&lt;=EOMONTH($Q642,0),$Q642&lt;='Recurring Transactions'!$L$16),MOD((YEAR($Q642)-YEAR('Recurring Transactions'!$J$16))*12+MONTH($Q642)-MONTH('Recurring Transactions'!$J$16),3)=0),1,0),IF('Recurring Transactions'!$F$16="Annually",IF(AND(AND('Recurring Transactions'!$J$16&lt;=EOMONTH($Q642,0),$Q642&lt;='Recurring Transactions'!$L$16),MONTH($Q642)=MONTH('Recurring Transactions'!$J$16)),1,0),0)))))))*'Recurring Transactions'!$D$16)</f>
        <v/>
      </c>
    </row>
    <row r="643">
      <c r="N643" s="126">
        <f>'Recurring Transactions'!$A$16</f>
        <v/>
      </c>
      <c r="O643" s="126">
        <f>'Recurring Transactions'!$B$16</f>
        <v/>
      </c>
      <c r="P643" s="126">
        <f>'Recurring Transactions'!$E$16</f>
        <v/>
      </c>
      <c r="Q643" s="72">
        <f>IF('Recurring Transactions'!$J$16="","",EDATE('Recurring Transactions'!$J$16,21))</f>
        <v/>
      </c>
      <c r="R643" s="126">
        <f>IF($Q643="","",TEXT($Q643,"mmm yyyy"))</f>
        <v/>
      </c>
      <c r="S643" s="124">
        <f>IF(OR('Recurring Transactions'!$A$16="",$Q643=""),0,(IF('Recurring Transactions'!$F$16="Monthly",IF(AND('Recurring Transactions'!$J$16&lt;=EOMONTH($Q643,0),$Q643&lt;='Recurring Transactions'!$L$16),1,0),IF('Recurring Transactions'!$F$16="Semi-monthly",IF(AND('Recurring Transactions'!$J$16&lt;=EOMONTH($Q643,0),$Q643&lt;='Recurring Transactions'!$L$16),2,0),IF('Recurring Transactions'!$F$16="Weekly",IF(AND('Recurring Transactions'!$J$16&lt;=EOMONTH($Q643,0),$Q643&lt;='Recurring Transactions'!$L$16),MAX(0,INT((MIN(EOMONTH($Q643,0),'Recurring Transactions'!$L$16)-'Recurring Transactions'!$J$16)/7)+INT(-(MAX('Recurring Transactions'!$J$16,$Q643)-'Recurring Transactions'!$J$16)/7)+1),0),IF('Recurring Transactions'!$F$16="Bi-weekly",IF(AND('Recurring Transactions'!$J$16&lt;=EOMONTH($Q643,0),$Q643&lt;='Recurring Transactions'!$L$16),MAX(0,INT((MIN(EOMONTH($Q643,0),'Recurring Transactions'!$L$16)-'Recurring Transactions'!$J$16)/14)+INT(-(MAX('Recurring Transactions'!$J$16,$Q643)-'Recurring Transactions'!$J$16)/14)+1),0),IF('Recurring Transactions'!$F$16="Quarterly",IF(AND(AND('Recurring Transactions'!$J$16&lt;=EOMONTH($Q643,0),$Q643&lt;='Recurring Transactions'!$L$16),MOD((YEAR($Q643)-YEAR('Recurring Transactions'!$J$16))*12+MONTH($Q643)-MONTH('Recurring Transactions'!$J$16),3)=0),1,0),IF('Recurring Transactions'!$F$16="Annually",IF(AND(AND('Recurring Transactions'!$J$16&lt;=EOMONTH($Q643,0),$Q643&lt;='Recurring Transactions'!$L$16),MONTH($Q643)=MONTH('Recurring Transactions'!$J$16)),1,0),0)))))))*'Recurring Transactions'!$D$16)</f>
        <v/>
      </c>
    </row>
    <row r="644">
      <c r="N644" s="126">
        <f>'Recurring Transactions'!$A$16</f>
        <v/>
      </c>
      <c r="O644" s="126">
        <f>'Recurring Transactions'!$B$16</f>
        <v/>
      </c>
      <c r="P644" s="126">
        <f>'Recurring Transactions'!$E$16</f>
        <v/>
      </c>
      <c r="Q644" s="72">
        <f>IF('Recurring Transactions'!$J$16="","",EDATE('Recurring Transactions'!$J$16,22))</f>
        <v/>
      </c>
      <c r="R644" s="126">
        <f>IF($Q644="","",TEXT($Q644,"mmm yyyy"))</f>
        <v/>
      </c>
      <c r="S644" s="124">
        <f>IF(OR('Recurring Transactions'!$A$16="",$Q644=""),0,(IF('Recurring Transactions'!$F$16="Monthly",IF(AND('Recurring Transactions'!$J$16&lt;=EOMONTH($Q644,0),$Q644&lt;='Recurring Transactions'!$L$16),1,0),IF('Recurring Transactions'!$F$16="Semi-monthly",IF(AND('Recurring Transactions'!$J$16&lt;=EOMONTH($Q644,0),$Q644&lt;='Recurring Transactions'!$L$16),2,0),IF('Recurring Transactions'!$F$16="Weekly",IF(AND('Recurring Transactions'!$J$16&lt;=EOMONTH($Q644,0),$Q644&lt;='Recurring Transactions'!$L$16),MAX(0,INT((MIN(EOMONTH($Q644,0),'Recurring Transactions'!$L$16)-'Recurring Transactions'!$J$16)/7)+INT(-(MAX('Recurring Transactions'!$J$16,$Q644)-'Recurring Transactions'!$J$16)/7)+1),0),IF('Recurring Transactions'!$F$16="Bi-weekly",IF(AND('Recurring Transactions'!$J$16&lt;=EOMONTH($Q644,0),$Q644&lt;='Recurring Transactions'!$L$16),MAX(0,INT((MIN(EOMONTH($Q644,0),'Recurring Transactions'!$L$16)-'Recurring Transactions'!$J$16)/14)+INT(-(MAX('Recurring Transactions'!$J$16,$Q644)-'Recurring Transactions'!$J$16)/14)+1),0),IF('Recurring Transactions'!$F$16="Quarterly",IF(AND(AND('Recurring Transactions'!$J$16&lt;=EOMONTH($Q644,0),$Q644&lt;='Recurring Transactions'!$L$16),MOD((YEAR($Q644)-YEAR('Recurring Transactions'!$J$16))*12+MONTH($Q644)-MONTH('Recurring Transactions'!$J$16),3)=0),1,0),IF('Recurring Transactions'!$F$16="Annually",IF(AND(AND('Recurring Transactions'!$J$16&lt;=EOMONTH($Q644,0),$Q644&lt;='Recurring Transactions'!$L$16),MONTH($Q644)=MONTH('Recurring Transactions'!$J$16)),1,0),0)))))))*'Recurring Transactions'!$D$16)</f>
        <v/>
      </c>
    </row>
    <row r="645">
      <c r="N645" s="126">
        <f>'Recurring Transactions'!$A$16</f>
        <v/>
      </c>
      <c r="O645" s="126">
        <f>'Recurring Transactions'!$B$16</f>
        <v/>
      </c>
      <c r="P645" s="126">
        <f>'Recurring Transactions'!$E$16</f>
        <v/>
      </c>
      <c r="Q645" s="72">
        <f>IF('Recurring Transactions'!$J$16="","",EDATE('Recurring Transactions'!$J$16,23))</f>
        <v/>
      </c>
      <c r="R645" s="126">
        <f>IF($Q645="","",TEXT($Q645,"mmm yyyy"))</f>
        <v/>
      </c>
      <c r="S645" s="124">
        <f>IF(OR('Recurring Transactions'!$A$16="",$Q645=""),0,(IF('Recurring Transactions'!$F$16="Monthly",IF(AND('Recurring Transactions'!$J$16&lt;=EOMONTH($Q645,0),$Q645&lt;='Recurring Transactions'!$L$16),1,0),IF('Recurring Transactions'!$F$16="Semi-monthly",IF(AND('Recurring Transactions'!$J$16&lt;=EOMONTH($Q645,0),$Q645&lt;='Recurring Transactions'!$L$16),2,0),IF('Recurring Transactions'!$F$16="Weekly",IF(AND('Recurring Transactions'!$J$16&lt;=EOMONTH($Q645,0),$Q645&lt;='Recurring Transactions'!$L$16),MAX(0,INT((MIN(EOMONTH($Q645,0),'Recurring Transactions'!$L$16)-'Recurring Transactions'!$J$16)/7)+INT(-(MAX('Recurring Transactions'!$J$16,$Q645)-'Recurring Transactions'!$J$16)/7)+1),0),IF('Recurring Transactions'!$F$16="Bi-weekly",IF(AND('Recurring Transactions'!$J$16&lt;=EOMONTH($Q645,0),$Q645&lt;='Recurring Transactions'!$L$16),MAX(0,INT((MIN(EOMONTH($Q645,0),'Recurring Transactions'!$L$16)-'Recurring Transactions'!$J$16)/14)+INT(-(MAX('Recurring Transactions'!$J$16,$Q645)-'Recurring Transactions'!$J$16)/14)+1),0),IF('Recurring Transactions'!$F$16="Quarterly",IF(AND(AND('Recurring Transactions'!$J$16&lt;=EOMONTH($Q645,0),$Q645&lt;='Recurring Transactions'!$L$16),MOD((YEAR($Q645)-YEAR('Recurring Transactions'!$J$16))*12+MONTH($Q645)-MONTH('Recurring Transactions'!$J$16),3)=0),1,0),IF('Recurring Transactions'!$F$16="Annually",IF(AND(AND('Recurring Transactions'!$J$16&lt;=EOMONTH($Q645,0),$Q645&lt;='Recurring Transactions'!$L$16),MONTH($Q645)=MONTH('Recurring Transactions'!$J$16)),1,0),0)))))))*'Recurring Transactions'!$D$16)</f>
        <v/>
      </c>
    </row>
    <row r="646">
      <c r="N646" s="126">
        <f>'Recurring Transactions'!$A$16</f>
        <v/>
      </c>
      <c r="O646" s="126">
        <f>'Recurring Transactions'!$B$16</f>
        <v/>
      </c>
      <c r="P646" s="126">
        <f>'Recurring Transactions'!$E$16</f>
        <v/>
      </c>
      <c r="Q646" s="72">
        <f>IF('Recurring Transactions'!$J$16="","",EDATE('Recurring Transactions'!$J$16,24))</f>
        <v/>
      </c>
      <c r="R646" s="126">
        <f>IF($Q646="","",TEXT($Q646,"mmm yyyy"))</f>
        <v/>
      </c>
      <c r="S646" s="124">
        <f>IF(OR('Recurring Transactions'!$A$16="",$Q646=""),0,(IF('Recurring Transactions'!$F$16="Monthly",IF(AND('Recurring Transactions'!$J$16&lt;=EOMONTH($Q646,0),$Q646&lt;='Recurring Transactions'!$L$16),1,0),IF('Recurring Transactions'!$F$16="Semi-monthly",IF(AND('Recurring Transactions'!$J$16&lt;=EOMONTH($Q646,0),$Q646&lt;='Recurring Transactions'!$L$16),2,0),IF('Recurring Transactions'!$F$16="Weekly",IF(AND('Recurring Transactions'!$J$16&lt;=EOMONTH($Q646,0),$Q646&lt;='Recurring Transactions'!$L$16),MAX(0,INT((MIN(EOMONTH($Q646,0),'Recurring Transactions'!$L$16)-'Recurring Transactions'!$J$16)/7)+INT(-(MAX('Recurring Transactions'!$J$16,$Q646)-'Recurring Transactions'!$J$16)/7)+1),0),IF('Recurring Transactions'!$F$16="Bi-weekly",IF(AND('Recurring Transactions'!$J$16&lt;=EOMONTH($Q646,0),$Q646&lt;='Recurring Transactions'!$L$16),MAX(0,INT((MIN(EOMONTH($Q646,0),'Recurring Transactions'!$L$16)-'Recurring Transactions'!$J$16)/14)+INT(-(MAX('Recurring Transactions'!$J$16,$Q646)-'Recurring Transactions'!$J$16)/14)+1),0),IF('Recurring Transactions'!$F$16="Quarterly",IF(AND(AND('Recurring Transactions'!$J$16&lt;=EOMONTH($Q646,0),$Q646&lt;='Recurring Transactions'!$L$16),MOD((YEAR($Q646)-YEAR('Recurring Transactions'!$J$16))*12+MONTH($Q646)-MONTH('Recurring Transactions'!$J$16),3)=0),1,0),IF('Recurring Transactions'!$F$16="Annually",IF(AND(AND('Recurring Transactions'!$J$16&lt;=EOMONTH($Q646,0),$Q646&lt;='Recurring Transactions'!$L$16),MONTH($Q646)=MONTH('Recurring Transactions'!$J$16)),1,0),0)))))))*'Recurring Transactions'!$D$16)</f>
        <v/>
      </c>
    </row>
    <row r="647">
      <c r="N647" s="126">
        <f>'Recurring Transactions'!$A$16</f>
        <v/>
      </c>
      <c r="O647" s="126">
        <f>'Recurring Transactions'!$B$16</f>
        <v/>
      </c>
      <c r="P647" s="126">
        <f>'Recurring Transactions'!$E$16</f>
        <v/>
      </c>
      <c r="Q647" s="72">
        <f>IF('Recurring Transactions'!$J$16="","",EDATE('Recurring Transactions'!$J$16,25))</f>
        <v/>
      </c>
      <c r="R647" s="126">
        <f>IF($Q647="","",TEXT($Q647,"mmm yyyy"))</f>
        <v/>
      </c>
      <c r="S647" s="124">
        <f>IF(OR('Recurring Transactions'!$A$16="",$Q647=""),0,(IF('Recurring Transactions'!$F$16="Monthly",IF(AND('Recurring Transactions'!$J$16&lt;=EOMONTH($Q647,0),$Q647&lt;='Recurring Transactions'!$L$16),1,0),IF('Recurring Transactions'!$F$16="Semi-monthly",IF(AND('Recurring Transactions'!$J$16&lt;=EOMONTH($Q647,0),$Q647&lt;='Recurring Transactions'!$L$16),2,0),IF('Recurring Transactions'!$F$16="Weekly",IF(AND('Recurring Transactions'!$J$16&lt;=EOMONTH($Q647,0),$Q647&lt;='Recurring Transactions'!$L$16),MAX(0,INT((MIN(EOMONTH($Q647,0),'Recurring Transactions'!$L$16)-'Recurring Transactions'!$J$16)/7)+INT(-(MAX('Recurring Transactions'!$J$16,$Q647)-'Recurring Transactions'!$J$16)/7)+1),0),IF('Recurring Transactions'!$F$16="Bi-weekly",IF(AND('Recurring Transactions'!$J$16&lt;=EOMONTH($Q647,0),$Q647&lt;='Recurring Transactions'!$L$16),MAX(0,INT((MIN(EOMONTH($Q647,0),'Recurring Transactions'!$L$16)-'Recurring Transactions'!$J$16)/14)+INT(-(MAX('Recurring Transactions'!$J$16,$Q647)-'Recurring Transactions'!$J$16)/14)+1),0),IF('Recurring Transactions'!$F$16="Quarterly",IF(AND(AND('Recurring Transactions'!$J$16&lt;=EOMONTH($Q647,0),$Q647&lt;='Recurring Transactions'!$L$16),MOD((YEAR($Q647)-YEAR('Recurring Transactions'!$J$16))*12+MONTH($Q647)-MONTH('Recurring Transactions'!$J$16),3)=0),1,0),IF('Recurring Transactions'!$F$16="Annually",IF(AND(AND('Recurring Transactions'!$J$16&lt;=EOMONTH($Q647,0),$Q647&lt;='Recurring Transactions'!$L$16),MONTH($Q647)=MONTH('Recurring Transactions'!$J$16)),1,0),0)))))))*'Recurring Transactions'!$D$16)</f>
        <v/>
      </c>
    </row>
    <row r="648">
      <c r="N648" s="126">
        <f>'Recurring Transactions'!$A$16</f>
        <v/>
      </c>
      <c r="O648" s="126">
        <f>'Recurring Transactions'!$B$16</f>
        <v/>
      </c>
      <c r="P648" s="126">
        <f>'Recurring Transactions'!$E$16</f>
        <v/>
      </c>
      <c r="Q648" s="72">
        <f>IF('Recurring Transactions'!$J$16="","",EDATE('Recurring Transactions'!$J$16,26))</f>
        <v/>
      </c>
      <c r="R648" s="126">
        <f>IF($Q648="","",TEXT($Q648,"mmm yyyy"))</f>
        <v/>
      </c>
      <c r="S648" s="124">
        <f>IF(OR('Recurring Transactions'!$A$16="",$Q648=""),0,(IF('Recurring Transactions'!$F$16="Monthly",IF(AND('Recurring Transactions'!$J$16&lt;=EOMONTH($Q648,0),$Q648&lt;='Recurring Transactions'!$L$16),1,0),IF('Recurring Transactions'!$F$16="Semi-monthly",IF(AND('Recurring Transactions'!$J$16&lt;=EOMONTH($Q648,0),$Q648&lt;='Recurring Transactions'!$L$16),2,0),IF('Recurring Transactions'!$F$16="Weekly",IF(AND('Recurring Transactions'!$J$16&lt;=EOMONTH($Q648,0),$Q648&lt;='Recurring Transactions'!$L$16),MAX(0,INT((MIN(EOMONTH($Q648,0),'Recurring Transactions'!$L$16)-'Recurring Transactions'!$J$16)/7)+INT(-(MAX('Recurring Transactions'!$J$16,$Q648)-'Recurring Transactions'!$J$16)/7)+1),0),IF('Recurring Transactions'!$F$16="Bi-weekly",IF(AND('Recurring Transactions'!$J$16&lt;=EOMONTH($Q648,0),$Q648&lt;='Recurring Transactions'!$L$16),MAX(0,INT((MIN(EOMONTH($Q648,0),'Recurring Transactions'!$L$16)-'Recurring Transactions'!$J$16)/14)+INT(-(MAX('Recurring Transactions'!$J$16,$Q648)-'Recurring Transactions'!$J$16)/14)+1),0),IF('Recurring Transactions'!$F$16="Quarterly",IF(AND(AND('Recurring Transactions'!$J$16&lt;=EOMONTH($Q648,0),$Q648&lt;='Recurring Transactions'!$L$16),MOD((YEAR($Q648)-YEAR('Recurring Transactions'!$J$16))*12+MONTH($Q648)-MONTH('Recurring Transactions'!$J$16),3)=0),1,0),IF('Recurring Transactions'!$F$16="Annually",IF(AND(AND('Recurring Transactions'!$J$16&lt;=EOMONTH($Q648,0),$Q648&lt;='Recurring Transactions'!$L$16),MONTH($Q648)=MONTH('Recurring Transactions'!$J$16)),1,0),0)))))))*'Recurring Transactions'!$D$16)</f>
        <v/>
      </c>
    </row>
    <row r="649">
      <c r="N649" s="126">
        <f>'Recurring Transactions'!$A$16</f>
        <v/>
      </c>
      <c r="O649" s="126">
        <f>'Recurring Transactions'!$B$16</f>
        <v/>
      </c>
      <c r="P649" s="126">
        <f>'Recurring Transactions'!$E$16</f>
        <v/>
      </c>
      <c r="Q649" s="72">
        <f>IF('Recurring Transactions'!$J$16="","",EDATE('Recurring Transactions'!$J$16,27))</f>
        <v/>
      </c>
      <c r="R649" s="126">
        <f>IF($Q649="","",TEXT($Q649,"mmm yyyy"))</f>
        <v/>
      </c>
      <c r="S649" s="124">
        <f>IF(OR('Recurring Transactions'!$A$16="",$Q649=""),0,(IF('Recurring Transactions'!$F$16="Monthly",IF(AND('Recurring Transactions'!$J$16&lt;=EOMONTH($Q649,0),$Q649&lt;='Recurring Transactions'!$L$16),1,0),IF('Recurring Transactions'!$F$16="Semi-monthly",IF(AND('Recurring Transactions'!$J$16&lt;=EOMONTH($Q649,0),$Q649&lt;='Recurring Transactions'!$L$16),2,0),IF('Recurring Transactions'!$F$16="Weekly",IF(AND('Recurring Transactions'!$J$16&lt;=EOMONTH($Q649,0),$Q649&lt;='Recurring Transactions'!$L$16),MAX(0,INT((MIN(EOMONTH($Q649,0),'Recurring Transactions'!$L$16)-'Recurring Transactions'!$J$16)/7)+INT(-(MAX('Recurring Transactions'!$J$16,$Q649)-'Recurring Transactions'!$J$16)/7)+1),0),IF('Recurring Transactions'!$F$16="Bi-weekly",IF(AND('Recurring Transactions'!$J$16&lt;=EOMONTH($Q649,0),$Q649&lt;='Recurring Transactions'!$L$16),MAX(0,INT((MIN(EOMONTH($Q649,0),'Recurring Transactions'!$L$16)-'Recurring Transactions'!$J$16)/14)+INT(-(MAX('Recurring Transactions'!$J$16,$Q649)-'Recurring Transactions'!$J$16)/14)+1),0),IF('Recurring Transactions'!$F$16="Quarterly",IF(AND(AND('Recurring Transactions'!$J$16&lt;=EOMONTH($Q649,0),$Q649&lt;='Recurring Transactions'!$L$16),MOD((YEAR($Q649)-YEAR('Recurring Transactions'!$J$16))*12+MONTH($Q649)-MONTH('Recurring Transactions'!$J$16),3)=0),1,0),IF('Recurring Transactions'!$F$16="Annually",IF(AND(AND('Recurring Transactions'!$J$16&lt;=EOMONTH($Q649,0),$Q649&lt;='Recurring Transactions'!$L$16),MONTH($Q649)=MONTH('Recurring Transactions'!$J$16)),1,0),0)))))))*'Recurring Transactions'!$D$16)</f>
        <v/>
      </c>
    </row>
    <row r="650">
      <c r="N650" s="126">
        <f>'Recurring Transactions'!$A$16</f>
        <v/>
      </c>
      <c r="O650" s="126">
        <f>'Recurring Transactions'!$B$16</f>
        <v/>
      </c>
      <c r="P650" s="126">
        <f>'Recurring Transactions'!$E$16</f>
        <v/>
      </c>
      <c r="Q650" s="72">
        <f>IF('Recurring Transactions'!$J$16="","",EDATE('Recurring Transactions'!$J$16,28))</f>
        <v/>
      </c>
      <c r="R650" s="126">
        <f>IF($Q650="","",TEXT($Q650,"mmm yyyy"))</f>
        <v/>
      </c>
      <c r="S650" s="124">
        <f>IF(OR('Recurring Transactions'!$A$16="",$Q650=""),0,(IF('Recurring Transactions'!$F$16="Monthly",IF(AND('Recurring Transactions'!$J$16&lt;=EOMONTH($Q650,0),$Q650&lt;='Recurring Transactions'!$L$16),1,0),IF('Recurring Transactions'!$F$16="Semi-monthly",IF(AND('Recurring Transactions'!$J$16&lt;=EOMONTH($Q650,0),$Q650&lt;='Recurring Transactions'!$L$16),2,0),IF('Recurring Transactions'!$F$16="Weekly",IF(AND('Recurring Transactions'!$J$16&lt;=EOMONTH($Q650,0),$Q650&lt;='Recurring Transactions'!$L$16),MAX(0,INT((MIN(EOMONTH($Q650,0),'Recurring Transactions'!$L$16)-'Recurring Transactions'!$J$16)/7)+INT(-(MAX('Recurring Transactions'!$J$16,$Q650)-'Recurring Transactions'!$J$16)/7)+1),0),IF('Recurring Transactions'!$F$16="Bi-weekly",IF(AND('Recurring Transactions'!$J$16&lt;=EOMONTH($Q650,0),$Q650&lt;='Recurring Transactions'!$L$16),MAX(0,INT((MIN(EOMONTH($Q650,0),'Recurring Transactions'!$L$16)-'Recurring Transactions'!$J$16)/14)+INT(-(MAX('Recurring Transactions'!$J$16,$Q650)-'Recurring Transactions'!$J$16)/14)+1),0),IF('Recurring Transactions'!$F$16="Quarterly",IF(AND(AND('Recurring Transactions'!$J$16&lt;=EOMONTH($Q650,0),$Q650&lt;='Recurring Transactions'!$L$16),MOD((YEAR($Q650)-YEAR('Recurring Transactions'!$J$16))*12+MONTH($Q650)-MONTH('Recurring Transactions'!$J$16),3)=0),1,0),IF('Recurring Transactions'!$F$16="Annually",IF(AND(AND('Recurring Transactions'!$J$16&lt;=EOMONTH($Q650,0),$Q650&lt;='Recurring Transactions'!$L$16),MONTH($Q650)=MONTH('Recurring Transactions'!$J$16)),1,0),0)))))))*'Recurring Transactions'!$D$16)</f>
        <v/>
      </c>
    </row>
    <row r="651">
      <c r="N651" s="126">
        <f>'Recurring Transactions'!$A$16</f>
        <v/>
      </c>
      <c r="O651" s="126">
        <f>'Recurring Transactions'!$B$16</f>
        <v/>
      </c>
      <c r="P651" s="126">
        <f>'Recurring Transactions'!$E$16</f>
        <v/>
      </c>
      <c r="Q651" s="72">
        <f>IF('Recurring Transactions'!$J$16="","",EDATE('Recurring Transactions'!$J$16,29))</f>
        <v/>
      </c>
      <c r="R651" s="126">
        <f>IF($Q651="","",TEXT($Q651,"mmm yyyy"))</f>
        <v/>
      </c>
      <c r="S651" s="124">
        <f>IF(OR('Recurring Transactions'!$A$16="",$Q651=""),0,(IF('Recurring Transactions'!$F$16="Monthly",IF(AND('Recurring Transactions'!$J$16&lt;=EOMONTH($Q651,0),$Q651&lt;='Recurring Transactions'!$L$16),1,0),IF('Recurring Transactions'!$F$16="Semi-monthly",IF(AND('Recurring Transactions'!$J$16&lt;=EOMONTH($Q651,0),$Q651&lt;='Recurring Transactions'!$L$16),2,0),IF('Recurring Transactions'!$F$16="Weekly",IF(AND('Recurring Transactions'!$J$16&lt;=EOMONTH($Q651,0),$Q651&lt;='Recurring Transactions'!$L$16),MAX(0,INT((MIN(EOMONTH($Q651,0),'Recurring Transactions'!$L$16)-'Recurring Transactions'!$J$16)/7)+INT(-(MAX('Recurring Transactions'!$J$16,$Q651)-'Recurring Transactions'!$J$16)/7)+1),0),IF('Recurring Transactions'!$F$16="Bi-weekly",IF(AND('Recurring Transactions'!$J$16&lt;=EOMONTH($Q651,0),$Q651&lt;='Recurring Transactions'!$L$16),MAX(0,INT((MIN(EOMONTH($Q651,0),'Recurring Transactions'!$L$16)-'Recurring Transactions'!$J$16)/14)+INT(-(MAX('Recurring Transactions'!$J$16,$Q651)-'Recurring Transactions'!$J$16)/14)+1),0),IF('Recurring Transactions'!$F$16="Quarterly",IF(AND(AND('Recurring Transactions'!$J$16&lt;=EOMONTH($Q651,0),$Q651&lt;='Recurring Transactions'!$L$16),MOD((YEAR($Q651)-YEAR('Recurring Transactions'!$J$16))*12+MONTH($Q651)-MONTH('Recurring Transactions'!$J$16),3)=0),1,0),IF('Recurring Transactions'!$F$16="Annually",IF(AND(AND('Recurring Transactions'!$J$16&lt;=EOMONTH($Q651,0),$Q651&lt;='Recurring Transactions'!$L$16),MONTH($Q651)=MONTH('Recurring Transactions'!$J$16)),1,0),0)))))))*'Recurring Transactions'!$D$16)</f>
        <v/>
      </c>
    </row>
    <row r="652">
      <c r="N652" s="126">
        <f>'Recurring Transactions'!$A$16</f>
        <v/>
      </c>
      <c r="O652" s="126">
        <f>'Recurring Transactions'!$B$16</f>
        <v/>
      </c>
      <c r="P652" s="126">
        <f>'Recurring Transactions'!$E$16</f>
        <v/>
      </c>
      <c r="Q652" s="72">
        <f>IF('Recurring Transactions'!$J$16="","",EDATE('Recurring Transactions'!$J$16,30))</f>
        <v/>
      </c>
      <c r="R652" s="126">
        <f>IF($Q652="","",TEXT($Q652,"mmm yyyy"))</f>
        <v/>
      </c>
      <c r="S652" s="124">
        <f>IF(OR('Recurring Transactions'!$A$16="",$Q652=""),0,(IF('Recurring Transactions'!$F$16="Monthly",IF(AND('Recurring Transactions'!$J$16&lt;=EOMONTH($Q652,0),$Q652&lt;='Recurring Transactions'!$L$16),1,0),IF('Recurring Transactions'!$F$16="Semi-monthly",IF(AND('Recurring Transactions'!$J$16&lt;=EOMONTH($Q652,0),$Q652&lt;='Recurring Transactions'!$L$16),2,0),IF('Recurring Transactions'!$F$16="Weekly",IF(AND('Recurring Transactions'!$J$16&lt;=EOMONTH($Q652,0),$Q652&lt;='Recurring Transactions'!$L$16),MAX(0,INT((MIN(EOMONTH($Q652,0),'Recurring Transactions'!$L$16)-'Recurring Transactions'!$J$16)/7)+INT(-(MAX('Recurring Transactions'!$J$16,$Q652)-'Recurring Transactions'!$J$16)/7)+1),0),IF('Recurring Transactions'!$F$16="Bi-weekly",IF(AND('Recurring Transactions'!$J$16&lt;=EOMONTH($Q652,0),$Q652&lt;='Recurring Transactions'!$L$16),MAX(0,INT((MIN(EOMONTH($Q652,0),'Recurring Transactions'!$L$16)-'Recurring Transactions'!$J$16)/14)+INT(-(MAX('Recurring Transactions'!$J$16,$Q652)-'Recurring Transactions'!$J$16)/14)+1),0),IF('Recurring Transactions'!$F$16="Quarterly",IF(AND(AND('Recurring Transactions'!$J$16&lt;=EOMONTH($Q652,0),$Q652&lt;='Recurring Transactions'!$L$16),MOD((YEAR($Q652)-YEAR('Recurring Transactions'!$J$16))*12+MONTH($Q652)-MONTH('Recurring Transactions'!$J$16),3)=0),1,0),IF('Recurring Transactions'!$F$16="Annually",IF(AND(AND('Recurring Transactions'!$J$16&lt;=EOMONTH($Q652,0),$Q652&lt;='Recurring Transactions'!$L$16),MONTH($Q652)=MONTH('Recurring Transactions'!$J$16)),1,0),0)))))))*'Recurring Transactions'!$D$16)</f>
        <v/>
      </c>
    </row>
    <row r="653">
      <c r="N653" s="126">
        <f>'Recurring Transactions'!$A$16</f>
        <v/>
      </c>
      <c r="O653" s="126">
        <f>'Recurring Transactions'!$B$16</f>
        <v/>
      </c>
      <c r="P653" s="126">
        <f>'Recurring Transactions'!$E$16</f>
        <v/>
      </c>
      <c r="Q653" s="72">
        <f>IF('Recurring Transactions'!$J$16="","",EDATE('Recurring Transactions'!$J$16,31))</f>
        <v/>
      </c>
      <c r="R653" s="126">
        <f>IF($Q653="","",TEXT($Q653,"mmm yyyy"))</f>
        <v/>
      </c>
      <c r="S653" s="124">
        <f>IF(OR('Recurring Transactions'!$A$16="",$Q653=""),0,(IF('Recurring Transactions'!$F$16="Monthly",IF(AND('Recurring Transactions'!$J$16&lt;=EOMONTH($Q653,0),$Q653&lt;='Recurring Transactions'!$L$16),1,0),IF('Recurring Transactions'!$F$16="Semi-monthly",IF(AND('Recurring Transactions'!$J$16&lt;=EOMONTH($Q653,0),$Q653&lt;='Recurring Transactions'!$L$16),2,0),IF('Recurring Transactions'!$F$16="Weekly",IF(AND('Recurring Transactions'!$J$16&lt;=EOMONTH($Q653,0),$Q653&lt;='Recurring Transactions'!$L$16),MAX(0,INT((MIN(EOMONTH($Q653,0),'Recurring Transactions'!$L$16)-'Recurring Transactions'!$J$16)/7)+INT(-(MAX('Recurring Transactions'!$J$16,$Q653)-'Recurring Transactions'!$J$16)/7)+1),0),IF('Recurring Transactions'!$F$16="Bi-weekly",IF(AND('Recurring Transactions'!$J$16&lt;=EOMONTH($Q653,0),$Q653&lt;='Recurring Transactions'!$L$16),MAX(0,INT((MIN(EOMONTH($Q653,0),'Recurring Transactions'!$L$16)-'Recurring Transactions'!$J$16)/14)+INT(-(MAX('Recurring Transactions'!$J$16,$Q653)-'Recurring Transactions'!$J$16)/14)+1),0),IF('Recurring Transactions'!$F$16="Quarterly",IF(AND(AND('Recurring Transactions'!$J$16&lt;=EOMONTH($Q653,0),$Q653&lt;='Recurring Transactions'!$L$16),MOD((YEAR($Q653)-YEAR('Recurring Transactions'!$J$16))*12+MONTH($Q653)-MONTH('Recurring Transactions'!$J$16),3)=0),1,0),IF('Recurring Transactions'!$F$16="Annually",IF(AND(AND('Recurring Transactions'!$J$16&lt;=EOMONTH($Q653,0),$Q653&lt;='Recurring Transactions'!$L$16),MONTH($Q653)=MONTH('Recurring Transactions'!$J$16)),1,0),0)))))))*'Recurring Transactions'!$D$16)</f>
        <v/>
      </c>
    </row>
    <row r="654">
      <c r="N654" s="126">
        <f>'Recurring Transactions'!$A$16</f>
        <v/>
      </c>
      <c r="O654" s="126">
        <f>'Recurring Transactions'!$B$16</f>
        <v/>
      </c>
      <c r="P654" s="126">
        <f>'Recurring Transactions'!$E$16</f>
        <v/>
      </c>
      <c r="Q654" s="72">
        <f>IF('Recurring Transactions'!$J$16="","",EDATE('Recurring Transactions'!$J$16,32))</f>
        <v/>
      </c>
      <c r="R654" s="126">
        <f>IF($Q654="","",TEXT($Q654,"mmm yyyy"))</f>
        <v/>
      </c>
      <c r="S654" s="124">
        <f>IF(OR('Recurring Transactions'!$A$16="",$Q654=""),0,(IF('Recurring Transactions'!$F$16="Monthly",IF(AND('Recurring Transactions'!$J$16&lt;=EOMONTH($Q654,0),$Q654&lt;='Recurring Transactions'!$L$16),1,0),IF('Recurring Transactions'!$F$16="Semi-monthly",IF(AND('Recurring Transactions'!$J$16&lt;=EOMONTH($Q654,0),$Q654&lt;='Recurring Transactions'!$L$16),2,0),IF('Recurring Transactions'!$F$16="Weekly",IF(AND('Recurring Transactions'!$J$16&lt;=EOMONTH($Q654,0),$Q654&lt;='Recurring Transactions'!$L$16),MAX(0,INT((MIN(EOMONTH($Q654,0),'Recurring Transactions'!$L$16)-'Recurring Transactions'!$J$16)/7)+INT(-(MAX('Recurring Transactions'!$J$16,$Q654)-'Recurring Transactions'!$J$16)/7)+1),0),IF('Recurring Transactions'!$F$16="Bi-weekly",IF(AND('Recurring Transactions'!$J$16&lt;=EOMONTH($Q654,0),$Q654&lt;='Recurring Transactions'!$L$16),MAX(0,INT((MIN(EOMONTH($Q654,0),'Recurring Transactions'!$L$16)-'Recurring Transactions'!$J$16)/14)+INT(-(MAX('Recurring Transactions'!$J$16,$Q654)-'Recurring Transactions'!$J$16)/14)+1),0),IF('Recurring Transactions'!$F$16="Quarterly",IF(AND(AND('Recurring Transactions'!$J$16&lt;=EOMONTH($Q654,0),$Q654&lt;='Recurring Transactions'!$L$16),MOD((YEAR($Q654)-YEAR('Recurring Transactions'!$J$16))*12+MONTH($Q654)-MONTH('Recurring Transactions'!$J$16),3)=0),1,0),IF('Recurring Transactions'!$F$16="Annually",IF(AND(AND('Recurring Transactions'!$J$16&lt;=EOMONTH($Q654,0),$Q654&lt;='Recurring Transactions'!$L$16),MONTH($Q654)=MONTH('Recurring Transactions'!$J$16)),1,0),0)))))))*'Recurring Transactions'!$D$16)</f>
        <v/>
      </c>
    </row>
    <row r="655">
      <c r="N655" s="126">
        <f>'Recurring Transactions'!$A$16</f>
        <v/>
      </c>
      <c r="O655" s="126">
        <f>'Recurring Transactions'!$B$16</f>
        <v/>
      </c>
      <c r="P655" s="126">
        <f>'Recurring Transactions'!$E$16</f>
        <v/>
      </c>
      <c r="Q655" s="72">
        <f>IF('Recurring Transactions'!$J$16="","",EDATE('Recurring Transactions'!$J$16,33))</f>
        <v/>
      </c>
      <c r="R655" s="126">
        <f>IF($Q655="","",TEXT($Q655,"mmm yyyy"))</f>
        <v/>
      </c>
      <c r="S655" s="124">
        <f>IF(OR('Recurring Transactions'!$A$16="",$Q655=""),0,(IF('Recurring Transactions'!$F$16="Monthly",IF(AND('Recurring Transactions'!$J$16&lt;=EOMONTH($Q655,0),$Q655&lt;='Recurring Transactions'!$L$16),1,0),IF('Recurring Transactions'!$F$16="Semi-monthly",IF(AND('Recurring Transactions'!$J$16&lt;=EOMONTH($Q655,0),$Q655&lt;='Recurring Transactions'!$L$16),2,0),IF('Recurring Transactions'!$F$16="Weekly",IF(AND('Recurring Transactions'!$J$16&lt;=EOMONTH($Q655,0),$Q655&lt;='Recurring Transactions'!$L$16),MAX(0,INT((MIN(EOMONTH($Q655,0),'Recurring Transactions'!$L$16)-'Recurring Transactions'!$J$16)/7)+INT(-(MAX('Recurring Transactions'!$J$16,$Q655)-'Recurring Transactions'!$J$16)/7)+1),0),IF('Recurring Transactions'!$F$16="Bi-weekly",IF(AND('Recurring Transactions'!$J$16&lt;=EOMONTH($Q655,0),$Q655&lt;='Recurring Transactions'!$L$16),MAX(0,INT((MIN(EOMONTH($Q655,0),'Recurring Transactions'!$L$16)-'Recurring Transactions'!$J$16)/14)+INT(-(MAX('Recurring Transactions'!$J$16,$Q655)-'Recurring Transactions'!$J$16)/14)+1),0),IF('Recurring Transactions'!$F$16="Quarterly",IF(AND(AND('Recurring Transactions'!$J$16&lt;=EOMONTH($Q655,0),$Q655&lt;='Recurring Transactions'!$L$16),MOD((YEAR($Q655)-YEAR('Recurring Transactions'!$J$16))*12+MONTH($Q655)-MONTH('Recurring Transactions'!$J$16),3)=0),1,0),IF('Recurring Transactions'!$F$16="Annually",IF(AND(AND('Recurring Transactions'!$J$16&lt;=EOMONTH($Q655,0),$Q655&lt;='Recurring Transactions'!$L$16),MONTH($Q655)=MONTH('Recurring Transactions'!$J$16)),1,0),0)))))))*'Recurring Transactions'!$D$16)</f>
        <v/>
      </c>
    </row>
    <row r="656">
      <c r="N656" s="126">
        <f>'Recurring Transactions'!$A$16</f>
        <v/>
      </c>
      <c r="O656" s="126">
        <f>'Recurring Transactions'!$B$16</f>
        <v/>
      </c>
      <c r="P656" s="126">
        <f>'Recurring Transactions'!$E$16</f>
        <v/>
      </c>
      <c r="Q656" s="72">
        <f>IF('Recurring Transactions'!$J$16="","",EDATE('Recurring Transactions'!$J$16,34))</f>
        <v/>
      </c>
      <c r="R656" s="126">
        <f>IF($Q656="","",TEXT($Q656,"mmm yyyy"))</f>
        <v/>
      </c>
      <c r="S656" s="124">
        <f>IF(OR('Recurring Transactions'!$A$16="",$Q656=""),0,(IF('Recurring Transactions'!$F$16="Monthly",IF(AND('Recurring Transactions'!$J$16&lt;=EOMONTH($Q656,0),$Q656&lt;='Recurring Transactions'!$L$16),1,0),IF('Recurring Transactions'!$F$16="Semi-monthly",IF(AND('Recurring Transactions'!$J$16&lt;=EOMONTH($Q656,0),$Q656&lt;='Recurring Transactions'!$L$16),2,0),IF('Recurring Transactions'!$F$16="Weekly",IF(AND('Recurring Transactions'!$J$16&lt;=EOMONTH($Q656,0),$Q656&lt;='Recurring Transactions'!$L$16),MAX(0,INT((MIN(EOMONTH($Q656,0),'Recurring Transactions'!$L$16)-'Recurring Transactions'!$J$16)/7)+INT(-(MAX('Recurring Transactions'!$J$16,$Q656)-'Recurring Transactions'!$J$16)/7)+1),0),IF('Recurring Transactions'!$F$16="Bi-weekly",IF(AND('Recurring Transactions'!$J$16&lt;=EOMONTH($Q656,0),$Q656&lt;='Recurring Transactions'!$L$16),MAX(0,INT((MIN(EOMONTH($Q656,0),'Recurring Transactions'!$L$16)-'Recurring Transactions'!$J$16)/14)+INT(-(MAX('Recurring Transactions'!$J$16,$Q656)-'Recurring Transactions'!$J$16)/14)+1),0),IF('Recurring Transactions'!$F$16="Quarterly",IF(AND(AND('Recurring Transactions'!$J$16&lt;=EOMONTH($Q656,0),$Q656&lt;='Recurring Transactions'!$L$16),MOD((YEAR($Q656)-YEAR('Recurring Transactions'!$J$16))*12+MONTH($Q656)-MONTH('Recurring Transactions'!$J$16),3)=0),1,0),IF('Recurring Transactions'!$F$16="Annually",IF(AND(AND('Recurring Transactions'!$J$16&lt;=EOMONTH($Q656,0),$Q656&lt;='Recurring Transactions'!$L$16),MONTH($Q656)=MONTH('Recurring Transactions'!$J$16)),1,0),0)))))))*'Recurring Transactions'!$D$16)</f>
        <v/>
      </c>
    </row>
    <row r="657">
      <c r="N657" s="126">
        <f>'Recurring Transactions'!$A$16</f>
        <v/>
      </c>
      <c r="O657" s="126">
        <f>'Recurring Transactions'!$B$16</f>
        <v/>
      </c>
      <c r="P657" s="126">
        <f>'Recurring Transactions'!$E$16</f>
        <v/>
      </c>
      <c r="Q657" s="72">
        <f>IF('Recurring Transactions'!$J$16="","",EDATE('Recurring Transactions'!$J$16,35))</f>
        <v/>
      </c>
      <c r="R657" s="126">
        <f>IF($Q657="","",TEXT($Q657,"mmm yyyy"))</f>
        <v/>
      </c>
      <c r="S657" s="124">
        <f>IF(OR('Recurring Transactions'!$A$16="",$Q657=""),0,(IF('Recurring Transactions'!$F$16="Monthly",IF(AND('Recurring Transactions'!$J$16&lt;=EOMONTH($Q657,0),$Q657&lt;='Recurring Transactions'!$L$16),1,0),IF('Recurring Transactions'!$F$16="Semi-monthly",IF(AND('Recurring Transactions'!$J$16&lt;=EOMONTH($Q657,0),$Q657&lt;='Recurring Transactions'!$L$16),2,0),IF('Recurring Transactions'!$F$16="Weekly",IF(AND('Recurring Transactions'!$J$16&lt;=EOMONTH($Q657,0),$Q657&lt;='Recurring Transactions'!$L$16),MAX(0,INT((MIN(EOMONTH($Q657,0),'Recurring Transactions'!$L$16)-'Recurring Transactions'!$J$16)/7)+INT(-(MAX('Recurring Transactions'!$J$16,$Q657)-'Recurring Transactions'!$J$16)/7)+1),0),IF('Recurring Transactions'!$F$16="Bi-weekly",IF(AND('Recurring Transactions'!$J$16&lt;=EOMONTH($Q657,0),$Q657&lt;='Recurring Transactions'!$L$16),MAX(0,INT((MIN(EOMONTH($Q657,0),'Recurring Transactions'!$L$16)-'Recurring Transactions'!$J$16)/14)+INT(-(MAX('Recurring Transactions'!$J$16,$Q657)-'Recurring Transactions'!$J$16)/14)+1),0),IF('Recurring Transactions'!$F$16="Quarterly",IF(AND(AND('Recurring Transactions'!$J$16&lt;=EOMONTH($Q657,0),$Q657&lt;='Recurring Transactions'!$L$16),MOD((YEAR($Q657)-YEAR('Recurring Transactions'!$J$16))*12+MONTH($Q657)-MONTH('Recurring Transactions'!$J$16),3)=0),1,0),IF('Recurring Transactions'!$F$16="Annually",IF(AND(AND('Recurring Transactions'!$J$16&lt;=EOMONTH($Q657,0),$Q657&lt;='Recurring Transactions'!$L$16),MONTH($Q657)=MONTH('Recurring Transactions'!$J$16)),1,0),0)))))))*'Recurring Transactions'!$D$16)</f>
        <v/>
      </c>
    </row>
    <row r="658">
      <c r="N658" s="126">
        <f>'Recurring Transactions'!$A$16</f>
        <v/>
      </c>
      <c r="O658" s="126">
        <f>'Recurring Transactions'!$B$16</f>
        <v/>
      </c>
      <c r="P658" s="126">
        <f>'Recurring Transactions'!$E$16</f>
        <v/>
      </c>
      <c r="Q658" s="72">
        <f>IF('Recurring Transactions'!$J$16="","",EDATE('Recurring Transactions'!$J$16,36))</f>
        <v/>
      </c>
      <c r="R658" s="126">
        <f>IF($Q658="","",TEXT($Q658,"mmm yyyy"))</f>
        <v/>
      </c>
      <c r="S658" s="124">
        <f>IF(OR('Recurring Transactions'!$A$16="",$Q658=""),0,(IF('Recurring Transactions'!$F$16="Monthly",IF(AND('Recurring Transactions'!$J$16&lt;=EOMONTH($Q658,0),$Q658&lt;='Recurring Transactions'!$L$16),1,0),IF('Recurring Transactions'!$F$16="Semi-monthly",IF(AND('Recurring Transactions'!$J$16&lt;=EOMONTH($Q658,0),$Q658&lt;='Recurring Transactions'!$L$16),2,0),IF('Recurring Transactions'!$F$16="Weekly",IF(AND('Recurring Transactions'!$J$16&lt;=EOMONTH($Q658,0),$Q658&lt;='Recurring Transactions'!$L$16),MAX(0,INT((MIN(EOMONTH($Q658,0),'Recurring Transactions'!$L$16)-'Recurring Transactions'!$J$16)/7)+INT(-(MAX('Recurring Transactions'!$J$16,$Q658)-'Recurring Transactions'!$J$16)/7)+1),0),IF('Recurring Transactions'!$F$16="Bi-weekly",IF(AND('Recurring Transactions'!$J$16&lt;=EOMONTH($Q658,0),$Q658&lt;='Recurring Transactions'!$L$16),MAX(0,INT((MIN(EOMONTH($Q658,0),'Recurring Transactions'!$L$16)-'Recurring Transactions'!$J$16)/14)+INT(-(MAX('Recurring Transactions'!$J$16,$Q658)-'Recurring Transactions'!$J$16)/14)+1),0),IF('Recurring Transactions'!$F$16="Quarterly",IF(AND(AND('Recurring Transactions'!$J$16&lt;=EOMONTH($Q658,0),$Q658&lt;='Recurring Transactions'!$L$16),MOD((YEAR($Q658)-YEAR('Recurring Transactions'!$J$16))*12+MONTH($Q658)-MONTH('Recurring Transactions'!$J$16),3)=0),1,0),IF('Recurring Transactions'!$F$16="Annually",IF(AND(AND('Recurring Transactions'!$J$16&lt;=EOMONTH($Q658,0),$Q658&lt;='Recurring Transactions'!$L$16),MONTH($Q658)=MONTH('Recurring Transactions'!$J$16)),1,0),0)))))))*'Recurring Transactions'!$D$16)</f>
        <v/>
      </c>
    </row>
    <row r="659">
      <c r="N659" s="126">
        <f>'Recurring Transactions'!$A$16</f>
        <v/>
      </c>
      <c r="O659" s="126">
        <f>'Recurring Transactions'!$B$16</f>
        <v/>
      </c>
      <c r="P659" s="126">
        <f>'Recurring Transactions'!$E$16</f>
        <v/>
      </c>
      <c r="Q659" s="72">
        <f>IF('Recurring Transactions'!$J$16="","",EDATE('Recurring Transactions'!$J$16,37))</f>
        <v/>
      </c>
      <c r="R659" s="126">
        <f>IF($Q659="","",TEXT($Q659,"mmm yyyy"))</f>
        <v/>
      </c>
      <c r="S659" s="124">
        <f>IF(OR('Recurring Transactions'!$A$16="",$Q659=""),0,(IF('Recurring Transactions'!$F$16="Monthly",IF(AND('Recurring Transactions'!$J$16&lt;=EOMONTH($Q659,0),$Q659&lt;='Recurring Transactions'!$L$16),1,0),IF('Recurring Transactions'!$F$16="Semi-monthly",IF(AND('Recurring Transactions'!$J$16&lt;=EOMONTH($Q659,0),$Q659&lt;='Recurring Transactions'!$L$16),2,0),IF('Recurring Transactions'!$F$16="Weekly",IF(AND('Recurring Transactions'!$J$16&lt;=EOMONTH($Q659,0),$Q659&lt;='Recurring Transactions'!$L$16),MAX(0,INT((MIN(EOMONTH($Q659,0),'Recurring Transactions'!$L$16)-'Recurring Transactions'!$J$16)/7)+INT(-(MAX('Recurring Transactions'!$J$16,$Q659)-'Recurring Transactions'!$J$16)/7)+1),0),IF('Recurring Transactions'!$F$16="Bi-weekly",IF(AND('Recurring Transactions'!$J$16&lt;=EOMONTH($Q659,0),$Q659&lt;='Recurring Transactions'!$L$16),MAX(0,INT((MIN(EOMONTH($Q659,0),'Recurring Transactions'!$L$16)-'Recurring Transactions'!$J$16)/14)+INT(-(MAX('Recurring Transactions'!$J$16,$Q659)-'Recurring Transactions'!$J$16)/14)+1),0),IF('Recurring Transactions'!$F$16="Quarterly",IF(AND(AND('Recurring Transactions'!$J$16&lt;=EOMONTH($Q659,0),$Q659&lt;='Recurring Transactions'!$L$16),MOD((YEAR($Q659)-YEAR('Recurring Transactions'!$J$16))*12+MONTH($Q659)-MONTH('Recurring Transactions'!$J$16),3)=0),1,0),IF('Recurring Transactions'!$F$16="Annually",IF(AND(AND('Recurring Transactions'!$J$16&lt;=EOMONTH($Q659,0),$Q659&lt;='Recurring Transactions'!$L$16),MONTH($Q659)=MONTH('Recurring Transactions'!$J$16)),1,0),0)))))))*'Recurring Transactions'!$D$16)</f>
        <v/>
      </c>
    </row>
    <row r="660">
      <c r="N660" s="126">
        <f>'Recurring Transactions'!$A$16</f>
        <v/>
      </c>
      <c r="O660" s="126">
        <f>'Recurring Transactions'!$B$16</f>
        <v/>
      </c>
      <c r="P660" s="126">
        <f>'Recurring Transactions'!$E$16</f>
        <v/>
      </c>
      <c r="Q660" s="72">
        <f>IF('Recurring Transactions'!$J$16="","",EDATE('Recurring Transactions'!$J$16,38))</f>
        <v/>
      </c>
      <c r="R660" s="126">
        <f>IF($Q660="","",TEXT($Q660,"mmm yyyy"))</f>
        <v/>
      </c>
      <c r="S660" s="124">
        <f>IF(OR('Recurring Transactions'!$A$16="",$Q660=""),0,(IF('Recurring Transactions'!$F$16="Monthly",IF(AND('Recurring Transactions'!$J$16&lt;=EOMONTH($Q660,0),$Q660&lt;='Recurring Transactions'!$L$16),1,0),IF('Recurring Transactions'!$F$16="Semi-monthly",IF(AND('Recurring Transactions'!$J$16&lt;=EOMONTH($Q660,0),$Q660&lt;='Recurring Transactions'!$L$16),2,0),IF('Recurring Transactions'!$F$16="Weekly",IF(AND('Recurring Transactions'!$J$16&lt;=EOMONTH($Q660,0),$Q660&lt;='Recurring Transactions'!$L$16),MAX(0,INT((MIN(EOMONTH($Q660,0),'Recurring Transactions'!$L$16)-'Recurring Transactions'!$J$16)/7)+INT(-(MAX('Recurring Transactions'!$J$16,$Q660)-'Recurring Transactions'!$J$16)/7)+1),0),IF('Recurring Transactions'!$F$16="Bi-weekly",IF(AND('Recurring Transactions'!$J$16&lt;=EOMONTH($Q660,0),$Q660&lt;='Recurring Transactions'!$L$16),MAX(0,INT((MIN(EOMONTH($Q660,0),'Recurring Transactions'!$L$16)-'Recurring Transactions'!$J$16)/14)+INT(-(MAX('Recurring Transactions'!$J$16,$Q660)-'Recurring Transactions'!$J$16)/14)+1),0),IF('Recurring Transactions'!$F$16="Quarterly",IF(AND(AND('Recurring Transactions'!$J$16&lt;=EOMONTH($Q660,0),$Q660&lt;='Recurring Transactions'!$L$16),MOD((YEAR($Q660)-YEAR('Recurring Transactions'!$J$16))*12+MONTH($Q660)-MONTH('Recurring Transactions'!$J$16),3)=0),1,0),IF('Recurring Transactions'!$F$16="Annually",IF(AND(AND('Recurring Transactions'!$J$16&lt;=EOMONTH($Q660,0),$Q660&lt;='Recurring Transactions'!$L$16),MONTH($Q660)=MONTH('Recurring Transactions'!$J$16)),1,0),0)))))))*'Recurring Transactions'!$D$16)</f>
        <v/>
      </c>
    </row>
    <row r="661">
      <c r="N661" s="126">
        <f>'Recurring Transactions'!$A$16</f>
        <v/>
      </c>
      <c r="O661" s="126">
        <f>'Recurring Transactions'!$B$16</f>
        <v/>
      </c>
      <c r="P661" s="126">
        <f>'Recurring Transactions'!$E$16</f>
        <v/>
      </c>
      <c r="Q661" s="72">
        <f>IF('Recurring Transactions'!$J$16="","",EDATE('Recurring Transactions'!$J$16,39))</f>
        <v/>
      </c>
      <c r="R661" s="126">
        <f>IF($Q661="","",TEXT($Q661,"mmm yyyy"))</f>
        <v/>
      </c>
      <c r="S661" s="124">
        <f>IF(OR('Recurring Transactions'!$A$16="",$Q661=""),0,(IF('Recurring Transactions'!$F$16="Monthly",IF(AND('Recurring Transactions'!$J$16&lt;=EOMONTH($Q661,0),$Q661&lt;='Recurring Transactions'!$L$16),1,0),IF('Recurring Transactions'!$F$16="Semi-monthly",IF(AND('Recurring Transactions'!$J$16&lt;=EOMONTH($Q661,0),$Q661&lt;='Recurring Transactions'!$L$16),2,0),IF('Recurring Transactions'!$F$16="Weekly",IF(AND('Recurring Transactions'!$J$16&lt;=EOMONTH($Q661,0),$Q661&lt;='Recurring Transactions'!$L$16),MAX(0,INT((MIN(EOMONTH($Q661,0),'Recurring Transactions'!$L$16)-'Recurring Transactions'!$J$16)/7)+INT(-(MAX('Recurring Transactions'!$J$16,$Q661)-'Recurring Transactions'!$J$16)/7)+1),0),IF('Recurring Transactions'!$F$16="Bi-weekly",IF(AND('Recurring Transactions'!$J$16&lt;=EOMONTH($Q661,0),$Q661&lt;='Recurring Transactions'!$L$16),MAX(0,INT((MIN(EOMONTH($Q661,0),'Recurring Transactions'!$L$16)-'Recurring Transactions'!$J$16)/14)+INT(-(MAX('Recurring Transactions'!$J$16,$Q661)-'Recurring Transactions'!$J$16)/14)+1),0),IF('Recurring Transactions'!$F$16="Quarterly",IF(AND(AND('Recurring Transactions'!$J$16&lt;=EOMONTH($Q661,0),$Q661&lt;='Recurring Transactions'!$L$16),MOD((YEAR($Q661)-YEAR('Recurring Transactions'!$J$16))*12+MONTH($Q661)-MONTH('Recurring Transactions'!$J$16),3)=0),1,0),IF('Recurring Transactions'!$F$16="Annually",IF(AND(AND('Recurring Transactions'!$J$16&lt;=EOMONTH($Q661,0),$Q661&lt;='Recurring Transactions'!$L$16),MONTH($Q661)=MONTH('Recurring Transactions'!$J$16)),1,0),0)))))))*'Recurring Transactions'!$D$16)</f>
        <v/>
      </c>
    </row>
    <row r="662">
      <c r="N662" s="126">
        <f>'Recurring Transactions'!$A$16</f>
        <v/>
      </c>
      <c r="O662" s="126">
        <f>'Recurring Transactions'!$B$16</f>
        <v/>
      </c>
      <c r="P662" s="126">
        <f>'Recurring Transactions'!$E$16</f>
        <v/>
      </c>
      <c r="Q662" s="72">
        <f>IF('Recurring Transactions'!$J$16="","",EDATE('Recurring Transactions'!$J$16,40))</f>
        <v/>
      </c>
      <c r="R662" s="126">
        <f>IF($Q662="","",TEXT($Q662,"mmm yyyy"))</f>
        <v/>
      </c>
      <c r="S662" s="124">
        <f>IF(OR('Recurring Transactions'!$A$16="",$Q662=""),0,(IF('Recurring Transactions'!$F$16="Monthly",IF(AND('Recurring Transactions'!$J$16&lt;=EOMONTH($Q662,0),$Q662&lt;='Recurring Transactions'!$L$16),1,0),IF('Recurring Transactions'!$F$16="Semi-monthly",IF(AND('Recurring Transactions'!$J$16&lt;=EOMONTH($Q662,0),$Q662&lt;='Recurring Transactions'!$L$16),2,0),IF('Recurring Transactions'!$F$16="Weekly",IF(AND('Recurring Transactions'!$J$16&lt;=EOMONTH($Q662,0),$Q662&lt;='Recurring Transactions'!$L$16),MAX(0,INT((MIN(EOMONTH($Q662,0),'Recurring Transactions'!$L$16)-'Recurring Transactions'!$J$16)/7)+INT(-(MAX('Recurring Transactions'!$J$16,$Q662)-'Recurring Transactions'!$J$16)/7)+1),0),IF('Recurring Transactions'!$F$16="Bi-weekly",IF(AND('Recurring Transactions'!$J$16&lt;=EOMONTH($Q662,0),$Q662&lt;='Recurring Transactions'!$L$16),MAX(0,INT((MIN(EOMONTH($Q662,0),'Recurring Transactions'!$L$16)-'Recurring Transactions'!$J$16)/14)+INT(-(MAX('Recurring Transactions'!$J$16,$Q662)-'Recurring Transactions'!$J$16)/14)+1),0),IF('Recurring Transactions'!$F$16="Quarterly",IF(AND(AND('Recurring Transactions'!$J$16&lt;=EOMONTH($Q662,0),$Q662&lt;='Recurring Transactions'!$L$16),MOD((YEAR($Q662)-YEAR('Recurring Transactions'!$J$16))*12+MONTH($Q662)-MONTH('Recurring Transactions'!$J$16),3)=0),1,0),IF('Recurring Transactions'!$F$16="Annually",IF(AND(AND('Recurring Transactions'!$J$16&lt;=EOMONTH($Q662,0),$Q662&lt;='Recurring Transactions'!$L$16),MONTH($Q662)=MONTH('Recurring Transactions'!$J$16)),1,0),0)))))))*'Recurring Transactions'!$D$16)</f>
        <v/>
      </c>
    </row>
    <row r="663">
      <c r="N663" s="126">
        <f>'Recurring Transactions'!$A$16</f>
        <v/>
      </c>
      <c r="O663" s="126">
        <f>'Recurring Transactions'!$B$16</f>
        <v/>
      </c>
      <c r="P663" s="126">
        <f>'Recurring Transactions'!$E$16</f>
        <v/>
      </c>
      <c r="Q663" s="72">
        <f>IF('Recurring Transactions'!$J$16="","",EDATE('Recurring Transactions'!$J$16,41))</f>
        <v/>
      </c>
      <c r="R663" s="126">
        <f>IF($Q663="","",TEXT($Q663,"mmm yyyy"))</f>
        <v/>
      </c>
      <c r="S663" s="124">
        <f>IF(OR('Recurring Transactions'!$A$16="",$Q663=""),0,(IF('Recurring Transactions'!$F$16="Monthly",IF(AND('Recurring Transactions'!$J$16&lt;=EOMONTH($Q663,0),$Q663&lt;='Recurring Transactions'!$L$16),1,0),IF('Recurring Transactions'!$F$16="Semi-monthly",IF(AND('Recurring Transactions'!$J$16&lt;=EOMONTH($Q663,0),$Q663&lt;='Recurring Transactions'!$L$16),2,0),IF('Recurring Transactions'!$F$16="Weekly",IF(AND('Recurring Transactions'!$J$16&lt;=EOMONTH($Q663,0),$Q663&lt;='Recurring Transactions'!$L$16),MAX(0,INT((MIN(EOMONTH($Q663,0),'Recurring Transactions'!$L$16)-'Recurring Transactions'!$J$16)/7)+INT(-(MAX('Recurring Transactions'!$J$16,$Q663)-'Recurring Transactions'!$J$16)/7)+1),0),IF('Recurring Transactions'!$F$16="Bi-weekly",IF(AND('Recurring Transactions'!$J$16&lt;=EOMONTH($Q663,0),$Q663&lt;='Recurring Transactions'!$L$16),MAX(0,INT((MIN(EOMONTH($Q663,0),'Recurring Transactions'!$L$16)-'Recurring Transactions'!$J$16)/14)+INT(-(MAX('Recurring Transactions'!$J$16,$Q663)-'Recurring Transactions'!$J$16)/14)+1),0),IF('Recurring Transactions'!$F$16="Quarterly",IF(AND(AND('Recurring Transactions'!$J$16&lt;=EOMONTH($Q663,0),$Q663&lt;='Recurring Transactions'!$L$16),MOD((YEAR($Q663)-YEAR('Recurring Transactions'!$J$16))*12+MONTH($Q663)-MONTH('Recurring Transactions'!$J$16),3)=0),1,0),IF('Recurring Transactions'!$F$16="Annually",IF(AND(AND('Recurring Transactions'!$J$16&lt;=EOMONTH($Q663,0),$Q663&lt;='Recurring Transactions'!$L$16),MONTH($Q663)=MONTH('Recurring Transactions'!$J$16)),1,0),0)))))))*'Recurring Transactions'!$D$16)</f>
        <v/>
      </c>
    </row>
    <row r="664">
      <c r="N664" s="126">
        <f>'Recurring Transactions'!$A$16</f>
        <v/>
      </c>
      <c r="O664" s="126">
        <f>'Recurring Transactions'!$B$16</f>
        <v/>
      </c>
      <c r="P664" s="126">
        <f>'Recurring Transactions'!$E$16</f>
        <v/>
      </c>
      <c r="Q664" s="72">
        <f>IF('Recurring Transactions'!$J$16="","",EDATE('Recurring Transactions'!$J$16,42))</f>
        <v/>
      </c>
      <c r="R664" s="126">
        <f>IF($Q664="","",TEXT($Q664,"mmm yyyy"))</f>
        <v/>
      </c>
      <c r="S664" s="124">
        <f>IF(OR('Recurring Transactions'!$A$16="",$Q664=""),0,(IF('Recurring Transactions'!$F$16="Monthly",IF(AND('Recurring Transactions'!$J$16&lt;=EOMONTH($Q664,0),$Q664&lt;='Recurring Transactions'!$L$16),1,0),IF('Recurring Transactions'!$F$16="Semi-monthly",IF(AND('Recurring Transactions'!$J$16&lt;=EOMONTH($Q664,0),$Q664&lt;='Recurring Transactions'!$L$16),2,0),IF('Recurring Transactions'!$F$16="Weekly",IF(AND('Recurring Transactions'!$J$16&lt;=EOMONTH($Q664,0),$Q664&lt;='Recurring Transactions'!$L$16),MAX(0,INT((MIN(EOMONTH($Q664,0),'Recurring Transactions'!$L$16)-'Recurring Transactions'!$J$16)/7)+INT(-(MAX('Recurring Transactions'!$J$16,$Q664)-'Recurring Transactions'!$J$16)/7)+1),0),IF('Recurring Transactions'!$F$16="Bi-weekly",IF(AND('Recurring Transactions'!$J$16&lt;=EOMONTH($Q664,0),$Q664&lt;='Recurring Transactions'!$L$16),MAX(0,INT((MIN(EOMONTH($Q664,0),'Recurring Transactions'!$L$16)-'Recurring Transactions'!$J$16)/14)+INT(-(MAX('Recurring Transactions'!$J$16,$Q664)-'Recurring Transactions'!$J$16)/14)+1),0),IF('Recurring Transactions'!$F$16="Quarterly",IF(AND(AND('Recurring Transactions'!$J$16&lt;=EOMONTH($Q664,0),$Q664&lt;='Recurring Transactions'!$L$16),MOD((YEAR($Q664)-YEAR('Recurring Transactions'!$J$16))*12+MONTH($Q664)-MONTH('Recurring Transactions'!$J$16),3)=0),1,0),IF('Recurring Transactions'!$F$16="Annually",IF(AND(AND('Recurring Transactions'!$J$16&lt;=EOMONTH($Q664,0),$Q664&lt;='Recurring Transactions'!$L$16),MONTH($Q664)=MONTH('Recurring Transactions'!$J$16)),1,0),0)))))))*'Recurring Transactions'!$D$16)</f>
        <v/>
      </c>
    </row>
    <row r="665">
      <c r="N665" s="126">
        <f>'Recurring Transactions'!$A$16</f>
        <v/>
      </c>
      <c r="O665" s="126">
        <f>'Recurring Transactions'!$B$16</f>
        <v/>
      </c>
      <c r="P665" s="126">
        <f>'Recurring Transactions'!$E$16</f>
        <v/>
      </c>
      <c r="Q665" s="72">
        <f>IF('Recurring Transactions'!$J$16="","",EDATE('Recurring Transactions'!$J$16,43))</f>
        <v/>
      </c>
      <c r="R665" s="126">
        <f>IF($Q665="","",TEXT($Q665,"mmm yyyy"))</f>
        <v/>
      </c>
      <c r="S665" s="124">
        <f>IF(OR('Recurring Transactions'!$A$16="",$Q665=""),0,(IF('Recurring Transactions'!$F$16="Monthly",IF(AND('Recurring Transactions'!$J$16&lt;=EOMONTH($Q665,0),$Q665&lt;='Recurring Transactions'!$L$16),1,0),IF('Recurring Transactions'!$F$16="Semi-monthly",IF(AND('Recurring Transactions'!$J$16&lt;=EOMONTH($Q665,0),$Q665&lt;='Recurring Transactions'!$L$16),2,0),IF('Recurring Transactions'!$F$16="Weekly",IF(AND('Recurring Transactions'!$J$16&lt;=EOMONTH($Q665,0),$Q665&lt;='Recurring Transactions'!$L$16),MAX(0,INT((MIN(EOMONTH($Q665,0),'Recurring Transactions'!$L$16)-'Recurring Transactions'!$J$16)/7)+INT(-(MAX('Recurring Transactions'!$J$16,$Q665)-'Recurring Transactions'!$J$16)/7)+1),0),IF('Recurring Transactions'!$F$16="Bi-weekly",IF(AND('Recurring Transactions'!$J$16&lt;=EOMONTH($Q665,0),$Q665&lt;='Recurring Transactions'!$L$16),MAX(0,INT((MIN(EOMONTH($Q665,0),'Recurring Transactions'!$L$16)-'Recurring Transactions'!$J$16)/14)+INT(-(MAX('Recurring Transactions'!$J$16,$Q665)-'Recurring Transactions'!$J$16)/14)+1),0),IF('Recurring Transactions'!$F$16="Quarterly",IF(AND(AND('Recurring Transactions'!$J$16&lt;=EOMONTH($Q665,0),$Q665&lt;='Recurring Transactions'!$L$16),MOD((YEAR($Q665)-YEAR('Recurring Transactions'!$J$16))*12+MONTH($Q665)-MONTH('Recurring Transactions'!$J$16),3)=0),1,0),IF('Recurring Transactions'!$F$16="Annually",IF(AND(AND('Recurring Transactions'!$J$16&lt;=EOMONTH($Q665,0),$Q665&lt;='Recurring Transactions'!$L$16),MONTH($Q665)=MONTH('Recurring Transactions'!$J$16)),1,0),0)))))))*'Recurring Transactions'!$D$16)</f>
        <v/>
      </c>
    </row>
    <row r="666">
      <c r="N666" s="126">
        <f>'Recurring Transactions'!$A$16</f>
        <v/>
      </c>
      <c r="O666" s="126">
        <f>'Recurring Transactions'!$B$16</f>
        <v/>
      </c>
      <c r="P666" s="126">
        <f>'Recurring Transactions'!$E$16</f>
        <v/>
      </c>
      <c r="Q666" s="72">
        <f>IF('Recurring Transactions'!$J$16="","",EDATE('Recurring Transactions'!$J$16,44))</f>
        <v/>
      </c>
      <c r="R666" s="126">
        <f>IF($Q666="","",TEXT($Q666,"mmm yyyy"))</f>
        <v/>
      </c>
      <c r="S666" s="124">
        <f>IF(OR('Recurring Transactions'!$A$16="",$Q666=""),0,(IF('Recurring Transactions'!$F$16="Monthly",IF(AND('Recurring Transactions'!$J$16&lt;=EOMONTH($Q666,0),$Q666&lt;='Recurring Transactions'!$L$16),1,0),IF('Recurring Transactions'!$F$16="Semi-monthly",IF(AND('Recurring Transactions'!$J$16&lt;=EOMONTH($Q666,0),$Q666&lt;='Recurring Transactions'!$L$16),2,0),IF('Recurring Transactions'!$F$16="Weekly",IF(AND('Recurring Transactions'!$J$16&lt;=EOMONTH($Q666,0),$Q666&lt;='Recurring Transactions'!$L$16),MAX(0,INT((MIN(EOMONTH($Q666,0),'Recurring Transactions'!$L$16)-'Recurring Transactions'!$J$16)/7)+INT(-(MAX('Recurring Transactions'!$J$16,$Q666)-'Recurring Transactions'!$J$16)/7)+1),0),IF('Recurring Transactions'!$F$16="Bi-weekly",IF(AND('Recurring Transactions'!$J$16&lt;=EOMONTH($Q666,0),$Q666&lt;='Recurring Transactions'!$L$16),MAX(0,INT((MIN(EOMONTH($Q666,0),'Recurring Transactions'!$L$16)-'Recurring Transactions'!$J$16)/14)+INT(-(MAX('Recurring Transactions'!$J$16,$Q666)-'Recurring Transactions'!$J$16)/14)+1),0),IF('Recurring Transactions'!$F$16="Quarterly",IF(AND(AND('Recurring Transactions'!$J$16&lt;=EOMONTH($Q666,0),$Q666&lt;='Recurring Transactions'!$L$16),MOD((YEAR($Q666)-YEAR('Recurring Transactions'!$J$16))*12+MONTH($Q666)-MONTH('Recurring Transactions'!$J$16),3)=0),1,0),IF('Recurring Transactions'!$F$16="Annually",IF(AND(AND('Recurring Transactions'!$J$16&lt;=EOMONTH($Q666,0),$Q666&lt;='Recurring Transactions'!$L$16),MONTH($Q666)=MONTH('Recurring Transactions'!$J$16)),1,0),0)))))))*'Recurring Transactions'!$D$16)</f>
        <v/>
      </c>
    </row>
    <row r="667">
      <c r="N667" s="126">
        <f>'Recurring Transactions'!$A$16</f>
        <v/>
      </c>
      <c r="O667" s="126">
        <f>'Recurring Transactions'!$B$16</f>
        <v/>
      </c>
      <c r="P667" s="126">
        <f>'Recurring Transactions'!$E$16</f>
        <v/>
      </c>
      <c r="Q667" s="72">
        <f>IF('Recurring Transactions'!$J$16="","",EDATE('Recurring Transactions'!$J$16,45))</f>
        <v/>
      </c>
      <c r="R667" s="126">
        <f>IF($Q667="","",TEXT($Q667,"mmm yyyy"))</f>
        <v/>
      </c>
      <c r="S667" s="124">
        <f>IF(OR('Recurring Transactions'!$A$16="",$Q667=""),0,(IF('Recurring Transactions'!$F$16="Monthly",IF(AND('Recurring Transactions'!$J$16&lt;=EOMONTH($Q667,0),$Q667&lt;='Recurring Transactions'!$L$16),1,0),IF('Recurring Transactions'!$F$16="Semi-monthly",IF(AND('Recurring Transactions'!$J$16&lt;=EOMONTH($Q667,0),$Q667&lt;='Recurring Transactions'!$L$16),2,0),IF('Recurring Transactions'!$F$16="Weekly",IF(AND('Recurring Transactions'!$J$16&lt;=EOMONTH($Q667,0),$Q667&lt;='Recurring Transactions'!$L$16),MAX(0,INT((MIN(EOMONTH($Q667,0),'Recurring Transactions'!$L$16)-'Recurring Transactions'!$J$16)/7)+INT(-(MAX('Recurring Transactions'!$J$16,$Q667)-'Recurring Transactions'!$J$16)/7)+1),0),IF('Recurring Transactions'!$F$16="Bi-weekly",IF(AND('Recurring Transactions'!$J$16&lt;=EOMONTH($Q667,0),$Q667&lt;='Recurring Transactions'!$L$16),MAX(0,INT((MIN(EOMONTH($Q667,0),'Recurring Transactions'!$L$16)-'Recurring Transactions'!$J$16)/14)+INT(-(MAX('Recurring Transactions'!$J$16,$Q667)-'Recurring Transactions'!$J$16)/14)+1),0),IF('Recurring Transactions'!$F$16="Quarterly",IF(AND(AND('Recurring Transactions'!$J$16&lt;=EOMONTH($Q667,0),$Q667&lt;='Recurring Transactions'!$L$16),MOD((YEAR($Q667)-YEAR('Recurring Transactions'!$J$16))*12+MONTH($Q667)-MONTH('Recurring Transactions'!$J$16),3)=0),1,0),IF('Recurring Transactions'!$F$16="Annually",IF(AND(AND('Recurring Transactions'!$J$16&lt;=EOMONTH($Q667,0),$Q667&lt;='Recurring Transactions'!$L$16),MONTH($Q667)=MONTH('Recurring Transactions'!$J$16)),1,0),0)))))))*'Recurring Transactions'!$D$16)</f>
        <v/>
      </c>
    </row>
    <row r="668">
      <c r="N668" s="126">
        <f>'Recurring Transactions'!$A$16</f>
        <v/>
      </c>
      <c r="O668" s="126">
        <f>'Recurring Transactions'!$B$16</f>
        <v/>
      </c>
      <c r="P668" s="126">
        <f>'Recurring Transactions'!$E$16</f>
        <v/>
      </c>
      <c r="Q668" s="72">
        <f>IF('Recurring Transactions'!$J$16="","",EDATE('Recurring Transactions'!$J$16,46))</f>
        <v/>
      </c>
      <c r="R668" s="126">
        <f>IF($Q668="","",TEXT($Q668,"mmm yyyy"))</f>
        <v/>
      </c>
      <c r="S668" s="124">
        <f>IF(OR('Recurring Transactions'!$A$16="",$Q668=""),0,(IF('Recurring Transactions'!$F$16="Monthly",IF(AND('Recurring Transactions'!$J$16&lt;=EOMONTH($Q668,0),$Q668&lt;='Recurring Transactions'!$L$16),1,0),IF('Recurring Transactions'!$F$16="Semi-monthly",IF(AND('Recurring Transactions'!$J$16&lt;=EOMONTH($Q668,0),$Q668&lt;='Recurring Transactions'!$L$16),2,0),IF('Recurring Transactions'!$F$16="Weekly",IF(AND('Recurring Transactions'!$J$16&lt;=EOMONTH($Q668,0),$Q668&lt;='Recurring Transactions'!$L$16),MAX(0,INT((MIN(EOMONTH($Q668,0),'Recurring Transactions'!$L$16)-'Recurring Transactions'!$J$16)/7)+INT(-(MAX('Recurring Transactions'!$J$16,$Q668)-'Recurring Transactions'!$J$16)/7)+1),0),IF('Recurring Transactions'!$F$16="Bi-weekly",IF(AND('Recurring Transactions'!$J$16&lt;=EOMONTH($Q668,0),$Q668&lt;='Recurring Transactions'!$L$16),MAX(0,INT((MIN(EOMONTH($Q668,0),'Recurring Transactions'!$L$16)-'Recurring Transactions'!$J$16)/14)+INT(-(MAX('Recurring Transactions'!$J$16,$Q668)-'Recurring Transactions'!$J$16)/14)+1),0),IF('Recurring Transactions'!$F$16="Quarterly",IF(AND(AND('Recurring Transactions'!$J$16&lt;=EOMONTH($Q668,0),$Q668&lt;='Recurring Transactions'!$L$16),MOD((YEAR($Q668)-YEAR('Recurring Transactions'!$J$16))*12+MONTH($Q668)-MONTH('Recurring Transactions'!$J$16),3)=0),1,0),IF('Recurring Transactions'!$F$16="Annually",IF(AND(AND('Recurring Transactions'!$J$16&lt;=EOMONTH($Q668,0),$Q668&lt;='Recurring Transactions'!$L$16),MONTH($Q668)=MONTH('Recurring Transactions'!$J$16)),1,0),0)))))))*'Recurring Transactions'!$D$16)</f>
        <v/>
      </c>
    </row>
    <row r="669">
      <c r="N669" s="126">
        <f>'Recurring Transactions'!$A$16</f>
        <v/>
      </c>
      <c r="O669" s="126">
        <f>'Recurring Transactions'!$B$16</f>
        <v/>
      </c>
      <c r="P669" s="126">
        <f>'Recurring Transactions'!$E$16</f>
        <v/>
      </c>
      <c r="Q669" s="72">
        <f>IF('Recurring Transactions'!$J$16="","",EDATE('Recurring Transactions'!$J$16,47))</f>
        <v/>
      </c>
      <c r="R669" s="126">
        <f>IF($Q669="","",TEXT($Q669,"mmm yyyy"))</f>
        <v/>
      </c>
      <c r="S669" s="124">
        <f>IF(OR('Recurring Transactions'!$A$16="",$Q669=""),0,(IF('Recurring Transactions'!$F$16="Monthly",IF(AND('Recurring Transactions'!$J$16&lt;=EOMONTH($Q669,0),$Q669&lt;='Recurring Transactions'!$L$16),1,0),IF('Recurring Transactions'!$F$16="Semi-monthly",IF(AND('Recurring Transactions'!$J$16&lt;=EOMONTH($Q669,0),$Q669&lt;='Recurring Transactions'!$L$16),2,0),IF('Recurring Transactions'!$F$16="Weekly",IF(AND('Recurring Transactions'!$J$16&lt;=EOMONTH($Q669,0),$Q669&lt;='Recurring Transactions'!$L$16),MAX(0,INT((MIN(EOMONTH($Q669,0),'Recurring Transactions'!$L$16)-'Recurring Transactions'!$J$16)/7)+INT(-(MAX('Recurring Transactions'!$J$16,$Q669)-'Recurring Transactions'!$J$16)/7)+1),0),IF('Recurring Transactions'!$F$16="Bi-weekly",IF(AND('Recurring Transactions'!$J$16&lt;=EOMONTH($Q669,0),$Q669&lt;='Recurring Transactions'!$L$16),MAX(0,INT((MIN(EOMONTH($Q669,0),'Recurring Transactions'!$L$16)-'Recurring Transactions'!$J$16)/14)+INT(-(MAX('Recurring Transactions'!$J$16,$Q669)-'Recurring Transactions'!$J$16)/14)+1),0),IF('Recurring Transactions'!$F$16="Quarterly",IF(AND(AND('Recurring Transactions'!$J$16&lt;=EOMONTH($Q669,0),$Q669&lt;='Recurring Transactions'!$L$16),MOD((YEAR($Q669)-YEAR('Recurring Transactions'!$J$16))*12+MONTH($Q669)-MONTH('Recurring Transactions'!$J$16),3)=0),1,0),IF('Recurring Transactions'!$F$16="Annually",IF(AND(AND('Recurring Transactions'!$J$16&lt;=EOMONTH($Q669,0),$Q669&lt;='Recurring Transactions'!$L$16),MONTH($Q669)=MONTH('Recurring Transactions'!$J$16)),1,0),0)))))))*'Recurring Transactions'!$D$16)</f>
        <v/>
      </c>
    </row>
    <row r="670">
      <c r="N670" s="126">
        <f>'Recurring Transactions'!$A$16</f>
        <v/>
      </c>
      <c r="O670" s="126">
        <f>'Recurring Transactions'!$B$16</f>
        <v/>
      </c>
      <c r="P670" s="126">
        <f>'Recurring Transactions'!$E$16</f>
        <v/>
      </c>
      <c r="Q670" s="72">
        <f>IF('Recurring Transactions'!$J$16="","",EDATE('Recurring Transactions'!$J$16,48))</f>
        <v/>
      </c>
      <c r="R670" s="126">
        <f>IF($Q670="","",TEXT($Q670,"mmm yyyy"))</f>
        <v/>
      </c>
      <c r="S670" s="124">
        <f>IF(OR('Recurring Transactions'!$A$16="",$Q670=""),0,(IF('Recurring Transactions'!$F$16="Monthly",IF(AND('Recurring Transactions'!$J$16&lt;=EOMONTH($Q670,0),$Q670&lt;='Recurring Transactions'!$L$16),1,0),IF('Recurring Transactions'!$F$16="Semi-monthly",IF(AND('Recurring Transactions'!$J$16&lt;=EOMONTH($Q670,0),$Q670&lt;='Recurring Transactions'!$L$16),2,0),IF('Recurring Transactions'!$F$16="Weekly",IF(AND('Recurring Transactions'!$J$16&lt;=EOMONTH($Q670,0),$Q670&lt;='Recurring Transactions'!$L$16),MAX(0,INT((MIN(EOMONTH($Q670,0),'Recurring Transactions'!$L$16)-'Recurring Transactions'!$J$16)/7)+INT(-(MAX('Recurring Transactions'!$J$16,$Q670)-'Recurring Transactions'!$J$16)/7)+1),0),IF('Recurring Transactions'!$F$16="Bi-weekly",IF(AND('Recurring Transactions'!$J$16&lt;=EOMONTH($Q670,0),$Q670&lt;='Recurring Transactions'!$L$16),MAX(0,INT((MIN(EOMONTH($Q670,0),'Recurring Transactions'!$L$16)-'Recurring Transactions'!$J$16)/14)+INT(-(MAX('Recurring Transactions'!$J$16,$Q670)-'Recurring Transactions'!$J$16)/14)+1),0),IF('Recurring Transactions'!$F$16="Quarterly",IF(AND(AND('Recurring Transactions'!$J$16&lt;=EOMONTH($Q670,0),$Q670&lt;='Recurring Transactions'!$L$16),MOD((YEAR($Q670)-YEAR('Recurring Transactions'!$J$16))*12+MONTH($Q670)-MONTH('Recurring Transactions'!$J$16),3)=0),1,0),IF('Recurring Transactions'!$F$16="Annually",IF(AND(AND('Recurring Transactions'!$J$16&lt;=EOMONTH($Q670,0),$Q670&lt;='Recurring Transactions'!$L$16),MONTH($Q670)=MONTH('Recurring Transactions'!$J$16)),1,0),0)))))))*'Recurring Transactions'!$D$16)</f>
        <v/>
      </c>
    </row>
    <row r="671">
      <c r="N671" s="126">
        <f>'Recurring Transactions'!$A$16</f>
        <v/>
      </c>
      <c r="O671" s="126">
        <f>'Recurring Transactions'!$B$16</f>
        <v/>
      </c>
      <c r="P671" s="126">
        <f>'Recurring Transactions'!$E$16</f>
        <v/>
      </c>
      <c r="Q671" s="72">
        <f>IF('Recurring Transactions'!$J$16="","",EDATE('Recurring Transactions'!$J$16,49))</f>
        <v/>
      </c>
      <c r="R671" s="126">
        <f>IF($Q671="","",TEXT($Q671,"mmm yyyy"))</f>
        <v/>
      </c>
      <c r="S671" s="124">
        <f>IF(OR('Recurring Transactions'!$A$16="",$Q671=""),0,(IF('Recurring Transactions'!$F$16="Monthly",IF(AND('Recurring Transactions'!$J$16&lt;=EOMONTH($Q671,0),$Q671&lt;='Recurring Transactions'!$L$16),1,0),IF('Recurring Transactions'!$F$16="Semi-monthly",IF(AND('Recurring Transactions'!$J$16&lt;=EOMONTH($Q671,0),$Q671&lt;='Recurring Transactions'!$L$16),2,0),IF('Recurring Transactions'!$F$16="Weekly",IF(AND('Recurring Transactions'!$J$16&lt;=EOMONTH($Q671,0),$Q671&lt;='Recurring Transactions'!$L$16),MAX(0,INT((MIN(EOMONTH($Q671,0),'Recurring Transactions'!$L$16)-'Recurring Transactions'!$J$16)/7)+INT(-(MAX('Recurring Transactions'!$J$16,$Q671)-'Recurring Transactions'!$J$16)/7)+1),0),IF('Recurring Transactions'!$F$16="Bi-weekly",IF(AND('Recurring Transactions'!$J$16&lt;=EOMONTH($Q671,0),$Q671&lt;='Recurring Transactions'!$L$16),MAX(0,INT((MIN(EOMONTH($Q671,0),'Recurring Transactions'!$L$16)-'Recurring Transactions'!$J$16)/14)+INT(-(MAX('Recurring Transactions'!$J$16,$Q671)-'Recurring Transactions'!$J$16)/14)+1),0),IF('Recurring Transactions'!$F$16="Quarterly",IF(AND(AND('Recurring Transactions'!$J$16&lt;=EOMONTH($Q671,0),$Q671&lt;='Recurring Transactions'!$L$16),MOD((YEAR($Q671)-YEAR('Recurring Transactions'!$J$16))*12+MONTH($Q671)-MONTH('Recurring Transactions'!$J$16),3)=0),1,0),IF('Recurring Transactions'!$F$16="Annually",IF(AND(AND('Recurring Transactions'!$J$16&lt;=EOMONTH($Q671,0),$Q671&lt;='Recurring Transactions'!$L$16),MONTH($Q671)=MONTH('Recurring Transactions'!$J$16)),1,0),0)))))))*'Recurring Transactions'!$D$16)</f>
        <v/>
      </c>
    </row>
    <row r="672">
      <c r="N672" s="126">
        <f>'Recurring Transactions'!$A$16</f>
        <v/>
      </c>
      <c r="O672" s="126">
        <f>'Recurring Transactions'!$B$16</f>
        <v/>
      </c>
      <c r="P672" s="126">
        <f>'Recurring Transactions'!$E$16</f>
        <v/>
      </c>
      <c r="Q672" s="72">
        <f>IF('Recurring Transactions'!$J$16="","",EDATE('Recurring Transactions'!$J$16,50))</f>
        <v/>
      </c>
      <c r="R672" s="126">
        <f>IF($Q672="","",TEXT($Q672,"mmm yyyy"))</f>
        <v/>
      </c>
      <c r="S672" s="124">
        <f>IF(OR('Recurring Transactions'!$A$16="",$Q672=""),0,(IF('Recurring Transactions'!$F$16="Monthly",IF(AND('Recurring Transactions'!$J$16&lt;=EOMONTH($Q672,0),$Q672&lt;='Recurring Transactions'!$L$16),1,0),IF('Recurring Transactions'!$F$16="Semi-monthly",IF(AND('Recurring Transactions'!$J$16&lt;=EOMONTH($Q672,0),$Q672&lt;='Recurring Transactions'!$L$16),2,0),IF('Recurring Transactions'!$F$16="Weekly",IF(AND('Recurring Transactions'!$J$16&lt;=EOMONTH($Q672,0),$Q672&lt;='Recurring Transactions'!$L$16),MAX(0,INT((MIN(EOMONTH($Q672,0),'Recurring Transactions'!$L$16)-'Recurring Transactions'!$J$16)/7)+INT(-(MAX('Recurring Transactions'!$J$16,$Q672)-'Recurring Transactions'!$J$16)/7)+1),0),IF('Recurring Transactions'!$F$16="Bi-weekly",IF(AND('Recurring Transactions'!$J$16&lt;=EOMONTH($Q672,0),$Q672&lt;='Recurring Transactions'!$L$16),MAX(0,INT((MIN(EOMONTH($Q672,0),'Recurring Transactions'!$L$16)-'Recurring Transactions'!$J$16)/14)+INT(-(MAX('Recurring Transactions'!$J$16,$Q672)-'Recurring Transactions'!$J$16)/14)+1),0),IF('Recurring Transactions'!$F$16="Quarterly",IF(AND(AND('Recurring Transactions'!$J$16&lt;=EOMONTH($Q672,0),$Q672&lt;='Recurring Transactions'!$L$16),MOD((YEAR($Q672)-YEAR('Recurring Transactions'!$J$16))*12+MONTH($Q672)-MONTH('Recurring Transactions'!$J$16),3)=0),1,0),IF('Recurring Transactions'!$F$16="Annually",IF(AND(AND('Recurring Transactions'!$J$16&lt;=EOMONTH($Q672,0),$Q672&lt;='Recurring Transactions'!$L$16),MONTH($Q672)=MONTH('Recurring Transactions'!$J$16)),1,0),0)))))))*'Recurring Transactions'!$D$16)</f>
        <v/>
      </c>
    </row>
    <row r="673">
      <c r="N673" s="126">
        <f>'Recurring Transactions'!$A$16</f>
        <v/>
      </c>
      <c r="O673" s="126">
        <f>'Recurring Transactions'!$B$16</f>
        <v/>
      </c>
      <c r="P673" s="126">
        <f>'Recurring Transactions'!$E$16</f>
        <v/>
      </c>
      <c r="Q673" s="72">
        <f>IF('Recurring Transactions'!$J$16="","",EDATE('Recurring Transactions'!$J$16,51))</f>
        <v/>
      </c>
      <c r="R673" s="126">
        <f>IF($Q673="","",TEXT($Q673,"mmm yyyy"))</f>
        <v/>
      </c>
      <c r="S673" s="124">
        <f>IF(OR('Recurring Transactions'!$A$16="",$Q673=""),0,(IF('Recurring Transactions'!$F$16="Monthly",IF(AND('Recurring Transactions'!$J$16&lt;=EOMONTH($Q673,0),$Q673&lt;='Recurring Transactions'!$L$16),1,0),IF('Recurring Transactions'!$F$16="Semi-monthly",IF(AND('Recurring Transactions'!$J$16&lt;=EOMONTH($Q673,0),$Q673&lt;='Recurring Transactions'!$L$16),2,0),IF('Recurring Transactions'!$F$16="Weekly",IF(AND('Recurring Transactions'!$J$16&lt;=EOMONTH($Q673,0),$Q673&lt;='Recurring Transactions'!$L$16),MAX(0,INT((MIN(EOMONTH($Q673,0),'Recurring Transactions'!$L$16)-'Recurring Transactions'!$J$16)/7)+INT(-(MAX('Recurring Transactions'!$J$16,$Q673)-'Recurring Transactions'!$J$16)/7)+1),0),IF('Recurring Transactions'!$F$16="Bi-weekly",IF(AND('Recurring Transactions'!$J$16&lt;=EOMONTH($Q673,0),$Q673&lt;='Recurring Transactions'!$L$16),MAX(0,INT((MIN(EOMONTH($Q673,0),'Recurring Transactions'!$L$16)-'Recurring Transactions'!$J$16)/14)+INT(-(MAX('Recurring Transactions'!$J$16,$Q673)-'Recurring Transactions'!$J$16)/14)+1),0),IF('Recurring Transactions'!$F$16="Quarterly",IF(AND(AND('Recurring Transactions'!$J$16&lt;=EOMONTH($Q673,0),$Q673&lt;='Recurring Transactions'!$L$16),MOD((YEAR($Q673)-YEAR('Recurring Transactions'!$J$16))*12+MONTH($Q673)-MONTH('Recurring Transactions'!$J$16),3)=0),1,0),IF('Recurring Transactions'!$F$16="Annually",IF(AND(AND('Recurring Transactions'!$J$16&lt;=EOMONTH($Q673,0),$Q673&lt;='Recurring Transactions'!$L$16),MONTH($Q673)=MONTH('Recurring Transactions'!$J$16)),1,0),0)))))))*'Recurring Transactions'!$D$16)</f>
        <v/>
      </c>
    </row>
    <row r="674">
      <c r="N674" s="126">
        <f>'Recurring Transactions'!$A$16</f>
        <v/>
      </c>
      <c r="O674" s="126">
        <f>'Recurring Transactions'!$B$16</f>
        <v/>
      </c>
      <c r="P674" s="126">
        <f>'Recurring Transactions'!$E$16</f>
        <v/>
      </c>
      <c r="Q674" s="72">
        <f>IF('Recurring Transactions'!$J$16="","",EDATE('Recurring Transactions'!$J$16,52))</f>
        <v/>
      </c>
      <c r="R674" s="126">
        <f>IF($Q674="","",TEXT($Q674,"mmm yyyy"))</f>
        <v/>
      </c>
      <c r="S674" s="124">
        <f>IF(OR('Recurring Transactions'!$A$16="",$Q674=""),0,(IF('Recurring Transactions'!$F$16="Monthly",IF(AND('Recurring Transactions'!$J$16&lt;=EOMONTH($Q674,0),$Q674&lt;='Recurring Transactions'!$L$16),1,0),IF('Recurring Transactions'!$F$16="Semi-monthly",IF(AND('Recurring Transactions'!$J$16&lt;=EOMONTH($Q674,0),$Q674&lt;='Recurring Transactions'!$L$16),2,0),IF('Recurring Transactions'!$F$16="Weekly",IF(AND('Recurring Transactions'!$J$16&lt;=EOMONTH($Q674,0),$Q674&lt;='Recurring Transactions'!$L$16),MAX(0,INT((MIN(EOMONTH($Q674,0),'Recurring Transactions'!$L$16)-'Recurring Transactions'!$J$16)/7)+INT(-(MAX('Recurring Transactions'!$J$16,$Q674)-'Recurring Transactions'!$J$16)/7)+1),0),IF('Recurring Transactions'!$F$16="Bi-weekly",IF(AND('Recurring Transactions'!$J$16&lt;=EOMONTH($Q674,0),$Q674&lt;='Recurring Transactions'!$L$16),MAX(0,INT((MIN(EOMONTH($Q674,0),'Recurring Transactions'!$L$16)-'Recurring Transactions'!$J$16)/14)+INT(-(MAX('Recurring Transactions'!$J$16,$Q674)-'Recurring Transactions'!$J$16)/14)+1),0),IF('Recurring Transactions'!$F$16="Quarterly",IF(AND(AND('Recurring Transactions'!$J$16&lt;=EOMONTH($Q674,0),$Q674&lt;='Recurring Transactions'!$L$16),MOD((YEAR($Q674)-YEAR('Recurring Transactions'!$J$16))*12+MONTH($Q674)-MONTH('Recurring Transactions'!$J$16),3)=0),1,0),IF('Recurring Transactions'!$F$16="Annually",IF(AND(AND('Recurring Transactions'!$J$16&lt;=EOMONTH($Q674,0),$Q674&lt;='Recurring Transactions'!$L$16),MONTH($Q674)=MONTH('Recurring Transactions'!$J$16)),1,0),0)))))))*'Recurring Transactions'!$D$16)</f>
        <v/>
      </c>
    </row>
    <row r="675">
      <c r="N675" s="126">
        <f>'Recurring Transactions'!$A$16</f>
        <v/>
      </c>
      <c r="O675" s="126">
        <f>'Recurring Transactions'!$B$16</f>
        <v/>
      </c>
      <c r="P675" s="126">
        <f>'Recurring Transactions'!$E$16</f>
        <v/>
      </c>
      <c r="Q675" s="72">
        <f>IF('Recurring Transactions'!$J$16="","",EDATE('Recurring Transactions'!$J$16,53))</f>
        <v/>
      </c>
      <c r="R675" s="126">
        <f>IF($Q675="","",TEXT($Q675,"mmm yyyy"))</f>
        <v/>
      </c>
      <c r="S675" s="124">
        <f>IF(OR('Recurring Transactions'!$A$16="",$Q675=""),0,(IF('Recurring Transactions'!$F$16="Monthly",IF(AND('Recurring Transactions'!$J$16&lt;=EOMONTH($Q675,0),$Q675&lt;='Recurring Transactions'!$L$16),1,0),IF('Recurring Transactions'!$F$16="Semi-monthly",IF(AND('Recurring Transactions'!$J$16&lt;=EOMONTH($Q675,0),$Q675&lt;='Recurring Transactions'!$L$16),2,0),IF('Recurring Transactions'!$F$16="Weekly",IF(AND('Recurring Transactions'!$J$16&lt;=EOMONTH($Q675,0),$Q675&lt;='Recurring Transactions'!$L$16),MAX(0,INT((MIN(EOMONTH($Q675,0),'Recurring Transactions'!$L$16)-'Recurring Transactions'!$J$16)/7)+INT(-(MAX('Recurring Transactions'!$J$16,$Q675)-'Recurring Transactions'!$J$16)/7)+1),0),IF('Recurring Transactions'!$F$16="Bi-weekly",IF(AND('Recurring Transactions'!$J$16&lt;=EOMONTH($Q675,0),$Q675&lt;='Recurring Transactions'!$L$16),MAX(0,INT((MIN(EOMONTH($Q675,0),'Recurring Transactions'!$L$16)-'Recurring Transactions'!$J$16)/14)+INT(-(MAX('Recurring Transactions'!$J$16,$Q675)-'Recurring Transactions'!$J$16)/14)+1),0),IF('Recurring Transactions'!$F$16="Quarterly",IF(AND(AND('Recurring Transactions'!$J$16&lt;=EOMONTH($Q675,0),$Q675&lt;='Recurring Transactions'!$L$16),MOD((YEAR($Q675)-YEAR('Recurring Transactions'!$J$16))*12+MONTH($Q675)-MONTH('Recurring Transactions'!$J$16),3)=0),1,0),IF('Recurring Transactions'!$F$16="Annually",IF(AND(AND('Recurring Transactions'!$J$16&lt;=EOMONTH($Q675,0),$Q675&lt;='Recurring Transactions'!$L$16),MONTH($Q675)=MONTH('Recurring Transactions'!$J$16)),1,0),0)))))))*'Recurring Transactions'!$D$16)</f>
        <v/>
      </c>
    </row>
    <row r="676">
      <c r="N676" s="126">
        <f>'Recurring Transactions'!$A$16</f>
        <v/>
      </c>
      <c r="O676" s="126">
        <f>'Recurring Transactions'!$B$16</f>
        <v/>
      </c>
      <c r="P676" s="126">
        <f>'Recurring Transactions'!$E$16</f>
        <v/>
      </c>
      <c r="Q676" s="72">
        <f>IF('Recurring Transactions'!$J$16="","",EDATE('Recurring Transactions'!$J$16,54))</f>
        <v/>
      </c>
      <c r="R676" s="126">
        <f>IF($Q676="","",TEXT($Q676,"mmm yyyy"))</f>
        <v/>
      </c>
      <c r="S676" s="124">
        <f>IF(OR('Recurring Transactions'!$A$16="",$Q676=""),0,(IF('Recurring Transactions'!$F$16="Monthly",IF(AND('Recurring Transactions'!$J$16&lt;=EOMONTH($Q676,0),$Q676&lt;='Recurring Transactions'!$L$16),1,0),IF('Recurring Transactions'!$F$16="Semi-monthly",IF(AND('Recurring Transactions'!$J$16&lt;=EOMONTH($Q676,0),$Q676&lt;='Recurring Transactions'!$L$16),2,0),IF('Recurring Transactions'!$F$16="Weekly",IF(AND('Recurring Transactions'!$J$16&lt;=EOMONTH($Q676,0),$Q676&lt;='Recurring Transactions'!$L$16),MAX(0,INT((MIN(EOMONTH($Q676,0),'Recurring Transactions'!$L$16)-'Recurring Transactions'!$J$16)/7)+INT(-(MAX('Recurring Transactions'!$J$16,$Q676)-'Recurring Transactions'!$J$16)/7)+1),0),IF('Recurring Transactions'!$F$16="Bi-weekly",IF(AND('Recurring Transactions'!$J$16&lt;=EOMONTH($Q676,0),$Q676&lt;='Recurring Transactions'!$L$16),MAX(0,INT((MIN(EOMONTH($Q676,0),'Recurring Transactions'!$L$16)-'Recurring Transactions'!$J$16)/14)+INT(-(MAX('Recurring Transactions'!$J$16,$Q676)-'Recurring Transactions'!$J$16)/14)+1),0),IF('Recurring Transactions'!$F$16="Quarterly",IF(AND(AND('Recurring Transactions'!$J$16&lt;=EOMONTH($Q676,0),$Q676&lt;='Recurring Transactions'!$L$16),MOD((YEAR($Q676)-YEAR('Recurring Transactions'!$J$16))*12+MONTH($Q676)-MONTH('Recurring Transactions'!$J$16),3)=0),1,0),IF('Recurring Transactions'!$F$16="Annually",IF(AND(AND('Recurring Transactions'!$J$16&lt;=EOMONTH($Q676,0),$Q676&lt;='Recurring Transactions'!$L$16),MONTH($Q676)=MONTH('Recurring Transactions'!$J$16)),1,0),0)))))))*'Recurring Transactions'!$D$16)</f>
        <v/>
      </c>
    </row>
    <row r="677">
      <c r="N677" s="126">
        <f>'Recurring Transactions'!$A$16</f>
        <v/>
      </c>
      <c r="O677" s="126">
        <f>'Recurring Transactions'!$B$16</f>
        <v/>
      </c>
      <c r="P677" s="126">
        <f>'Recurring Transactions'!$E$16</f>
        <v/>
      </c>
      <c r="Q677" s="72">
        <f>IF('Recurring Transactions'!$J$16="","",EDATE('Recurring Transactions'!$J$16,55))</f>
        <v/>
      </c>
      <c r="R677" s="126">
        <f>IF($Q677="","",TEXT($Q677,"mmm yyyy"))</f>
        <v/>
      </c>
      <c r="S677" s="124">
        <f>IF(OR('Recurring Transactions'!$A$16="",$Q677=""),0,(IF('Recurring Transactions'!$F$16="Monthly",IF(AND('Recurring Transactions'!$J$16&lt;=EOMONTH($Q677,0),$Q677&lt;='Recurring Transactions'!$L$16),1,0),IF('Recurring Transactions'!$F$16="Semi-monthly",IF(AND('Recurring Transactions'!$J$16&lt;=EOMONTH($Q677,0),$Q677&lt;='Recurring Transactions'!$L$16),2,0),IF('Recurring Transactions'!$F$16="Weekly",IF(AND('Recurring Transactions'!$J$16&lt;=EOMONTH($Q677,0),$Q677&lt;='Recurring Transactions'!$L$16),MAX(0,INT((MIN(EOMONTH($Q677,0),'Recurring Transactions'!$L$16)-'Recurring Transactions'!$J$16)/7)+INT(-(MAX('Recurring Transactions'!$J$16,$Q677)-'Recurring Transactions'!$J$16)/7)+1),0),IF('Recurring Transactions'!$F$16="Bi-weekly",IF(AND('Recurring Transactions'!$J$16&lt;=EOMONTH($Q677,0),$Q677&lt;='Recurring Transactions'!$L$16),MAX(0,INT((MIN(EOMONTH($Q677,0),'Recurring Transactions'!$L$16)-'Recurring Transactions'!$J$16)/14)+INT(-(MAX('Recurring Transactions'!$J$16,$Q677)-'Recurring Transactions'!$J$16)/14)+1),0),IF('Recurring Transactions'!$F$16="Quarterly",IF(AND(AND('Recurring Transactions'!$J$16&lt;=EOMONTH($Q677,0),$Q677&lt;='Recurring Transactions'!$L$16),MOD((YEAR($Q677)-YEAR('Recurring Transactions'!$J$16))*12+MONTH($Q677)-MONTH('Recurring Transactions'!$J$16),3)=0),1,0),IF('Recurring Transactions'!$F$16="Annually",IF(AND(AND('Recurring Transactions'!$J$16&lt;=EOMONTH($Q677,0),$Q677&lt;='Recurring Transactions'!$L$16),MONTH($Q677)=MONTH('Recurring Transactions'!$J$16)),1,0),0)))))))*'Recurring Transactions'!$D$16)</f>
        <v/>
      </c>
    </row>
    <row r="678">
      <c r="N678" s="126">
        <f>'Recurring Transactions'!$A$16</f>
        <v/>
      </c>
      <c r="O678" s="126">
        <f>'Recurring Transactions'!$B$16</f>
        <v/>
      </c>
      <c r="P678" s="126">
        <f>'Recurring Transactions'!$E$16</f>
        <v/>
      </c>
      <c r="Q678" s="72">
        <f>IF('Recurring Transactions'!$J$16="","",EDATE('Recurring Transactions'!$J$16,56))</f>
        <v/>
      </c>
      <c r="R678" s="126">
        <f>IF($Q678="","",TEXT($Q678,"mmm yyyy"))</f>
        <v/>
      </c>
      <c r="S678" s="124">
        <f>IF(OR('Recurring Transactions'!$A$16="",$Q678=""),0,(IF('Recurring Transactions'!$F$16="Monthly",IF(AND('Recurring Transactions'!$J$16&lt;=EOMONTH($Q678,0),$Q678&lt;='Recurring Transactions'!$L$16),1,0),IF('Recurring Transactions'!$F$16="Semi-monthly",IF(AND('Recurring Transactions'!$J$16&lt;=EOMONTH($Q678,0),$Q678&lt;='Recurring Transactions'!$L$16),2,0),IF('Recurring Transactions'!$F$16="Weekly",IF(AND('Recurring Transactions'!$J$16&lt;=EOMONTH($Q678,0),$Q678&lt;='Recurring Transactions'!$L$16),MAX(0,INT((MIN(EOMONTH($Q678,0),'Recurring Transactions'!$L$16)-'Recurring Transactions'!$J$16)/7)+INT(-(MAX('Recurring Transactions'!$J$16,$Q678)-'Recurring Transactions'!$J$16)/7)+1),0),IF('Recurring Transactions'!$F$16="Bi-weekly",IF(AND('Recurring Transactions'!$J$16&lt;=EOMONTH($Q678,0),$Q678&lt;='Recurring Transactions'!$L$16),MAX(0,INT((MIN(EOMONTH($Q678,0),'Recurring Transactions'!$L$16)-'Recurring Transactions'!$J$16)/14)+INT(-(MAX('Recurring Transactions'!$J$16,$Q678)-'Recurring Transactions'!$J$16)/14)+1),0),IF('Recurring Transactions'!$F$16="Quarterly",IF(AND(AND('Recurring Transactions'!$J$16&lt;=EOMONTH($Q678,0),$Q678&lt;='Recurring Transactions'!$L$16),MOD((YEAR($Q678)-YEAR('Recurring Transactions'!$J$16))*12+MONTH($Q678)-MONTH('Recurring Transactions'!$J$16),3)=0),1,0),IF('Recurring Transactions'!$F$16="Annually",IF(AND(AND('Recurring Transactions'!$J$16&lt;=EOMONTH($Q678,0),$Q678&lt;='Recurring Transactions'!$L$16),MONTH($Q678)=MONTH('Recurring Transactions'!$J$16)),1,0),0)))))))*'Recurring Transactions'!$D$16)</f>
        <v/>
      </c>
    </row>
    <row r="679">
      <c r="N679" s="126">
        <f>'Recurring Transactions'!$A$16</f>
        <v/>
      </c>
      <c r="O679" s="126">
        <f>'Recurring Transactions'!$B$16</f>
        <v/>
      </c>
      <c r="P679" s="126">
        <f>'Recurring Transactions'!$E$16</f>
        <v/>
      </c>
      <c r="Q679" s="72">
        <f>IF('Recurring Transactions'!$J$16="","",EDATE('Recurring Transactions'!$J$16,57))</f>
        <v/>
      </c>
      <c r="R679" s="126">
        <f>IF($Q679="","",TEXT($Q679,"mmm yyyy"))</f>
        <v/>
      </c>
      <c r="S679" s="124">
        <f>IF(OR('Recurring Transactions'!$A$16="",$Q679=""),0,(IF('Recurring Transactions'!$F$16="Monthly",IF(AND('Recurring Transactions'!$J$16&lt;=EOMONTH($Q679,0),$Q679&lt;='Recurring Transactions'!$L$16),1,0),IF('Recurring Transactions'!$F$16="Semi-monthly",IF(AND('Recurring Transactions'!$J$16&lt;=EOMONTH($Q679,0),$Q679&lt;='Recurring Transactions'!$L$16),2,0),IF('Recurring Transactions'!$F$16="Weekly",IF(AND('Recurring Transactions'!$J$16&lt;=EOMONTH($Q679,0),$Q679&lt;='Recurring Transactions'!$L$16),MAX(0,INT((MIN(EOMONTH($Q679,0),'Recurring Transactions'!$L$16)-'Recurring Transactions'!$J$16)/7)+INT(-(MAX('Recurring Transactions'!$J$16,$Q679)-'Recurring Transactions'!$J$16)/7)+1),0),IF('Recurring Transactions'!$F$16="Bi-weekly",IF(AND('Recurring Transactions'!$J$16&lt;=EOMONTH($Q679,0),$Q679&lt;='Recurring Transactions'!$L$16),MAX(0,INT((MIN(EOMONTH($Q679,0),'Recurring Transactions'!$L$16)-'Recurring Transactions'!$J$16)/14)+INT(-(MAX('Recurring Transactions'!$J$16,$Q679)-'Recurring Transactions'!$J$16)/14)+1),0),IF('Recurring Transactions'!$F$16="Quarterly",IF(AND(AND('Recurring Transactions'!$J$16&lt;=EOMONTH($Q679,0),$Q679&lt;='Recurring Transactions'!$L$16),MOD((YEAR($Q679)-YEAR('Recurring Transactions'!$J$16))*12+MONTH($Q679)-MONTH('Recurring Transactions'!$J$16),3)=0),1,0),IF('Recurring Transactions'!$F$16="Annually",IF(AND(AND('Recurring Transactions'!$J$16&lt;=EOMONTH($Q679,0),$Q679&lt;='Recurring Transactions'!$L$16),MONTH($Q679)=MONTH('Recurring Transactions'!$J$16)),1,0),0)))))))*'Recurring Transactions'!$D$16)</f>
        <v/>
      </c>
    </row>
    <row r="680">
      <c r="N680" s="126">
        <f>'Recurring Transactions'!$A$16</f>
        <v/>
      </c>
      <c r="O680" s="126">
        <f>'Recurring Transactions'!$B$16</f>
        <v/>
      </c>
      <c r="P680" s="126">
        <f>'Recurring Transactions'!$E$16</f>
        <v/>
      </c>
      <c r="Q680" s="72">
        <f>IF('Recurring Transactions'!$J$16="","",EDATE('Recurring Transactions'!$J$16,58))</f>
        <v/>
      </c>
      <c r="R680" s="126">
        <f>IF($Q680="","",TEXT($Q680,"mmm yyyy"))</f>
        <v/>
      </c>
      <c r="S680" s="124">
        <f>IF(OR('Recurring Transactions'!$A$16="",$Q680=""),0,(IF('Recurring Transactions'!$F$16="Monthly",IF(AND('Recurring Transactions'!$J$16&lt;=EOMONTH($Q680,0),$Q680&lt;='Recurring Transactions'!$L$16),1,0),IF('Recurring Transactions'!$F$16="Semi-monthly",IF(AND('Recurring Transactions'!$J$16&lt;=EOMONTH($Q680,0),$Q680&lt;='Recurring Transactions'!$L$16),2,0),IF('Recurring Transactions'!$F$16="Weekly",IF(AND('Recurring Transactions'!$J$16&lt;=EOMONTH($Q680,0),$Q680&lt;='Recurring Transactions'!$L$16),MAX(0,INT((MIN(EOMONTH($Q680,0),'Recurring Transactions'!$L$16)-'Recurring Transactions'!$J$16)/7)+INT(-(MAX('Recurring Transactions'!$J$16,$Q680)-'Recurring Transactions'!$J$16)/7)+1),0),IF('Recurring Transactions'!$F$16="Bi-weekly",IF(AND('Recurring Transactions'!$J$16&lt;=EOMONTH($Q680,0),$Q680&lt;='Recurring Transactions'!$L$16),MAX(0,INT((MIN(EOMONTH($Q680,0),'Recurring Transactions'!$L$16)-'Recurring Transactions'!$J$16)/14)+INT(-(MAX('Recurring Transactions'!$J$16,$Q680)-'Recurring Transactions'!$J$16)/14)+1),0),IF('Recurring Transactions'!$F$16="Quarterly",IF(AND(AND('Recurring Transactions'!$J$16&lt;=EOMONTH($Q680,0),$Q680&lt;='Recurring Transactions'!$L$16),MOD((YEAR($Q680)-YEAR('Recurring Transactions'!$J$16))*12+MONTH($Q680)-MONTH('Recurring Transactions'!$J$16),3)=0),1,0),IF('Recurring Transactions'!$F$16="Annually",IF(AND(AND('Recurring Transactions'!$J$16&lt;=EOMONTH($Q680,0),$Q680&lt;='Recurring Transactions'!$L$16),MONTH($Q680)=MONTH('Recurring Transactions'!$J$16)),1,0),0)))))))*'Recurring Transactions'!$D$16)</f>
        <v/>
      </c>
    </row>
    <row r="681">
      <c r="N681" s="126">
        <f>'Recurring Transactions'!$A$16</f>
        <v/>
      </c>
      <c r="O681" s="126">
        <f>'Recurring Transactions'!$B$16</f>
        <v/>
      </c>
      <c r="P681" s="126">
        <f>'Recurring Transactions'!$E$16</f>
        <v/>
      </c>
      <c r="Q681" s="72">
        <f>IF('Recurring Transactions'!$J$16="","",EDATE('Recurring Transactions'!$J$16,59))</f>
        <v/>
      </c>
      <c r="R681" s="126">
        <f>IF($Q681="","",TEXT($Q681,"mmm yyyy"))</f>
        <v/>
      </c>
      <c r="S681" s="124">
        <f>IF(OR('Recurring Transactions'!$A$16="",$Q681=""),0,(IF('Recurring Transactions'!$F$16="Monthly",IF(AND('Recurring Transactions'!$J$16&lt;=EOMONTH($Q681,0),$Q681&lt;='Recurring Transactions'!$L$16),1,0),IF('Recurring Transactions'!$F$16="Semi-monthly",IF(AND('Recurring Transactions'!$J$16&lt;=EOMONTH($Q681,0),$Q681&lt;='Recurring Transactions'!$L$16),2,0),IF('Recurring Transactions'!$F$16="Weekly",IF(AND('Recurring Transactions'!$J$16&lt;=EOMONTH($Q681,0),$Q681&lt;='Recurring Transactions'!$L$16),MAX(0,INT((MIN(EOMONTH($Q681,0),'Recurring Transactions'!$L$16)-'Recurring Transactions'!$J$16)/7)+INT(-(MAX('Recurring Transactions'!$J$16,$Q681)-'Recurring Transactions'!$J$16)/7)+1),0),IF('Recurring Transactions'!$F$16="Bi-weekly",IF(AND('Recurring Transactions'!$J$16&lt;=EOMONTH($Q681,0),$Q681&lt;='Recurring Transactions'!$L$16),MAX(0,INT((MIN(EOMONTH($Q681,0),'Recurring Transactions'!$L$16)-'Recurring Transactions'!$J$16)/14)+INT(-(MAX('Recurring Transactions'!$J$16,$Q681)-'Recurring Transactions'!$J$16)/14)+1),0),IF('Recurring Transactions'!$F$16="Quarterly",IF(AND(AND('Recurring Transactions'!$J$16&lt;=EOMONTH($Q681,0),$Q681&lt;='Recurring Transactions'!$L$16),MOD((YEAR($Q681)-YEAR('Recurring Transactions'!$J$16))*12+MONTH($Q681)-MONTH('Recurring Transactions'!$J$16),3)=0),1,0),IF('Recurring Transactions'!$F$16="Annually",IF(AND(AND('Recurring Transactions'!$J$16&lt;=EOMONTH($Q681,0),$Q681&lt;='Recurring Transactions'!$L$16),MONTH($Q681)=MONTH('Recurring Transactions'!$J$16)),1,0),0)))))))*'Recurring Transactions'!$D$16)</f>
        <v/>
      </c>
    </row>
    <row r="682">
      <c r="N682" s="126">
        <f>'Recurring Transactions'!$A$17</f>
        <v/>
      </c>
      <c r="O682" s="126">
        <f>'Recurring Transactions'!$B$17</f>
        <v/>
      </c>
      <c r="P682" s="126">
        <f>'Recurring Transactions'!$E$17</f>
        <v/>
      </c>
      <c r="Q682" s="72">
        <f>IF('Recurring Transactions'!$J$17="","",EDATE('Recurring Transactions'!$J$17,0))</f>
        <v/>
      </c>
      <c r="R682" s="126">
        <f>IF($Q682="","",TEXT($Q682,"mmm yyyy"))</f>
        <v/>
      </c>
      <c r="S682" s="124">
        <f>IF(OR('Recurring Transactions'!$A$17="",$Q682=""),0,(IF('Recurring Transactions'!$F$17="Monthly",IF(AND('Recurring Transactions'!$J$17&lt;=EOMONTH($Q682,0),$Q682&lt;='Recurring Transactions'!$L$17),1,0),IF('Recurring Transactions'!$F$17="Semi-monthly",IF(AND('Recurring Transactions'!$J$17&lt;=EOMONTH($Q682,0),$Q682&lt;='Recurring Transactions'!$L$17),2,0),IF('Recurring Transactions'!$F$17="Weekly",IF(AND('Recurring Transactions'!$J$17&lt;=EOMONTH($Q682,0),$Q682&lt;='Recurring Transactions'!$L$17),MAX(0,INT((MIN(EOMONTH($Q682,0),'Recurring Transactions'!$L$17)-'Recurring Transactions'!$J$17)/7)+INT(-(MAX('Recurring Transactions'!$J$17,$Q682)-'Recurring Transactions'!$J$17)/7)+1),0),IF('Recurring Transactions'!$F$17="Bi-weekly",IF(AND('Recurring Transactions'!$J$17&lt;=EOMONTH($Q682,0),$Q682&lt;='Recurring Transactions'!$L$17),MAX(0,INT((MIN(EOMONTH($Q682,0),'Recurring Transactions'!$L$17)-'Recurring Transactions'!$J$17)/14)+INT(-(MAX('Recurring Transactions'!$J$17,$Q682)-'Recurring Transactions'!$J$17)/14)+1),0),IF('Recurring Transactions'!$F$17="Quarterly",IF(AND(AND('Recurring Transactions'!$J$17&lt;=EOMONTH($Q682,0),$Q682&lt;='Recurring Transactions'!$L$17),MOD((YEAR($Q682)-YEAR('Recurring Transactions'!$J$17))*12+MONTH($Q682)-MONTH('Recurring Transactions'!$J$17),3)=0),1,0),IF('Recurring Transactions'!$F$17="Annually",IF(AND(AND('Recurring Transactions'!$J$17&lt;=EOMONTH($Q682,0),$Q682&lt;='Recurring Transactions'!$L$17),MONTH($Q682)=MONTH('Recurring Transactions'!$J$17)),1,0),0)))))))*'Recurring Transactions'!$D$17)</f>
        <v/>
      </c>
    </row>
    <row r="683">
      <c r="N683" s="126">
        <f>'Recurring Transactions'!$A$17</f>
        <v/>
      </c>
      <c r="O683" s="126">
        <f>'Recurring Transactions'!$B$17</f>
        <v/>
      </c>
      <c r="P683" s="126">
        <f>'Recurring Transactions'!$E$17</f>
        <v/>
      </c>
      <c r="Q683" s="72">
        <f>IF('Recurring Transactions'!$J$17="","",EDATE('Recurring Transactions'!$J$17,1))</f>
        <v/>
      </c>
      <c r="R683" s="126">
        <f>IF($Q683="","",TEXT($Q683,"mmm yyyy"))</f>
        <v/>
      </c>
      <c r="S683" s="124">
        <f>IF(OR('Recurring Transactions'!$A$17="",$Q683=""),0,(IF('Recurring Transactions'!$F$17="Monthly",IF(AND('Recurring Transactions'!$J$17&lt;=EOMONTH($Q683,0),$Q683&lt;='Recurring Transactions'!$L$17),1,0),IF('Recurring Transactions'!$F$17="Semi-monthly",IF(AND('Recurring Transactions'!$J$17&lt;=EOMONTH($Q683,0),$Q683&lt;='Recurring Transactions'!$L$17),2,0),IF('Recurring Transactions'!$F$17="Weekly",IF(AND('Recurring Transactions'!$J$17&lt;=EOMONTH($Q683,0),$Q683&lt;='Recurring Transactions'!$L$17),MAX(0,INT((MIN(EOMONTH($Q683,0),'Recurring Transactions'!$L$17)-'Recurring Transactions'!$J$17)/7)+INT(-(MAX('Recurring Transactions'!$J$17,$Q683)-'Recurring Transactions'!$J$17)/7)+1),0),IF('Recurring Transactions'!$F$17="Bi-weekly",IF(AND('Recurring Transactions'!$J$17&lt;=EOMONTH($Q683,0),$Q683&lt;='Recurring Transactions'!$L$17),MAX(0,INT((MIN(EOMONTH($Q683,0),'Recurring Transactions'!$L$17)-'Recurring Transactions'!$J$17)/14)+INT(-(MAX('Recurring Transactions'!$J$17,$Q683)-'Recurring Transactions'!$J$17)/14)+1),0),IF('Recurring Transactions'!$F$17="Quarterly",IF(AND(AND('Recurring Transactions'!$J$17&lt;=EOMONTH($Q683,0),$Q683&lt;='Recurring Transactions'!$L$17),MOD((YEAR($Q683)-YEAR('Recurring Transactions'!$J$17))*12+MONTH($Q683)-MONTH('Recurring Transactions'!$J$17),3)=0),1,0),IF('Recurring Transactions'!$F$17="Annually",IF(AND(AND('Recurring Transactions'!$J$17&lt;=EOMONTH($Q683,0),$Q683&lt;='Recurring Transactions'!$L$17),MONTH($Q683)=MONTH('Recurring Transactions'!$J$17)),1,0),0)))))))*'Recurring Transactions'!$D$17)</f>
        <v/>
      </c>
    </row>
    <row r="684">
      <c r="N684" s="126">
        <f>'Recurring Transactions'!$A$17</f>
        <v/>
      </c>
      <c r="O684" s="126">
        <f>'Recurring Transactions'!$B$17</f>
        <v/>
      </c>
      <c r="P684" s="126">
        <f>'Recurring Transactions'!$E$17</f>
        <v/>
      </c>
      <c r="Q684" s="72">
        <f>IF('Recurring Transactions'!$J$17="","",EDATE('Recurring Transactions'!$J$17,2))</f>
        <v/>
      </c>
      <c r="R684" s="126">
        <f>IF($Q684="","",TEXT($Q684,"mmm yyyy"))</f>
        <v/>
      </c>
      <c r="S684" s="124">
        <f>IF(OR('Recurring Transactions'!$A$17="",$Q684=""),0,(IF('Recurring Transactions'!$F$17="Monthly",IF(AND('Recurring Transactions'!$J$17&lt;=EOMONTH($Q684,0),$Q684&lt;='Recurring Transactions'!$L$17),1,0),IF('Recurring Transactions'!$F$17="Semi-monthly",IF(AND('Recurring Transactions'!$J$17&lt;=EOMONTH($Q684,0),$Q684&lt;='Recurring Transactions'!$L$17),2,0),IF('Recurring Transactions'!$F$17="Weekly",IF(AND('Recurring Transactions'!$J$17&lt;=EOMONTH($Q684,0),$Q684&lt;='Recurring Transactions'!$L$17),MAX(0,INT((MIN(EOMONTH($Q684,0),'Recurring Transactions'!$L$17)-'Recurring Transactions'!$J$17)/7)+INT(-(MAX('Recurring Transactions'!$J$17,$Q684)-'Recurring Transactions'!$J$17)/7)+1),0),IF('Recurring Transactions'!$F$17="Bi-weekly",IF(AND('Recurring Transactions'!$J$17&lt;=EOMONTH($Q684,0),$Q684&lt;='Recurring Transactions'!$L$17),MAX(0,INT((MIN(EOMONTH($Q684,0),'Recurring Transactions'!$L$17)-'Recurring Transactions'!$J$17)/14)+INT(-(MAX('Recurring Transactions'!$J$17,$Q684)-'Recurring Transactions'!$J$17)/14)+1),0),IF('Recurring Transactions'!$F$17="Quarterly",IF(AND(AND('Recurring Transactions'!$J$17&lt;=EOMONTH($Q684,0),$Q684&lt;='Recurring Transactions'!$L$17),MOD((YEAR($Q684)-YEAR('Recurring Transactions'!$J$17))*12+MONTH($Q684)-MONTH('Recurring Transactions'!$J$17),3)=0),1,0),IF('Recurring Transactions'!$F$17="Annually",IF(AND(AND('Recurring Transactions'!$J$17&lt;=EOMONTH($Q684,0),$Q684&lt;='Recurring Transactions'!$L$17),MONTH($Q684)=MONTH('Recurring Transactions'!$J$17)),1,0),0)))))))*'Recurring Transactions'!$D$17)</f>
        <v/>
      </c>
    </row>
    <row r="685">
      <c r="N685" s="126">
        <f>'Recurring Transactions'!$A$17</f>
        <v/>
      </c>
      <c r="O685" s="126">
        <f>'Recurring Transactions'!$B$17</f>
        <v/>
      </c>
      <c r="P685" s="126">
        <f>'Recurring Transactions'!$E$17</f>
        <v/>
      </c>
      <c r="Q685" s="72">
        <f>IF('Recurring Transactions'!$J$17="","",EDATE('Recurring Transactions'!$J$17,3))</f>
        <v/>
      </c>
      <c r="R685" s="126">
        <f>IF($Q685="","",TEXT($Q685,"mmm yyyy"))</f>
        <v/>
      </c>
      <c r="S685" s="124">
        <f>IF(OR('Recurring Transactions'!$A$17="",$Q685=""),0,(IF('Recurring Transactions'!$F$17="Monthly",IF(AND('Recurring Transactions'!$J$17&lt;=EOMONTH($Q685,0),$Q685&lt;='Recurring Transactions'!$L$17),1,0),IF('Recurring Transactions'!$F$17="Semi-monthly",IF(AND('Recurring Transactions'!$J$17&lt;=EOMONTH($Q685,0),$Q685&lt;='Recurring Transactions'!$L$17),2,0),IF('Recurring Transactions'!$F$17="Weekly",IF(AND('Recurring Transactions'!$J$17&lt;=EOMONTH($Q685,0),$Q685&lt;='Recurring Transactions'!$L$17),MAX(0,INT((MIN(EOMONTH($Q685,0),'Recurring Transactions'!$L$17)-'Recurring Transactions'!$J$17)/7)+INT(-(MAX('Recurring Transactions'!$J$17,$Q685)-'Recurring Transactions'!$J$17)/7)+1),0),IF('Recurring Transactions'!$F$17="Bi-weekly",IF(AND('Recurring Transactions'!$J$17&lt;=EOMONTH($Q685,0),$Q685&lt;='Recurring Transactions'!$L$17),MAX(0,INT((MIN(EOMONTH($Q685,0),'Recurring Transactions'!$L$17)-'Recurring Transactions'!$J$17)/14)+INT(-(MAX('Recurring Transactions'!$J$17,$Q685)-'Recurring Transactions'!$J$17)/14)+1),0),IF('Recurring Transactions'!$F$17="Quarterly",IF(AND(AND('Recurring Transactions'!$J$17&lt;=EOMONTH($Q685,0),$Q685&lt;='Recurring Transactions'!$L$17),MOD((YEAR($Q685)-YEAR('Recurring Transactions'!$J$17))*12+MONTH($Q685)-MONTH('Recurring Transactions'!$J$17),3)=0),1,0),IF('Recurring Transactions'!$F$17="Annually",IF(AND(AND('Recurring Transactions'!$J$17&lt;=EOMONTH($Q685,0),$Q685&lt;='Recurring Transactions'!$L$17),MONTH($Q685)=MONTH('Recurring Transactions'!$J$17)),1,0),0)))))))*'Recurring Transactions'!$D$17)</f>
        <v/>
      </c>
    </row>
    <row r="686">
      <c r="N686" s="126">
        <f>'Recurring Transactions'!$A$17</f>
        <v/>
      </c>
      <c r="O686" s="126">
        <f>'Recurring Transactions'!$B$17</f>
        <v/>
      </c>
      <c r="P686" s="126">
        <f>'Recurring Transactions'!$E$17</f>
        <v/>
      </c>
      <c r="Q686" s="72">
        <f>IF('Recurring Transactions'!$J$17="","",EDATE('Recurring Transactions'!$J$17,4))</f>
        <v/>
      </c>
      <c r="R686" s="126">
        <f>IF($Q686="","",TEXT($Q686,"mmm yyyy"))</f>
        <v/>
      </c>
      <c r="S686" s="124">
        <f>IF(OR('Recurring Transactions'!$A$17="",$Q686=""),0,(IF('Recurring Transactions'!$F$17="Monthly",IF(AND('Recurring Transactions'!$J$17&lt;=EOMONTH($Q686,0),$Q686&lt;='Recurring Transactions'!$L$17),1,0),IF('Recurring Transactions'!$F$17="Semi-monthly",IF(AND('Recurring Transactions'!$J$17&lt;=EOMONTH($Q686,0),$Q686&lt;='Recurring Transactions'!$L$17),2,0),IF('Recurring Transactions'!$F$17="Weekly",IF(AND('Recurring Transactions'!$J$17&lt;=EOMONTH($Q686,0),$Q686&lt;='Recurring Transactions'!$L$17),MAX(0,INT((MIN(EOMONTH($Q686,0),'Recurring Transactions'!$L$17)-'Recurring Transactions'!$J$17)/7)+INT(-(MAX('Recurring Transactions'!$J$17,$Q686)-'Recurring Transactions'!$J$17)/7)+1),0),IF('Recurring Transactions'!$F$17="Bi-weekly",IF(AND('Recurring Transactions'!$J$17&lt;=EOMONTH($Q686,0),$Q686&lt;='Recurring Transactions'!$L$17),MAX(0,INT((MIN(EOMONTH($Q686,0),'Recurring Transactions'!$L$17)-'Recurring Transactions'!$J$17)/14)+INT(-(MAX('Recurring Transactions'!$J$17,$Q686)-'Recurring Transactions'!$J$17)/14)+1),0),IF('Recurring Transactions'!$F$17="Quarterly",IF(AND(AND('Recurring Transactions'!$J$17&lt;=EOMONTH($Q686,0),$Q686&lt;='Recurring Transactions'!$L$17),MOD((YEAR($Q686)-YEAR('Recurring Transactions'!$J$17))*12+MONTH($Q686)-MONTH('Recurring Transactions'!$J$17),3)=0),1,0),IF('Recurring Transactions'!$F$17="Annually",IF(AND(AND('Recurring Transactions'!$J$17&lt;=EOMONTH($Q686,0),$Q686&lt;='Recurring Transactions'!$L$17),MONTH($Q686)=MONTH('Recurring Transactions'!$J$17)),1,0),0)))))))*'Recurring Transactions'!$D$17)</f>
        <v/>
      </c>
    </row>
    <row r="687">
      <c r="N687" s="126">
        <f>'Recurring Transactions'!$A$17</f>
        <v/>
      </c>
      <c r="O687" s="126">
        <f>'Recurring Transactions'!$B$17</f>
        <v/>
      </c>
      <c r="P687" s="126">
        <f>'Recurring Transactions'!$E$17</f>
        <v/>
      </c>
      <c r="Q687" s="72">
        <f>IF('Recurring Transactions'!$J$17="","",EDATE('Recurring Transactions'!$J$17,5))</f>
        <v/>
      </c>
      <c r="R687" s="126">
        <f>IF($Q687="","",TEXT($Q687,"mmm yyyy"))</f>
        <v/>
      </c>
      <c r="S687" s="124">
        <f>IF(OR('Recurring Transactions'!$A$17="",$Q687=""),0,(IF('Recurring Transactions'!$F$17="Monthly",IF(AND('Recurring Transactions'!$J$17&lt;=EOMONTH($Q687,0),$Q687&lt;='Recurring Transactions'!$L$17),1,0),IF('Recurring Transactions'!$F$17="Semi-monthly",IF(AND('Recurring Transactions'!$J$17&lt;=EOMONTH($Q687,0),$Q687&lt;='Recurring Transactions'!$L$17),2,0),IF('Recurring Transactions'!$F$17="Weekly",IF(AND('Recurring Transactions'!$J$17&lt;=EOMONTH($Q687,0),$Q687&lt;='Recurring Transactions'!$L$17),MAX(0,INT((MIN(EOMONTH($Q687,0),'Recurring Transactions'!$L$17)-'Recurring Transactions'!$J$17)/7)+INT(-(MAX('Recurring Transactions'!$J$17,$Q687)-'Recurring Transactions'!$J$17)/7)+1),0),IF('Recurring Transactions'!$F$17="Bi-weekly",IF(AND('Recurring Transactions'!$J$17&lt;=EOMONTH($Q687,0),$Q687&lt;='Recurring Transactions'!$L$17),MAX(0,INT((MIN(EOMONTH($Q687,0),'Recurring Transactions'!$L$17)-'Recurring Transactions'!$J$17)/14)+INT(-(MAX('Recurring Transactions'!$J$17,$Q687)-'Recurring Transactions'!$J$17)/14)+1),0),IF('Recurring Transactions'!$F$17="Quarterly",IF(AND(AND('Recurring Transactions'!$J$17&lt;=EOMONTH($Q687,0),$Q687&lt;='Recurring Transactions'!$L$17),MOD((YEAR($Q687)-YEAR('Recurring Transactions'!$J$17))*12+MONTH($Q687)-MONTH('Recurring Transactions'!$J$17),3)=0),1,0),IF('Recurring Transactions'!$F$17="Annually",IF(AND(AND('Recurring Transactions'!$J$17&lt;=EOMONTH($Q687,0),$Q687&lt;='Recurring Transactions'!$L$17),MONTH($Q687)=MONTH('Recurring Transactions'!$J$17)),1,0),0)))))))*'Recurring Transactions'!$D$17)</f>
        <v/>
      </c>
    </row>
    <row r="688">
      <c r="N688" s="126">
        <f>'Recurring Transactions'!$A$17</f>
        <v/>
      </c>
      <c r="O688" s="126">
        <f>'Recurring Transactions'!$B$17</f>
        <v/>
      </c>
      <c r="P688" s="126">
        <f>'Recurring Transactions'!$E$17</f>
        <v/>
      </c>
      <c r="Q688" s="72">
        <f>IF('Recurring Transactions'!$J$17="","",EDATE('Recurring Transactions'!$J$17,6))</f>
        <v/>
      </c>
      <c r="R688" s="126">
        <f>IF($Q688="","",TEXT($Q688,"mmm yyyy"))</f>
        <v/>
      </c>
      <c r="S688" s="124">
        <f>IF(OR('Recurring Transactions'!$A$17="",$Q688=""),0,(IF('Recurring Transactions'!$F$17="Monthly",IF(AND('Recurring Transactions'!$J$17&lt;=EOMONTH($Q688,0),$Q688&lt;='Recurring Transactions'!$L$17),1,0),IF('Recurring Transactions'!$F$17="Semi-monthly",IF(AND('Recurring Transactions'!$J$17&lt;=EOMONTH($Q688,0),$Q688&lt;='Recurring Transactions'!$L$17),2,0),IF('Recurring Transactions'!$F$17="Weekly",IF(AND('Recurring Transactions'!$J$17&lt;=EOMONTH($Q688,0),$Q688&lt;='Recurring Transactions'!$L$17),MAX(0,INT((MIN(EOMONTH($Q688,0),'Recurring Transactions'!$L$17)-'Recurring Transactions'!$J$17)/7)+INT(-(MAX('Recurring Transactions'!$J$17,$Q688)-'Recurring Transactions'!$J$17)/7)+1),0),IF('Recurring Transactions'!$F$17="Bi-weekly",IF(AND('Recurring Transactions'!$J$17&lt;=EOMONTH($Q688,0),$Q688&lt;='Recurring Transactions'!$L$17),MAX(0,INT((MIN(EOMONTH($Q688,0),'Recurring Transactions'!$L$17)-'Recurring Transactions'!$J$17)/14)+INT(-(MAX('Recurring Transactions'!$J$17,$Q688)-'Recurring Transactions'!$J$17)/14)+1),0),IF('Recurring Transactions'!$F$17="Quarterly",IF(AND(AND('Recurring Transactions'!$J$17&lt;=EOMONTH($Q688,0),$Q688&lt;='Recurring Transactions'!$L$17),MOD((YEAR($Q688)-YEAR('Recurring Transactions'!$J$17))*12+MONTH($Q688)-MONTH('Recurring Transactions'!$J$17),3)=0),1,0),IF('Recurring Transactions'!$F$17="Annually",IF(AND(AND('Recurring Transactions'!$J$17&lt;=EOMONTH($Q688,0),$Q688&lt;='Recurring Transactions'!$L$17),MONTH($Q688)=MONTH('Recurring Transactions'!$J$17)),1,0),0)))))))*'Recurring Transactions'!$D$17)</f>
        <v/>
      </c>
    </row>
    <row r="689">
      <c r="N689" s="126">
        <f>'Recurring Transactions'!$A$17</f>
        <v/>
      </c>
      <c r="O689" s="126">
        <f>'Recurring Transactions'!$B$17</f>
        <v/>
      </c>
      <c r="P689" s="126">
        <f>'Recurring Transactions'!$E$17</f>
        <v/>
      </c>
      <c r="Q689" s="72">
        <f>IF('Recurring Transactions'!$J$17="","",EDATE('Recurring Transactions'!$J$17,7))</f>
        <v/>
      </c>
      <c r="R689" s="126">
        <f>IF($Q689="","",TEXT($Q689,"mmm yyyy"))</f>
        <v/>
      </c>
      <c r="S689" s="124">
        <f>IF(OR('Recurring Transactions'!$A$17="",$Q689=""),0,(IF('Recurring Transactions'!$F$17="Monthly",IF(AND('Recurring Transactions'!$J$17&lt;=EOMONTH($Q689,0),$Q689&lt;='Recurring Transactions'!$L$17),1,0),IF('Recurring Transactions'!$F$17="Semi-monthly",IF(AND('Recurring Transactions'!$J$17&lt;=EOMONTH($Q689,0),$Q689&lt;='Recurring Transactions'!$L$17),2,0),IF('Recurring Transactions'!$F$17="Weekly",IF(AND('Recurring Transactions'!$J$17&lt;=EOMONTH($Q689,0),$Q689&lt;='Recurring Transactions'!$L$17),MAX(0,INT((MIN(EOMONTH($Q689,0),'Recurring Transactions'!$L$17)-'Recurring Transactions'!$J$17)/7)+INT(-(MAX('Recurring Transactions'!$J$17,$Q689)-'Recurring Transactions'!$J$17)/7)+1),0),IF('Recurring Transactions'!$F$17="Bi-weekly",IF(AND('Recurring Transactions'!$J$17&lt;=EOMONTH($Q689,0),$Q689&lt;='Recurring Transactions'!$L$17),MAX(0,INT((MIN(EOMONTH($Q689,0),'Recurring Transactions'!$L$17)-'Recurring Transactions'!$J$17)/14)+INT(-(MAX('Recurring Transactions'!$J$17,$Q689)-'Recurring Transactions'!$J$17)/14)+1),0),IF('Recurring Transactions'!$F$17="Quarterly",IF(AND(AND('Recurring Transactions'!$J$17&lt;=EOMONTH($Q689,0),$Q689&lt;='Recurring Transactions'!$L$17),MOD((YEAR($Q689)-YEAR('Recurring Transactions'!$J$17))*12+MONTH($Q689)-MONTH('Recurring Transactions'!$J$17),3)=0),1,0),IF('Recurring Transactions'!$F$17="Annually",IF(AND(AND('Recurring Transactions'!$J$17&lt;=EOMONTH($Q689,0),$Q689&lt;='Recurring Transactions'!$L$17),MONTH($Q689)=MONTH('Recurring Transactions'!$J$17)),1,0),0)))))))*'Recurring Transactions'!$D$17)</f>
        <v/>
      </c>
    </row>
    <row r="690">
      <c r="N690" s="126">
        <f>'Recurring Transactions'!$A$17</f>
        <v/>
      </c>
      <c r="O690" s="126">
        <f>'Recurring Transactions'!$B$17</f>
        <v/>
      </c>
      <c r="P690" s="126">
        <f>'Recurring Transactions'!$E$17</f>
        <v/>
      </c>
      <c r="Q690" s="72">
        <f>IF('Recurring Transactions'!$J$17="","",EDATE('Recurring Transactions'!$J$17,8))</f>
        <v/>
      </c>
      <c r="R690" s="126">
        <f>IF($Q690="","",TEXT($Q690,"mmm yyyy"))</f>
        <v/>
      </c>
      <c r="S690" s="124">
        <f>IF(OR('Recurring Transactions'!$A$17="",$Q690=""),0,(IF('Recurring Transactions'!$F$17="Monthly",IF(AND('Recurring Transactions'!$J$17&lt;=EOMONTH($Q690,0),$Q690&lt;='Recurring Transactions'!$L$17),1,0),IF('Recurring Transactions'!$F$17="Semi-monthly",IF(AND('Recurring Transactions'!$J$17&lt;=EOMONTH($Q690,0),$Q690&lt;='Recurring Transactions'!$L$17),2,0),IF('Recurring Transactions'!$F$17="Weekly",IF(AND('Recurring Transactions'!$J$17&lt;=EOMONTH($Q690,0),$Q690&lt;='Recurring Transactions'!$L$17),MAX(0,INT((MIN(EOMONTH($Q690,0),'Recurring Transactions'!$L$17)-'Recurring Transactions'!$J$17)/7)+INT(-(MAX('Recurring Transactions'!$J$17,$Q690)-'Recurring Transactions'!$J$17)/7)+1),0),IF('Recurring Transactions'!$F$17="Bi-weekly",IF(AND('Recurring Transactions'!$J$17&lt;=EOMONTH($Q690,0),$Q690&lt;='Recurring Transactions'!$L$17),MAX(0,INT((MIN(EOMONTH($Q690,0),'Recurring Transactions'!$L$17)-'Recurring Transactions'!$J$17)/14)+INT(-(MAX('Recurring Transactions'!$J$17,$Q690)-'Recurring Transactions'!$J$17)/14)+1),0),IF('Recurring Transactions'!$F$17="Quarterly",IF(AND(AND('Recurring Transactions'!$J$17&lt;=EOMONTH($Q690,0),$Q690&lt;='Recurring Transactions'!$L$17),MOD((YEAR($Q690)-YEAR('Recurring Transactions'!$J$17))*12+MONTH($Q690)-MONTH('Recurring Transactions'!$J$17),3)=0),1,0),IF('Recurring Transactions'!$F$17="Annually",IF(AND(AND('Recurring Transactions'!$J$17&lt;=EOMONTH($Q690,0),$Q690&lt;='Recurring Transactions'!$L$17),MONTH($Q690)=MONTH('Recurring Transactions'!$J$17)),1,0),0)))))))*'Recurring Transactions'!$D$17)</f>
        <v/>
      </c>
    </row>
    <row r="691">
      <c r="N691" s="126">
        <f>'Recurring Transactions'!$A$17</f>
        <v/>
      </c>
      <c r="O691" s="126">
        <f>'Recurring Transactions'!$B$17</f>
        <v/>
      </c>
      <c r="P691" s="126">
        <f>'Recurring Transactions'!$E$17</f>
        <v/>
      </c>
      <c r="Q691" s="72">
        <f>IF('Recurring Transactions'!$J$17="","",EDATE('Recurring Transactions'!$J$17,9))</f>
        <v/>
      </c>
      <c r="R691" s="126">
        <f>IF($Q691="","",TEXT($Q691,"mmm yyyy"))</f>
        <v/>
      </c>
      <c r="S691" s="124">
        <f>IF(OR('Recurring Transactions'!$A$17="",$Q691=""),0,(IF('Recurring Transactions'!$F$17="Monthly",IF(AND('Recurring Transactions'!$J$17&lt;=EOMONTH($Q691,0),$Q691&lt;='Recurring Transactions'!$L$17),1,0),IF('Recurring Transactions'!$F$17="Semi-monthly",IF(AND('Recurring Transactions'!$J$17&lt;=EOMONTH($Q691,0),$Q691&lt;='Recurring Transactions'!$L$17),2,0),IF('Recurring Transactions'!$F$17="Weekly",IF(AND('Recurring Transactions'!$J$17&lt;=EOMONTH($Q691,0),$Q691&lt;='Recurring Transactions'!$L$17),MAX(0,INT((MIN(EOMONTH($Q691,0),'Recurring Transactions'!$L$17)-'Recurring Transactions'!$J$17)/7)+INT(-(MAX('Recurring Transactions'!$J$17,$Q691)-'Recurring Transactions'!$J$17)/7)+1),0),IF('Recurring Transactions'!$F$17="Bi-weekly",IF(AND('Recurring Transactions'!$J$17&lt;=EOMONTH($Q691,0),$Q691&lt;='Recurring Transactions'!$L$17),MAX(0,INT((MIN(EOMONTH($Q691,0),'Recurring Transactions'!$L$17)-'Recurring Transactions'!$J$17)/14)+INT(-(MAX('Recurring Transactions'!$J$17,$Q691)-'Recurring Transactions'!$J$17)/14)+1),0),IF('Recurring Transactions'!$F$17="Quarterly",IF(AND(AND('Recurring Transactions'!$J$17&lt;=EOMONTH($Q691,0),$Q691&lt;='Recurring Transactions'!$L$17),MOD((YEAR($Q691)-YEAR('Recurring Transactions'!$J$17))*12+MONTH($Q691)-MONTH('Recurring Transactions'!$J$17),3)=0),1,0),IF('Recurring Transactions'!$F$17="Annually",IF(AND(AND('Recurring Transactions'!$J$17&lt;=EOMONTH($Q691,0),$Q691&lt;='Recurring Transactions'!$L$17),MONTH($Q691)=MONTH('Recurring Transactions'!$J$17)),1,0),0)))))))*'Recurring Transactions'!$D$17)</f>
        <v/>
      </c>
    </row>
    <row r="692">
      <c r="N692" s="126">
        <f>'Recurring Transactions'!$A$17</f>
        <v/>
      </c>
      <c r="O692" s="126">
        <f>'Recurring Transactions'!$B$17</f>
        <v/>
      </c>
      <c r="P692" s="126">
        <f>'Recurring Transactions'!$E$17</f>
        <v/>
      </c>
      <c r="Q692" s="72">
        <f>IF('Recurring Transactions'!$J$17="","",EDATE('Recurring Transactions'!$J$17,10))</f>
        <v/>
      </c>
      <c r="R692" s="126">
        <f>IF($Q692="","",TEXT($Q692,"mmm yyyy"))</f>
        <v/>
      </c>
      <c r="S692" s="124">
        <f>IF(OR('Recurring Transactions'!$A$17="",$Q692=""),0,(IF('Recurring Transactions'!$F$17="Monthly",IF(AND('Recurring Transactions'!$J$17&lt;=EOMONTH($Q692,0),$Q692&lt;='Recurring Transactions'!$L$17),1,0),IF('Recurring Transactions'!$F$17="Semi-monthly",IF(AND('Recurring Transactions'!$J$17&lt;=EOMONTH($Q692,0),$Q692&lt;='Recurring Transactions'!$L$17),2,0),IF('Recurring Transactions'!$F$17="Weekly",IF(AND('Recurring Transactions'!$J$17&lt;=EOMONTH($Q692,0),$Q692&lt;='Recurring Transactions'!$L$17),MAX(0,INT((MIN(EOMONTH($Q692,0),'Recurring Transactions'!$L$17)-'Recurring Transactions'!$J$17)/7)+INT(-(MAX('Recurring Transactions'!$J$17,$Q692)-'Recurring Transactions'!$J$17)/7)+1),0),IF('Recurring Transactions'!$F$17="Bi-weekly",IF(AND('Recurring Transactions'!$J$17&lt;=EOMONTH($Q692,0),$Q692&lt;='Recurring Transactions'!$L$17),MAX(0,INT((MIN(EOMONTH($Q692,0),'Recurring Transactions'!$L$17)-'Recurring Transactions'!$J$17)/14)+INT(-(MAX('Recurring Transactions'!$J$17,$Q692)-'Recurring Transactions'!$J$17)/14)+1),0),IF('Recurring Transactions'!$F$17="Quarterly",IF(AND(AND('Recurring Transactions'!$J$17&lt;=EOMONTH($Q692,0),$Q692&lt;='Recurring Transactions'!$L$17),MOD((YEAR($Q692)-YEAR('Recurring Transactions'!$J$17))*12+MONTH($Q692)-MONTH('Recurring Transactions'!$J$17),3)=0),1,0),IF('Recurring Transactions'!$F$17="Annually",IF(AND(AND('Recurring Transactions'!$J$17&lt;=EOMONTH($Q692,0),$Q692&lt;='Recurring Transactions'!$L$17),MONTH($Q692)=MONTH('Recurring Transactions'!$J$17)),1,0),0)))))))*'Recurring Transactions'!$D$17)</f>
        <v/>
      </c>
    </row>
    <row r="693">
      <c r="N693" s="126">
        <f>'Recurring Transactions'!$A$17</f>
        <v/>
      </c>
      <c r="O693" s="126">
        <f>'Recurring Transactions'!$B$17</f>
        <v/>
      </c>
      <c r="P693" s="126">
        <f>'Recurring Transactions'!$E$17</f>
        <v/>
      </c>
      <c r="Q693" s="72">
        <f>IF('Recurring Transactions'!$J$17="","",EDATE('Recurring Transactions'!$J$17,11))</f>
        <v/>
      </c>
      <c r="R693" s="126">
        <f>IF($Q693="","",TEXT($Q693,"mmm yyyy"))</f>
        <v/>
      </c>
      <c r="S693" s="124">
        <f>IF(OR('Recurring Transactions'!$A$17="",$Q693=""),0,(IF('Recurring Transactions'!$F$17="Monthly",IF(AND('Recurring Transactions'!$J$17&lt;=EOMONTH($Q693,0),$Q693&lt;='Recurring Transactions'!$L$17),1,0),IF('Recurring Transactions'!$F$17="Semi-monthly",IF(AND('Recurring Transactions'!$J$17&lt;=EOMONTH($Q693,0),$Q693&lt;='Recurring Transactions'!$L$17),2,0),IF('Recurring Transactions'!$F$17="Weekly",IF(AND('Recurring Transactions'!$J$17&lt;=EOMONTH($Q693,0),$Q693&lt;='Recurring Transactions'!$L$17),MAX(0,INT((MIN(EOMONTH($Q693,0),'Recurring Transactions'!$L$17)-'Recurring Transactions'!$J$17)/7)+INT(-(MAX('Recurring Transactions'!$J$17,$Q693)-'Recurring Transactions'!$J$17)/7)+1),0),IF('Recurring Transactions'!$F$17="Bi-weekly",IF(AND('Recurring Transactions'!$J$17&lt;=EOMONTH($Q693,0),$Q693&lt;='Recurring Transactions'!$L$17),MAX(0,INT((MIN(EOMONTH($Q693,0),'Recurring Transactions'!$L$17)-'Recurring Transactions'!$J$17)/14)+INT(-(MAX('Recurring Transactions'!$J$17,$Q693)-'Recurring Transactions'!$J$17)/14)+1),0),IF('Recurring Transactions'!$F$17="Quarterly",IF(AND(AND('Recurring Transactions'!$J$17&lt;=EOMONTH($Q693,0),$Q693&lt;='Recurring Transactions'!$L$17),MOD((YEAR($Q693)-YEAR('Recurring Transactions'!$J$17))*12+MONTH($Q693)-MONTH('Recurring Transactions'!$J$17),3)=0),1,0),IF('Recurring Transactions'!$F$17="Annually",IF(AND(AND('Recurring Transactions'!$J$17&lt;=EOMONTH($Q693,0),$Q693&lt;='Recurring Transactions'!$L$17),MONTH($Q693)=MONTH('Recurring Transactions'!$J$17)),1,0),0)))))))*'Recurring Transactions'!$D$17)</f>
        <v/>
      </c>
    </row>
    <row r="694">
      <c r="N694" s="126">
        <f>'Recurring Transactions'!$A$17</f>
        <v/>
      </c>
      <c r="O694" s="126">
        <f>'Recurring Transactions'!$B$17</f>
        <v/>
      </c>
      <c r="P694" s="126">
        <f>'Recurring Transactions'!$E$17</f>
        <v/>
      </c>
      <c r="Q694" s="72">
        <f>IF('Recurring Transactions'!$J$17="","",EDATE('Recurring Transactions'!$J$17,12))</f>
        <v/>
      </c>
      <c r="R694" s="126">
        <f>IF($Q694="","",TEXT($Q694,"mmm yyyy"))</f>
        <v/>
      </c>
      <c r="S694" s="124">
        <f>IF(OR('Recurring Transactions'!$A$17="",$Q694=""),0,(IF('Recurring Transactions'!$F$17="Monthly",IF(AND('Recurring Transactions'!$J$17&lt;=EOMONTH($Q694,0),$Q694&lt;='Recurring Transactions'!$L$17),1,0),IF('Recurring Transactions'!$F$17="Semi-monthly",IF(AND('Recurring Transactions'!$J$17&lt;=EOMONTH($Q694,0),$Q694&lt;='Recurring Transactions'!$L$17),2,0),IF('Recurring Transactions'!$F$17="Weekly",IF(AND('Recurring Transactions'!$J$17&lt;=EOMONTH($Q694,0),$Q694&lt;='Recurring Transactions'!$L$17),MAX(0,INT((MIN(EOMONTH($Q694,0),'Recurring Transactions'!$L$17)-'Recurring Transactions'!$J$17)/7)+INT(-(MAX('Recurring Transactions'!$J$17,$Q694)-'Recurring Transactions'!$J$17)/7)+1),0),IF('Recurring Transactions'!$F$17="Bi-weekly",IF(AND('Recurring Transactions'!$J$17&lt;=EOMONTH($Q694,0),$Q694&lt;='Recurring Transactions'!$L$17),MAX(0,INT((MIN(EOMONTH($Q694,0),'Recurring Transactions'!$L$17)-'Recurring Transactions'!$J$17)/14)+INT(-(MAX('Recurring Transactions'!$J$17,$Q694)-'Recurring Transactions'!$J$17)/14)+1),0),IF('Recurring Transactions'!$F$17="Quarterly",IF(AND(AND('Recurring Transactions'!$J$17&lt;=EOMONTH($Q694,0),$Q694&lt;='Recurring Transactions'!$L$17),MOD((YEAR($Q694)-YEAR('Recurring Transactions'!$J$17))*12+MONTH($Q694)-MONTH('Recurring Transactions'!$J$17),3)=0),1,0),IF('Recurring Transactions'!$F$17="Annually",IF(AND(AND('Recurring Transactions'!$J$17&lt;=EOMONTH($Q694,0),$Q694&lt;='Recurring Transactions'!$L$17),MONTH($Q694)=MONTH('Recurring Transactions'!$J$17)),1,0),0)))))))*'Recurring Transactions'!$D$17)</f>
        <v/>
      </c>
    </row>
    <row r="695">
      <c r="N695" s="126">
        <f>'Recurring Transactions'!$A$17</f>
        <v/>
      </c>
      <c r="O695" s="126">
        <f>'Recurring Transactions'!$B$17</f>
        <v/>
      </c>
      <c r="P695" s="126">
        <f>'Recurring Transactions'!$E$17</f>
        <v/>
      </c>
      <c r="Q695" s="72">
        <f>IF('Recurring Transactions'!$J$17="","",EDATE('Recurring Transactions'!$J$17,13))</f>
        <v/>
      </c>
      <c r="R695" s="126">
        <f>IF($Q695="","",TEXT($Q695,"mmm yyyy"))</f>
        <v/>
      </c>
      <c r="S695" s="124">
        <f>IF(OR('Recurring Transactions'!$A$17="",$Q695=""),0,(IF('Recurring Transactions'!$F$17="Monthly",IF(AND('Recurring Transactions'!$J$17&lt;=EOMONTH($Q695,0),$Q695&lt;='Recurring Transactions'!$L$17),1,0),IF('Recurring Transactions'!$F$17="Semi-monthly",IF(AND('Recurring Transactions'!$J$17&lt;=EOMONTH($Q695,0),$Q695&lt;='Recurring Transactions'!$L$17),2,0),IF('Recurring Transactions'!$F$17="Weekly",IF(AND('Recurring Transactions'!$J$17&lt;=EOMONTH($Q695,0),$Q695&lt;='Recurring Transactions'!$L$17),MAX(0,INT((MIN(EOMONTH($Q695,0),'Recurring Transactions'!$L$17)-'Recurring Transactions'!$J$17)/7)+INT(-(MAX('Recurring Transactions'!$J$17,$Q695)-'Recurring Transactions'!$J$17)/7)+1),0),IF('Recurring Transactions'!$F$17="Bi-weekly",IF(AND('Recurring Transactions'!$J$17&lt;=EOMONTH($Q695,0),$Q695&lt;='Recurring Transactions'!$L$17),MAX(0,INT((MIN(EOMONTH($Q695,0),'Recurring Transactions'!$L$17)-'Recurring Transactions'!$J$17)/14)+INT(-(MAX('Recurring Transactions'!$J$17,$Q695)-'Recurring Transactions'!$J$17)/14)+1),0),IF('Recurring Transactions'!$F$17="Quarterly",IF(AND(AND('Recurring Transactions'!$J$17&lt;=EOMONTH($Q695,0),$Q695&lt;='Recurring Transactions'!$L$17),MOD((YEAR($Q695)-YEAR('Recurring Transactions'!$J$17))*12+MONTH($Q695)-MONTH('Recurring Transactions'!$J$17),3)=0),1,0),IF('Recurring Transactions'!$F$17="Annually",IF(AND(AND('Recurring Transactions'!$J$17&lt;=EOMONTH($Q695,0),$Q695&lt;='Recurring Transactions'!$L$17),MONTH($Q695)=MONTH('Recurring Transactions'!$J$17)),1,0),0)))))))*'Recurring Transactions'!$D$17)</f>
        <v/>
      </c>
    </row>
    <row r="696">
      <c r="N696" s="126">
        <f>'Recurring Transactions'!$A$17</f>
        <v/>
      </c>
      <c r="O696" s="126">
        <f>'Recurring Transactions'!$B$17</f>
        <v/>
      </c>
      <c r="P696" s="126">
        <f>'Recurring Transactions'!$E$17</f>
        <v/>
      </c>
      <c r="Q696" s="72">
        <f>IF('Recurring Transactions'!$J$17="","",EDATE('Recurring Transactions'!$J$17,14))</f>
        <v/>
      </c>
      <c r="R696" s="126">
        <f>IF($Q696="","",TEXT($Q696,"mmm yyyy"))</f>
        <v/>
      </c>
      <c r="S696" s="124">
        <f>IF(OR('Recurring Transactions'!$A$17="",$Q696=""),0,(IF('Recurring Transactions'!$F$17="Monthly",IF(AND('Recurring Transactions'!$J$17&lt;=EOMONTH($Q696,0),$Q696&lt;='Recurring Transactions'!$L$17),1,0),IF('Recurring Transactions'!$F$17="Semi-monthly",IF(AND('Recurring Transactions'!$J$17&lt;=EOMONTH($Q696,0),$Q696&lt;='Recurring Transactions'!$L$17),2,0),IF('Recurring Transactions'!$F$17="Weekly",IF(AND('Recurring Transactions'!$J$17&lt;=EOMONTH($Q696,0),$Q696&lt;='Recurring Transactions'!$L$17),MAX(0,INT((MIN(EOMONTH($Q696,0),'Recurring Transactions'!$L$17)-'Recurring Transactions'!$J$17)/7)+INT(-(MAX('Recurring Transactions'!$J$17,$Q696)-'Recurring Transactions'!$J$17)/7)+1),0),IF('Recurring Transactions'!$F$17="Bi-weekly",IF(AND('Recurring Transactions'!$J$17&lt;=EOMONTH($Q696,0),$Q696&lt;='Recurring Transactions'!$L$17),MAX(0,INT((MIN(EOMONTH($Q696,0),'Recurring Transactions'!$L$17)-'Recurring Transactions'!$J$17)/14)+INT(-(MAX('Recurring Transactions'!$J$17,$Q696)-'Recurring Transactions'!$J$17)/14)+1),0),IF('Recurring Transactions'!$F$17="Quarterly",IF(AND(AND('Recurring Transactions'!$J$17&lt;=EOMONTH($Q696,0),$Q696&lt;='Recurring Transactions'!$L$17),MOD((YEAR($Q696)-YEAR('Recurring Transactions'!$J$17))*12+MONTH($Q696)-MONTH('Recurring Transactions'!$J$17),3)=0),1,0),IF('Recurring Transactions'!$F$17="Annually",IF(AND(AND('Recurring Transactions'!$J$17&lt;=EOMONTH($Q696,0),$Q696&lt;='Recurring Transactions'!$L$17),MONTH($Q696)=MONTH('Recurring Transactions'!$J$17)),1,0),0)))))))*'Recurring Transactions'!$D$17)</f>
        <v/>
      </c>
    </row>
    <row r="697">
      <c r="N697" s="126">
        <f>'Recurring Transactions'!$A$17</f>
        <v/>
      </c>
      <c r="O697" s="126">
        <f>'Recurring Transactions'!$B$17</f>
        <v/>
      </c>
      <c r="P697" s="126">
        <f>'Recurring Transactions'!$E$17</f>
        <v/>
      </c>
      <c r="Q697" s="72">
        <f>IF('Recurring Transactions'!$J$17="","",EDATE('Recurring Transactions'!$J$17,15))</f>
        <v/>
      </c>
      <c r="R697" s="126">
        <f>IF($Q697="","",TEXT($Q697,"mmm yyyy"))</f>
        <v/>
      </c>
      <c r="S697" s="124">
        <f>IF(OR('Recurring Transactions'!$A$17="",$Q697=""),0,(IF('Recurring Transactions'!$F$17="Monthly",IF(AND('Recurring Transactions'!$J$17&lt;=EOMONTH($Q697,0),$Q697&lt;='Recurring Transactions'!$L$17),1,0),IF('Recurring Transactions'!$F$17="Semi-monthly",IF(AND('Recurring Transactions'!$J$17&lt;=EOMONTH($Q697,0),$Q697&lt;='Recurring Transactions'!$L$17),2,0),IF('Recurring Transactions'!$F$17="Weekly",IF(AND('Recurring Transactions'!$J$17&lt;=EOMONTH($Q697,0),$Q697&lt;='Recurring Transactions'!$L$17),MAX(0,INT((MIN(EOMONTH($Q697,0),'Recurring Transactions'!$L$17)-'Recurring Transactions'!$J$17)/7)+INT(-(MAX('Recurring Transactions'!$J$17,$Q697)-'Recurring Transactions'!$J$17)/7)+1),0),IF('Recurring Transactions'!$F$17="Bi-weekly",IF(AND('Recurring Transactions'!$J$17&lt;=EOMONTH($Q697,0),$Q697&lt;='Recurring Transactions'!$L$17),MAX(0,INT((MIN(EOMONTH($Q697,0),'Recurring Transactions'!$L$17)-'Recurring Transactions'!$J$17)/14)+INT(-(MAX('Recurring Transactions'!$J$17,$Q697)-'Recurring Transactions'!$J$17)/14)+1),0),IF('Recurring Transactions'!$F$17="Quarterly",IF(AND(AND('Recurring Transactions'!$J$17&lt;=EOMONTH($Q697,0),$Q697&lt;='Recurring Transactions'!$L$17),MOD((YEAR($Q697)-YEAR('Recurring Transactions'!$J$17))*12+MONTH($Q697)-MONTH('Recurring Transactions'!$J$17),3)=0),1,0),IF('Recurring Transactions'!$F$17="Annually",IF(AND(AND('Recurring Transactions'!$J$17&lt;=EOMONTH($Q697,0),$Q697&lt;='Recurring Transactions'!$L$17),MONTH($Q697)=MONTH('Recurring Transactions'!$J$17)),1,0),0)))))))*'Recurring Transactions'!$D$17)</f>
        <v/>
      </c>
    </row>
    <row r="698">
      <c r="N698" s="126">
        <f>'Recurring Transactions'!$A$17</f>
        <v/>
      </c>
      <c r="O698" s="126">
        <f>'Recurring Transactions'!$B$17</f>
        <v/>
      </c>
      <c r="P698" s="126">
        <f>'Recurring Transactions'!$E$17</f>
        <v/>
      </c>
      <c r="Q698" s="72">
        <f>IF('Recurring Transactions'!$J$17="","",EDATE('Recurring Transactions'!$J$17,16))</f>
        <v/>
      </c>
      <c r="R698" s="126">
        <f>IF($Q698="","",TEXT($Q698,"mmm yyyy"))</f>
        <v/>
      </c>
      <c r="S698" s="124">
        <f>IF(OR('Recurring Transactions'!$A$17="",$Q698=""),0,(IF('Recurring Transactions'!$F$17="Monthly",IF(AND('Recurring Transactions'!$J$17&lt;=EOMONTH($Q698,0),$Q698&lt;='Recurring Transactions'!$L$17),1,0),IF('Recurring Transactions'!$F$17="Semi-monthly",IF(AND('Recurring Transactions'!$J$17&lt;=EOMONTH($Q698,0),$Q698&lt;='Recurring Transactions'!$L$17),2,0),IF('Recurring Transactions'!$F$17="Weekly",IF(AND('Recurring Transactions'!$J$17&lt;=EOMONTH($Q698,0),$Q698&lt;='Recurring Transactions'!$L$17),MAX(0,INT((MIN(EOMONTH($Q698,0),'Recurring Transactions'!$L$17)-'Recurring Transactions'!$J$17)/7)+INT(-(MAX('Recurring Transactions'!$J$17,$Q698)-'Recurring Transactions'!$J$17)/7)+1),0),IF('Recurring Transactions'!$F$17="Bi-weekly",IF(AND('Recurring Transactions'!$J$17&lt;=EOMONTH($Q698,0),$Q698&lt;='Recurring Transactions'!$L$17),MAX(0,INT((MIN(EOMONTH($Q698,0),'Recurring Transactions'!$L$17)-'Recurring Transactions'!$J$17)/14)+INT(-(MAX('Recurring Transactions'!$J$17,$Q698)-'Recurring Transactions'!$J$17)/14)+1),0),IF('Recurring Transactions'!$F$17="Quarterly",IF(AND(AND('Recurring Transactions'!$J$17&lt;=EOMONTH($Q698,0),$Q698&lt;='Recurring Transactions'!$L$17),MOD((YEAR($Q698)-YEAR('Recurring Transactions'!$J$17))*12+MONTH($Q698)-MONTH('Recurring Transactions'!$J$17),3)=0),1,0),IF('Recurring Transactions'!$F$17="Annually",IF(AND(AND('Recurring Transactions'!$J$17&lt;=EOMONTH($Q698,0),$Q698&lt;='Recurring Transactions'!$L$17),MONTH($Q698)=MONTH('Recurring Transactions'!$J$17)),1,0),0)))))))*'Recurring Transactions'!$D$17)</f>
        <v/>
      </c>
    </row>
    <row r="699">
      <c r="N699" s="126">
        <f>'Recurring Transactions'!$A$17</f>
        <v/>
      </c>
      <c r="O699" s="126">
        <f>'Recurring Transactions'!$B$17</f>
        <v/>
      </c>
      <c r="P699" s="126">
        <f>'Recurring Transactions'!$E$17</f>
        <v/>
      </c>
      <c r="Q699" s="72">
        <f>IF('Recurring Transactions'!$J$17="","",EDATE('Recurring Transactions'!$J$17,17))</f>
        <v/>
      </c>
      <c r="R699" s="126">
        <f>IF($Q699="","",TEXT($Q699,"mmm yyyy"))</f>
        <v/>
      </c>
      <c r="S699" s="124">
        <f>IF(OR('Recurring Transactions'!$A$17="",$Q699=""),0,(IF('Recurring Transactions'!$F$17="Monthly",IF(AND('Recurring Transactions'!$J$17&lt;=EOMONTH($Q699,0),$Q699&lt;='Recurring Transactions'!$L$17),1,0),IF('Recurring Transactions'!$F$17="Semi-monthly",IF(AND('Recurring Transactions'!$J$17&lt;=EOMONTH($Q699,0),$Q699&lt;='Recurring Transactions'!$L$17),2,0),IF('Recurring Transactions'!$F$17="Weekly",IF(AND('Recurring Transactions'!$J$17&lt;=EOMONTH($Q699,0),$Q699&lt;='Recurring Transactions'!$L$17),MAX(0,INT((MIN(EOMONTH($Q699,0),'Recurring Transactions'!$L$17)-'Recurring Transactions'!$J$17)/7)+INT(-(MAX('Recurring Transactions'!$J$17,$Q699)-'Recurring Transactions'!$J$17)/7)+1),0),IF('Recurring Transactions'!$F$17="Bi-weekly",IF(AND('Recurring Transactions'!$J$17&lt;=EOMONTH($Q699,0),$Q699&lt;='Recurring Transactions'!$L$17),MAX(0,INT((MIN(EOMONTH($Q699,0),'Recurring Transactions'!$L$17)-'Recurring Transactions'!$J$17)/14)+INT(-(MAX('Recurring Transactions'!$J$17,$Q699)-'Recurring Transactions'!$J$17)/14)+1),0),IF('Recurring Transactions'!$F$17="Quarterly",IF(AND(AND('Recurring Transactions'!$J$17&lt;=EOMONTH($Q699,0),$Q699&lt;='Recurring Transactions'!$L$17),MOD((YEAR($Q699)-YEAR('Recurring Transactions'!$J$17))*12+MONTH($Q699)-MONTH('Recurring Transactions'!$J$17),3)=0),1,0),IF('Recurring Transactions'!$F$17="Annually",IF(AND(AND('Recurring Transactions'!$J$17&lt;=EOMONTH($Q699,0),$Q699&lt;='Recurring Transactions'!$L$17),MONTH($Q699)=MONTH('Recurring Transactions'!$J$17)),1,0),0)))))))*'Recurring Transactions'!$D$17)</f>
        <v/>
      </c>
    </row>
    <row r="700">
      <c r="N700" s="126">
        <f>'Recurring Transactions'!$A$17</f>
        <v/>
      </c>
      <c r="O700" s="126">
        <f>'Recurring Transactions'!$B$17</f>
        <v/>
      </c>
      <c r="P700" s="126">
        <f>'Recurring Transactions'!$E$17</f>
        <v/>
      </c>
      <c r="Q700" s="72">
        <f>IF('Recurring Transactions'!$J$17="","",EDATE('Recurring Transactions'!$J$17,18))</f>
        <v/>
      </c>
      <c r="R700" s="126">
        <f>IF($Q700="","",TEXT($Q700,"mmm yyyy"))</f>
        <v/>
      </c>
      <c r="S700" s="124">
        <f>IF(OR('Recurring Transactions'!$A$17="",$Q700=""),0,(IF('Recurring Transactions'!$F$17="Monthly",IF(AND('Recurring Transactions'!$J$17&lt;=EOMONTH($Q700,0),$Q700&lt;='Recurring Transactions'!$L$17),1,0),IF('Recurring Transactions'!$F$17="Semi-monthly",IF(AND('Recurring Transactions'!$J$17&lt;=EOMONTH($Q700,0),$Q700&lt;='Recurring Transactions'!$L$17),2,0),IF('Recurring Transactions'!$F$17="Weekly",IF(AND('Recurring Transactions'!$J$17&lt;=EOMONTH($Q700,0),$Q700&lt;='Recurring Transactions'!$L$17),MAX(0,INT((MIN(EOMONTH($Q700,0),'Recurring Transactions'!$L$17)-'Recurring Transactions'!$J$17)/7)+INT(-(MAX('Recurring Transactions'!$J$17,$Q700)-'Recurring Transactions'!$J$17)/7)+1),0),IF('Recurring Transactions'!$F$17="Bi-weekly",IF(AND('Recurring Transactions'!$J$17&lt;=EOMONTH($Q700,0),$Q700&lt;='Recurring Transactions'!$L$17),MAX(0,INT((MIN(EOMONTH($Q700,0),'Recurring Transactions'!$L$17)-'Recurring Transactions'!$J$17)/14)+INT(-(MAX('Recurring Transactions'!$J$17,$Q700)-'Recurring Transactions'!$J$17)/14)+1),0),IF('Recurring Transactions'!$F$17="Quarterly",IF(AND(AND('Recurring Transactions'!$J$17&lt;=EOMONTH($Q700,0),$Q700&lt;='Recurring Transactions'!$L$17),MOD((YEAR($Q700)-YEAR('Recurring Transactions'!$J$17))*12+MONTH($Q700)-MONTH('Recurring Transactions'!$J$17),3)=0),1,0),IF('Recurring Transactions'!$F$17="Annually",IF(AND(AND('Recurring Transactions'!$J$17&lt;=EOMONTH($Q700,0),$Q700&lt;='Recurring Transactions'!$L$17),MONTH($Q700)=MONTH('Recurring Transactions'!$J$17)),1,0),0)))))))*'Recurring Transactions'!$D$17)</f>
        <v/>
      </c>
    </row>
    <row r="701">
      <c r="N701" s="126">
        <f>'Recurring Transactions'!$A$17</f>
        <v/>
      </c>
      <c r="O701" s="126">
        <f>'Recurring Transactions'!$B$17</f>
        <v/>
      </c>
      <c r="P701" s="126">
        <f>'Recurring Transactions'!$E$17</f>
        <v/>
      </c>
      <c r="Q701" s="72">
        <f>IF('Recurring Transactions'!$J$17="","",EDATE('Recurring Transactions'!$J$17,19))</f>
        <v/>
      </c>
      <c r="R701" s="126">
        <f>IF($Q701="","",TEXT($Q701,"mmm yyyy"))</f>
        <v/>
      </c>
      <c r="S701" s="124">
        <f>IF(OR('Recurring Transactions'!$A$17="",$Q701=""),0,(IF('Recurring Transactions'!$F$17="Monthly",IF(AND('Recurring Transactions'!$J$17&lt;=EOMONTH($Q701,0),$Q701&lt;='Recurring Transactions'!$L$17),1,0),IF('Recurring Transactions'!$F$17="Semi-monthly",IF(AND('Recurring Transactions'!$J$17&lt;=EOMONTH($Q701,0),$Q701&lt;='Recurring Transactions'!$L$17),2,0),IF('Recurring Transactions'!$F$17="Weekly",IF(AND('Recurring Transactions'!$J$17&lt;=EOMONTH($Q701,0),$Q701&lt;='Recurring Transactions'!$L$17),MAX(0,INT((MIN(EOMONTH($Q701,0),'Recurring Transactions'!$L$17)-'Recurring Transactions'!$J$17)/7)+INT(-(MAX('Recurring Transactions'!$J$17,$Q701)-'Recurring Transactions'!$J$17)/7)+1),0),IF('Recurring Transactions'!$F$17="Bi-weekly",IF(AND('Recurring Transactions'!$J$17&lt;=EOMONTH($Q701,0),$Q701&lt;='Recurring Transactions'!$L$17),MAX(0,INT((MIN(EOMONTH($Q701,0),'Recurring Transactions'!$L$17)-'Recurring Transactions'!$J$17)/14)+INT(-(MAX('Recurring Transactions'!$J$17,$Q701)-'Recurring Transactions'!$J$17)/14)+1),0),IF('Recurring Transactions'!$F$17="Quarterly",IF(AND(AND('Recurring Transactions'!$J$17&lt;=EOMONTH($Q701,0),$Q701&lt;='Recurring Transactions'!$L$17),MOD((YEAR($Q701)-YEAR('Recurring Transactions'!$J$17))*12+MONTH($Q701)-MONTH('Recurring Transactions'!$J$17),3)=0),1,0),IF('Recurring Transactions'!$F$17="Annually",IF(AND(AND('Recurring Transactions'!$J$17&lt;=EOMONTH($Q701,0),$Q701&lt;='Recurring Transactions'!$L$17),MONTH($Q701)=MONTH('Recurring Transactions'!$J$17)),1,0),0)))))))*'Recurring Transactions'!$D$17)</f>
        <v/>
      </c>
    </row>
    <row r="702">
      <c r="N702" s="126">
        <f>'Recurring Transactions'!$A$17</f>
        <v/>
      </c>
      <c r="O702" s="126">
        <f>'Recurring Transactions'!$B$17</f>
        <v/>
      </c>
      <c r="P702" s="126">
        <f>'Recurring Transactions'!$E$17</f>
        <v/>
      </c>
      <c r="Q702" s="72">
        <f>IF('Recurring Transactions'!$J$17="","",EDATE('Recurring Transactions'!$J$17,20))</f>
        <v/>
      </c>
      <c r="R702" s="126">
        <f>IF($Q702="","",TEXT($Q702,"mmm yyyy"))</f>
        <v/>
      </c>
      <c r="S702" s="124">
        <f>IF(OR('Recurring Transactions'!$A$17="",$Q702=""),0,(IF('Recurring Transactions'!$F$17="Monthly",IF(AND('Recurring Transactions'!$J$17&lt;=EOMONTH($Q702,0),$Q702&lt;='Recurring Transactions'!$L$17),1,0),IF('Recurring Transactions'!$F$17="Semi-monthly",IF(AND('Recurring Transactions'!$J$17&lt;=EOMONTH($Q702,0),$Q702&lt;='Recurring Transactions'!$L$17),2,0),IF('Recurring Transactions'!$F$17="Weekly",IF(AND('Recurring Transactions'!$J$17&lt;=EOMONTH($Q702,0),$Q702&lt;='Recurring Transactions'!$L$17),MAX(0,INT((MIN(EOMONTH($Q702,0),'Recurring Transactions'!$L$17)-'Recurring Transactions'!$J$17)/7)+INT(-(MAX('Recurring Transactions'!$J$17,$Q702)-'Recurring Transactions'!$J$17)/7)+1),0),IF('Recurring Transactions'!$F$17="Bi-weekly",IF(AND('Recurring Transactions'!$J$17&lt;=EOMONTH($Q702,0),$Q702&lt;='Recurring Transactions'!$L$17),MAX(0,INT((MIN(EOMONTH($Q702,0),'Recurring Transactions'!$L$17)-'Recurring Transactions'!$J$17)/14)+INT(-(MAX('Recurring Transactions'!$J$17,$Q702)-'Recurring Transactions'!$J$17)/14)+1),0),IF('Recurring Transactions'!$F$17="Quarterly",IF(AND(AND('Recurring Transactions'!$J$17&lt;=EOMONTH($Q702,0),$Q702&lt;='Recurring Transactions'!$L$17),MOD((YEAR($Q702)-YEAR('Recurring Transactions'!$J$17))*12+MONTH($Q702)-MONTH('Recurring Transactions'!$J$17),3)=0),1,0),IF('Recurring Transactions'!$F$17="Annually",IF(AND(AND('Recurring Transactions'!$J$17&lt;=EOMONTH($Q702,0),$Q702&lt;='Recurring Transactions'!$L$17),MONTH($Q702)=MONTH('Recurring Transactions'!$J$17)),1,0),0)))))))*'Recurring Transactions'!$D$17)</f>
        <v/>
      </c>
    </row>
    <row r="703">
      <c r="N703" s="126">
        <f>'Recurring Transactions'!$A$17</f>
        <v/>
      </c>
      <c r="O703" s="126">
        <f>'Recurring Transactions'!$B$17</f>
        <v/>
      </c>
      <c r="P703" s="126">
        <f>'Recurring Transactions'!$E$17</f>
        <v/>
      </c>
      <c r="Q703" s="72">
        <f>IF('Recurring Transactions'!$J$17="","",EDATE('Recurring Transactions'!$J$17,21))</f>
        <v/>
      </c>
      <c r="R703" s="126">
        <f>IF($Q703="","",TEXT($Q703,"mmm yyyy"))</f>
        <v/>
      </c>
      <c r="S703" s="124">
        <f>IF(OR('Recurring Transactions'!$A$17="",$Q703=""),0,(IF('Recurring Transactions'!$F$17="Monthly",IF(AND('Recurring Transactions'!$J$17&lt;=EOMONTH($Q703,0),$Q703&lt;='Recurring Transactions'!$L$17),1,0),IF('Recurring Transactions'!$F$17="Semi-monthly",IF(AND('Recurring Transactions'!$J$17&lt;=EOMONTH($Q703,0),$Q703&lt;='Recurring Transactions'!$L$17),2,0),IF('Recurring Transactions'!$F$17="Weekly",IF(AND('Recurring Transactions'!$J$17&lt;=EOMONTH($Q703,0),$Q703&lt;='Recurring Transactions'!$L$17),MAX(0,INT((MIN(EOMONTH($Q703,0),'Recurring Transactions'!$L$17)-'Recurring Transactions'!$J$17)/7)+INT(-(MAX('Recurring Transactions'!$J$17,$Q703)-'Recurring Transactions'!$J$17)/7)+1),0),IF('Recurring Transactions'!$F$17="Bi-weekly",IF(AND('Recurring Transactions'!$J$17&lt;=EOMONTH($Q703,0),$Q703&lt;='Recurring Transactions'!$L$17),MAX(0,INT((MIN(EOMONTH($Q703,0),'Recurring Transactions'!$L$17)-'Recurring Transactions'!$J$17)/14)+INT(-(MAX('Recurring Transactions'!$J$17,$Q703)-'Recurring Transactions'!$J$17)/14)+1),0),IF('Recurring Transactions'!$F$17="Quarterly",IF(AND(AND('Recurring Transactions'!$J$17&lt;=EOMONTH($Q703,0),$Q703&lt;='Recurring Transactions'!$L$17),MOD((YEAR($Q703)-YEAR('Recurring Transactions'!$J$17))*12+MONTH($Q703)-MONTH('Recurring Transactions'!$J$17),3)=0),1,0),IF('Recurring Transactions'!$F$17="Annually",IF(AND(AND('Recurring Transactions'!$J$17&lt;=EOMONTH($Q703,0),$Q703&lt;='Recurring Transactions'!$L$17),MONTH($Q703)=MONTH('Recurring Transactions'!$J$17)),1,0),0)))))))*'Recurring Transactions'!$D$17)</f>
        <v/>
      </c>
    </row>
    <row r="704">
      <c r="N704" s="126">
        <f>'Recurring Transactions'!$A$17</f>
        <v/>
      </c>
      <c r="O704" s="126">
        <f>'Recurring Transactions'!$B$17</f>
        <v/>
      </c>
      <c r="P704" s="126">
        <f>'Recurring Transactions'!$E$17</f>
        <v/>
      </c>
      <c r="Q704" s="72">
        <f>IF('Recurring Transactions'!$J$17="","",EDATE('Recurring Transactions'!$J$17,22))</f>
        <v/>
      </c>
      <c r="R704" s="126">
        <f>IF($Q704="","",TEXT($Q704,"mmm yyyy"))</f>
        <v/>
      </c>
      <c r="S704" s="124">
        <f>IF(OR('Recurring Transactions'!$A$17="",$Q704=""),0,(IF('Recurring Transactions'!$F$17="Monthly",IF(AND('Recurring Transactions'!$J$17&lt;=EOMONTH($Q704,0),$Q704&lt;='Recurring Transactions'!$L$17),1,0),IF('Recurring Transactions'!$F$17="Semi-monthly",IF(AND('Recurring Transactions'!$J$17&lt;=EOMONTH($Q704,0),$Q704&lt;='Recurring Transactions'!$L$17),2,0),IF('Recurring Transactions'!$F$17="Weekly",IF(AND('Recurring Transactions'!$J$17&lt;=EOMONTH($Q704,0),$Q704&lt;='Recurring Transactions'!$L$17),MAX(0,INT((MIN(EOMONTH($Q704,0),'Recurring Transactions'!$L$17)-'Recurring Transactions'!$J$17)/7)+INT(-(MAX('Recurring Transactions'!$J$17,$Q704)-'Recurring Transactions'!$J$17)/7)+1),0),IF('Recurring Transactions'!$F$17="Bi-weekly",IF(AND('Recurring Transactions'!$J$17&lt;=EOMONTH($Q704,0),$Q704&lt;='Recurring Transactions'!$L$17),MAX(0,INT((MIN(EOMONTH($Q704,0),'Recurring Transactions'!$L$17)-'Recurring Transactions'!$J$17)/14)+INT(-(MAX('Recurring Transactions'!$J$17,$Q704)-'Recurring Transactions'!$J$17)/14)+1),0),IF('Recurring Transactions'!$F$17="Quarterly",IF(AND(AND('Recurring Transactions'!$J$17&lt;=EOMONTH($Q704,0),$Q704&lt;='Recurring Transactions'!$L$17),MOD((YEAR($Q704)-YEAR('Recurring Transactions'!$J$17))*12+MONTH($Q704)-MONTH('Recurring Transactions'!$J$17),3)=0),1,0),IF('Recurring Transactions'!$F$17="Annually",IF(AND(AND('Recurring Transactions'!$J$17&lt;=EOMONTH($Q704,0),$Q704&lt;='Recurring Transactions'!$L$17),MONTH($Q704)=MONTH('Recurring Transactions'!$J$17)),1,0),0)))))))*'Recurring Transactions'!$D$17)</f>
        <v/>
      </c>
    </row>
    <row r="705">
      <c r="N705" s="126">
        <f>'Recurring Transactions'!$A$17</f>
        <v/>
      </c>
      <c r="O705" s="126">
        <f>'Recurring Transactions'!$B$17</f>
        <v/>
      </c>
      <c r="P705" s="126">
        <f>'Recurring Transactions'!$E$17</f>
        <v/>
      </c>
      <c r="Q705" s="72">
        <f>IF('Recurring Transactions'!$J$17="","",EDATE('Recurring Transactions'!$J$17,23))</f>
        <v/>
      </c>
      <c r="R705" s="126">
        <f>IF($Q705="","",TEXT($Q705,"mmm yyyy"))</f>
        <v/>
      </c>
      <c r="S705" s="124">
        <f>IF(OR('Recurring Transactions'!$A$17="",$Q705=""),0,(IF('Recurring Transactions'!$F$17="Monthly",IF(AND('Recurring Transactions'!$J$17&lt;=EOMONTH($Q705,0),$Q705&lt;='Recurring Transactions'!$L$17),1,0),IF('Recurring Transactions'!$F$17="Semi-monthly",IF(AND('Recurring Transactions'!$J$17&lt;=EOMONTH($Q705,0),$Q705&lt;='Recurring Transactions'!$L$17),2,0),IF('Recurring Transactions'!$F$17="Weekly",IF(AND('Recurring Transactions'!$J$17&lt;=EOMONTH($Q705,0),$Q705&lt;='Recurring Transactions'!$L$17),MAX(0,INT((MIN(EOMONTH($Q705,0),'Recurring Transactions'!$L$17)-'Recurring Transactions'!$J$17)/7)+INT(-(MAX('Recurring Transactions'!$J$17,$Q705)-'Recurring Transactions'!$J$17)/7)+1),0),IF('Recurring Transactions'!$F$17="Bi-weekly",IF(AND('Recurring Transactions'!$J$17&lt;=EOMONTH($Q705,0),$Q705&lt;='Recurring Transactions'!$L$17),MAX(0,INT((MIN(EOMONTH($Q705,0),'Recurring Transactions'!$L$17)-'Recurring Transactions'!$J$17)/14)+INT(-(MAX('Recurring Transactions'!$J$17,$Q705)-'Recurring Transactions'!$J$17)/14)+1),0),IF('Recurring Transactions'!$F$17="Quarterly",IF(AND(AND('Recurring Transactions'!$J$17&lt;=EOMONTH($Q705,0),$Q705&lt;='Recurring Transactions'!$L$17),MOD((YEAR($Q705)-YEAR('Recurring Transactions'!$J$17))*12+MONTH($Q705)-MONTH('Recurring Transactions'!$J$17),3)=0),1,0),IF('Recurring Transactions'!$F$17="Annually",IF(AND(AND('Recurring Transactions'!$J$17&lt;=EOMONTH($Q705,0),$Q705&lt;='Recurring Transactions'!$L$17),MONTH($Q705)=MONTH('Recurring Transactions'!$J$17)),1,0),0)))))))*'Recurring Transactions'!$D$17)</f>
        <v/>
      </c>
    </row>
    <row r="706">
      <c r="N706" s="126">
        <f>'Recurring Transactions'!$A$17</f>
        <v/>
      </c>
      <c r="O706" s="126">
        <f>'Recurring Transactions'!$B$17</f>
        <v/>
      </c>
      <c r="P706" s="126">
        <f>'Recurring Transactions'!$E$17</f>
        <v/>
      </c>
      <c r="Q706" s="72">
        <f>IF('Recurring Transactions'!$J$17="","",EDATE('Recurring Transactions'!$J$17,24))</f>
        <v/>
      </c>
      <c r="R706" s="126">
        <f>IF($Q706="","",TEXT($Q706,"mmm yyyy"))</f>
        <v/>
      </c>
      <c r="S706" s="124">
        <f>IF(OR('Recurring Transactions'!$A$17="",$Q706=""),0,(IF('Recurring Transactions'!$F$17="Monthly",IF(AND('Recurring Transactions'!$J$17&lt;=EOMONTH($Q706,0),$Q706&lt;='Recurring Transactions'!$L$17),1,0),IF('Recurring Transactions'!$F$17="Semi-monthly",IF(AND('Recurring Transactions'!$J$17&lt;=EOMONTH($Q706,0),$Q706&lt;='Recurring Transactions'!$L$17),2,0),IF('Recurring Transactions'!$F$17="Weekly",IF(AND('Recurring Transactions'!$J$17&lt;=EOMONTH($Q706,0),$Q706&lt;='Recurring Transactions'!$L$17),MAX(0,INT((MIN(EOMONTH($Q706,0),'Recurring Transactions'!$L$17)-'Recurring Transactions'!$J$17)/7)+INT(-(MAX('Recurring Transactions'!$J$17,$Q706)-'Recurring Transactions'!$J$17)/7)+1),0),IF('Recurring Transactions'!$F$17="Bi-weekly",IF(AND('Recurring Transactions'!$J$17&lt;=EOMONTH($Q706,0),$Q706&lt;='Recurring Transactions'!$L$17),MAX(0,INT((MIN(EOMONTH($Q706,0),'Recurring Transactions'!$L$17)-'Recurring Transactions'!$J$17)/14)+INT(-(MAX('Recurring Transactions'!$J$17,$Q706)-'Recurring Transactions'!$J$17)/14)+1),0),IF('Recurring Transactions'!$F$17="Quarterly",IF(AND(AND('Recurring Transactions'!$J$17&lt;=EOMONTH($Q706,0),$Q706&lt;='Recurring Transactions'!$L$17),MOD((YEAR($Q706)-YEAR('Recurring Transactions'!$J$17))*12+MONTH($Q706)-MONTH('Recurring Transactions'!$J$17),3)=0),1,0),IF('Recurring Transactions'!$F$17="Annually",IF(AND(AND('Recurring Transactions'!$J$17&lt;=EOMONTH($Q706,0),$Q706&lt;='Recurring Transactions'!$L$17),MONTH($Q706)=MONTH('Recurring Transactions'!$J$17)),1,0),0)))))))*'Recurring Transactions'!$D$17)</f>
        <v/>
      </c>
    </row>
    <row r="707">
      <c r="N707" s="126">
        <f>'Recurring Transactions'!$A$17</f>
        <v/>
      </c>
      <c r="O707" s="126">
        <f>'Recurring Transactions'!$B$17</f>
        <v/>
      </c>
      <c r="P707" s="126">
        <f>'Recurring Transactions'!$E$17</f>
        <v/>
      </c>
      <c r="Q707" s="72">
        <f>IF('Recurring Transactions'!$J$17="","",EDATE('Recurring Transactions'!$J$17,25))</f>
        <v/>
      </c>
      <c r="R707" s="126">
        <f>IF($Q707="","",TEXT($Q707,"mmm yyyy"))</f>
        <v/>
      </c>
      <c r="S707" s="124">
        <f>IF(OR('Recurring Transactions'!$A$17="",$Q707=""),0,(IF('Recurring Transactions'!$F$17="Monthly",IF(AND('Recurring Transactions'!$J$17&lt;=EOMONTH($Q707,0),$Q707&lt;='Recurring Transactions'!$L$17),1,0),IF('Recurring Transactions'!$F$17="Semi-monthly",IF(AND('Recurring Transactions'!$J$17&lt;=EOMONTH($Q707,0),$Q707&lt;='Recurring Transactions'!$L$17),2,0),IF('Recurring Transactions'!$F$17="Weekly",IF(AND('Recurring Transactions'!$J$17&lt;=EOMONTH($Q707,0),$Q707&lt;='Recurring Transactions'!$L$17),MAX(0,INT((MIN(EOMONTH($Q707,0),'Recurring Transactions'!$L$17)-'Recurring Transactions'!$J$17)/7)+INT(-(MAX('Recurring Transactions'!$J$17,$Q707)-'Recurring Transactions'!$J$17)/7)+1),0),IF('Recurring Transactions'!$F$17="Bi-weekly",IF(AND('Recurring Transactions'!$J$17&lt;=EOMONTH($Q707,0),$Q707&lt;='Recurring Transactions'!$L$17),MAX(0,INT((MIN(EOMONTH($Q707,0),'Recurring Transactions'!$L$17)-'Recurring Transactions'!$J$17)/14)+INT(-(MAX('Recurring Transactions'!$J$17,$Q707)-'Recurring Transactions'!$J$17)/14)+1),0),IF('Recurring Transactions'!$F$17="Quarterly",IF(AND(AND('Recurring Transactions'!$J$17&lt;=EOMONTH($Q707,0),$Q707&lt;='Recurring Transactions'!$L$17),MOD((YEAR($Q707)-YEAR('Recurring Transactions'!$J$17))*12+MONTH($Q707)-MONTH('Recurring Transactions'!$J$17),3)=0),1,0),IF('Recurring Transactions'!$F$17="Annually",IF(AND(AND('Recurring Transactions'!$J$17&lt;=EOMONTH($Q707,0),$Q707&lt;='Recurring Transactions'!$L$17),MONTH($Q707)=MONTH('Recurring Transactions'!$J$17)),1,0),0)))))))*'Recurring Transactions'!$D$17)</f>
        <v/>
      </c>
    </row>
    <row r="708">
      <c r="N708" s="126">
        <f>'Recurring Transactions'!$A$17</f>
        <v/>
      </c>
      <c r="O708" s="126">
        <f>'Recurring Transactions'!$B$17</f>
        <v/>
      </c>
      <c r="P708" s="126">
        <f>'Recurring Transactions'!$E$17</f>
        <v/>
      </c>
      <c r="Q708" s="72">
        <f>IF('Recurring Transactions'!$J$17="","",EDATE('Recurring Transactions'!$J$17,26))</f>
        <v/>
      </c>
      <c r="R708" s="126">
        <f>IF($Q708="","",TEXT($Q708,"mmm yyyy"))</f>
        <v/>
      </c>
      <c r="S708" s="124">
        <f>IF(OR('Recurring Transactions'!$A$17="",$Q708=""),0,(IF('Recurring Transactions'!$F$17="Monthly",IF(AND('Recurring Transactions'!$J$17&lt;=EOMONTH($Q708,0),$Q708&lt;='Recurring Transactions'!$L$17),1,0),IF('Recurring Transactions'!$F$17="Semi-monthly",IF(AND('Recurring Transactions'!$J$17&lt;=EOMONTH($Q708,0),$Q708&lt;='Recurring Transactions'!$L$17),2,0),IF('Recurring Transactions'!$F$17="Weekly",IF(AND('Recurring Transactions'!$J$17&lt;=EOMONTH($Q708,0),$Q708&lt;='Recurring Transactions'!$L$17),MAX(0,INT((MIN(EOMONTH($Q708,0),'Recurring Transactions'!$L$17)-'Recurring Transactions'!$J$17)/7)+INT(-(MAX('Recurring Transactions'!$J$17,$Q708)-'Recurring Transactions'!$J$17)/7)+1),0),IF('Recurring Transactions'!$F$17="Bi-weekly",IF(AND('Recurring Transactions'!$J$17&lt;=EOMONTH($Q708,0),$Q708&lt;='Recurring Transactions'!$L$17),MAX(0,INT((MIN(EOMONTH($Q708,0),'Recurring Transactions'!$L$17)-'Recurring Transactions'!$J$17)/14)+INT(-(MAX('Recurring Transactions'!$J$17,$Q708)-'Recurring Transactions'!$J$17)/14)+1),0),IF('Recurring Transactions'!$F$17="Quarterly",IF(AND(AND('Recurring Transactions'!$J$17&lt;=EOMONTH($Q708,0),$Q708&lt;='Recurring Transactions'!$L$17),MOD((YEAR($Q708)-YEAR('Recurring Transactions'!$J$17))*12+MONTH($Q708)-MONTH('Recurring Transactions'!$J$17),3)=0),1,0),IF('Recurring Transactions'!$F$17="Annually",IF(AND(AND('Recurring Transactions'!$J$17&lt;=EOMONTH($Q708,0),$Q708&lt;='Recurring Transactions'!$L$17),MONTH($Q708)=MONTH('Recurring Transactions'!$J$17)),1,0),0)))))))*'Recurring Transactions'!$D$17)</f>
        <v/>
      </c>
    </row>
    <row r="709">
      <c r="N709" s="126">
        <f>'Recurring Transactions'!$A$17</f>
        <v/>
      </c>
      <c r="O709" s="126">
        <f>'Recurring Transactions'!$B$17</f>
        <v/>
      </c>
      <c r="P709" s="126">
        <f>'Recurring Transactions'!$E$17</f>
        <v/>
      </c>
      <c r="Q709" s="72">
        <f>IF('Recurring Transactions'!$J$17="","",EDATE('Recurring Transactions'!$J$17,27))</f>
        <v/>
      </c>
      <c r="R709" s="126">
        <f>IF($Q709="","",TEXT($Q709,"mmm yyyy"))</f>
        <v/>
      </c>
      <c r="S709" s="124">
        <f>IF(OR('Recurring Transactions'!$A$17="",$Q709=""),0,(IF('Recurring Transactions'!$F$17="Monthly",IF(AND('Recurring Transactions'!$J$17&lt;=EOMONTH($Q709,0),$Q709&lt;='Recurring Transactions'!$L$17),1,0),IF('Recurring Transactions'!$F$17="Semi-monthly",IF(AND('Recurring Transactions'!$J$17&lt;=EOMONTH($Q709,0),$Q709&lt;='Recurring Transactions'!$L$17),2,0),IF('Recurring Transactions'!$F$17="Weekly",IF(AND('Recurring Transactions'!$J$17&lt;=EOMONTH($Q709,0),$Q709&lt;='Recurring Transactions'!$L$17),MAX(0,INT((MIN(EOMONTH($Q709,0),'Recurring Transactions'!$L$17)-'Recurring Transactions'!$J$17)/7)+INT(-(MAX('Recurring Transactions'!$J$17,$Q709)-'Recurring Transactions'!$J$17)/7)+1),0),IF('Recurring Transactions'!$F$17="Bi-weekly",IF(AND('Recurring Transactions'!$J$17&lt;=EOMONTH($Q709,0),$Q709&lt;='Recurring Transactions'!$L$17),MAX(0,INT((MIN(EOMONTH($Q709,0),'Recurring Transactions'!$L$17)-'Recurring Transactions'!$J$17)/14)+INT(-(MAX('Recurring Transactions'!$J$17,$Q709)-'Recurring Transactions'!$J$17)/14)+1),0),IF('Recurring Transactions'!$F$17="Quarterly",IF(AND(AND('Recurring Transactions'!$J$17&lt;=EOMONTH($Q709,0),$Q709&lt;='Recurring Transactions'!$L$17),MOD((YEAR($Q709)-YEAR('Recurring Transactions'!$J$17))*12+MONTH($Q709)-MONTH('Recurring Transactions'!$J$17),3)=0),1,0),IF('Recurring Transactions'!$F$17="Annually",IF(AND(AND('Recurring Transactions'!$J$17&lt;=EOMONTH($Q709,0),$Q709&lt;='Recurring Transactions'!$L$17),MONTH($Q709)=MONTH('Recurring Transactions'!$J$17)),1,0),0)))))))*'Recurring Transactions'!$D$17)</f>
        <v/>
      </c>
    </row>
    <row r="710">
      <c r="N710" s="126">
        <f>'Recurring Transactions'!$A$17</f>
        <v/>
      </c>
      <c r="O710" s="126">
        <f>'Recurring Transactions'!$B$17</f>
        <v/>
      </c>
      <c r="P710" s="126">
        <f>'Recurring Transactions'!$E$17</f>
        <v/>
      </c>
      <c r="Q710" s="72">
        <f>IF('Recurring Transactions'!$J$17="","",EDATE('Recurring Transactions'!$J$17,28))</f>
        <v/>
      </c>
      <c r="R710" s="126">
        <f>IF($Q710="","",TEXT($Q710,"mmm yyyy"))</f>
        <v/>
      </c>
      <c r="S710" s="124">
        <f>IF(OR('Recurring Transactions'!$A$17="",$Q710=""),0,(IF('Recurring Transactions'!$F$17="Monthly",IF(AND('Recurring Transactions'!$J$17&lt;=EOMONTH($Q710,0),$Q710&lt;='Recurring Transactions'!$L$17),1,0),IF('Recurring Transactions'!$F$17="Semi-monthly",IF(AND('Recurring Transactions'!$J$17&lt;=EOMONTH($Q710,0),$Q710&lt;='Recurring Transactions'!$L$17),2,0),IF('Recurring Transactions'!$F$17="Weekly",IF(AND('Recurring Transactions'!$J$17&lt;=EOMONTH($Q710,0),$Q710&lt;='Recurring Transactions'!$L$17),MAX(0,INT((MIN(EOMONTH($Q710,0),'Recurring Transactions'!$L$17)-'Recurring Transactions'!$J$17)/7)+INT(-(MAX('Recurring Transactions'!$J$17,$Q710)-'Recurring Transactions'!$J$17)/7)+1),0),IF('Recurring Transactions'!$F$17="Bi-weekly",IF(AND('Recurring Transactions'!$J$17&lt;=EOMONTH($Q710,0),$Q710&lt;='Recurring Transactions'!$L$17),MAX(0,INT((MIN(EOMONTH($Q710,0),'Recurring Transactions'!$L$17)-'Recurring Transactions'!$J$17)/14)+INT(-(MAX('Recurring Transactions'!$J$17,$Q710)-'Recurring Transactions'!$J$17)/14)+1),0),IF('Recurring Transactions'!$F$17="Quarterly",IF(AND(AND('Recurring Transactions'!$J$17&lt;=EOMONTH($Q710,0),$Q710&lt;='Recurring Transactions'!$L$17),MOD((YEAR($Q710)-YEAR('Recurring Transactions'!$J$17))*12+MONTH($Q710)-MONTH('Recurring Transactions'!$J$17),3)=0),1,0),IF('Recurring Transactions'!$F$17="Annually",IF(AND(AND('Recurring Transactions'!$J$17&lt;=EOMONTH($Q710,0),$Q710&lt;='Recurring Transactions'!$L$17),MONTH($Q710)=MONTH('Recurring Transactions'!$J$17)),1,0),0)))))))*'Recurring Transactions'!$D$17)</f>
        <v/>
      </c>
    </row>
    <row r="711">
      <c r="N711" s="126">
        <f>'Recurring Transactions'!$A$17</f>
        <v/>
      </c>
      <c r="O711" s="126">
        <f>'Recurring Transactions'!$B$17</f>
        <v/>
      </c>
      <c r="P711" s="126">
        <f>'Recurring Transactions'!$E$17</f>
        <v/>
      </c>
      <c r="Q711" s="72">
        <f>IF('Recurring Transactions'!$J$17="","",EDATE('Recurring Transactions'!$J$17,29))</f>
        <v/>
      </c>
      <c r="R711" s="126">
        <f>IF($Q711="","",TEXT($Q711,"mmm yyyy"))</f>
        <v/>
      </c>
      <c r="S711" s="124">
        <f>IF(OR('Recurring Transactions'!$A$17="",$Q711=""),0,(IF('Recurring Transactions'!$F$17="Monthly",IF(AND('Recurring Transactions'!$J$17&lt;=EOMONTH($Q711,0),$Q711&lt;='Recurring Transactions'!$L$17),1,0),IF('Recurring Transactions'!$F$17="Semi-monthly",IF(AND('Recurring Transactions'!$J$17&lt;=EOMONTH($Q711,0),$Q711&lt;='Recurring Transactions'!$L$17),2,0),IF('Recurring Transactions'!$F$17="Weekly",IF(AND('Recurring Transactions'!$J$17&lt;=EOMONTH($Q711,0),$Q711&lt;='Recurring Transactions'!$L$17),MAX(0,INT((MIN(EOMONTH($Q711,0),'Recurring Transactions'!$L$17)-'Recurring Transactions'!$J$17)/7)+INT(-(MAX('Recurring Transactions'!$J$17,$Q711)-'Recurring Transactions'!$J$17)/7)+1),0),IF('Recurring Transactions'!$F$17="Bi-weekly",IF(AND('Recurring Transactions'!$J$17&lt;=EOMONTH($Q711,0),$Q711&lt;='Recurring Transactions'!$L$17),MAX(0,INT((MIN(EOMONTH($Q711,0),'Recurring Transactions'!$L$17)-'Recurring Transactions'!$J$17)/14)+INT(-(MAX('Recurring Transactions'!$J$17,$Q711)-'Recurring Transactions'!$J$17)/14)+1),0),IF('Recurring Transactions'!$F$17="Quarterly",IF(AND(AND('Recurring Transactions'!$J$17&lt;=EOMONTH($Q711,0),$Q711&lt;='Recurring Transactions'!$L$17),MOD((YEAR($Q711)-YEAR('Recurring Transactions'!$J$17))*12+MONTH($Q711)-MONTH('Recurring Transactions'!$J$17),3)=0),1,0),IF('Recurring Transactions'!$F$17="Annually",IF(AND(AND('Recurring Transactions'!$J$17&lt;=EOMONTH($Q711,0),$Q711&lt;='Recurring Transactions'!$L$17),MONTH($Q711)=MONTH('Recurring Transactions'!$J$17)),1,0),0)))))))*'Recurring Transactions'!$D$17)</f>
        <v/>
      </c>
    </row>
    <row r="712">
      <c r="N712" s="126">
        <f>'Recurring Transactions'!$A$17</f>
        <v/>
      </c>
      <c r="O712" s="126">
        <f>'Recurring Transactions'!$B$17</f>
        <v/>
      </c>
      <c r="P712" s="126">
        <f>'Recurring Transactions'!$E$17</f>
        <v/>
      </c>
      <c r="Q712" s="72">
        <f>IF('Recurring Transactions'!$J$17="","",EDATE('Recurring Transactions'!$J$17,30))</f>
        <v/>
      </c>
      <c r="R712" s="126">
        <f>IF($Q712="","",TEXT($Q712,"mmm yyyy"))</f>
        <v/>
      </c>
      <c r="S712" s="124">
        <f>IF(OR('Recurring Transactions'!$A$17="",$Q712=""),0,(IF('Recurring Transactions'!$F$17="Monthly",IF(AND('Recurring Transactions'!$J$17&lt;=EOMONTH($Q712,0),$Q712&lt;='Recurring Transactions'!$L$17),1,0),IF('Recurring Transactions'!$F$17="Semi-monthly",IF(AND('Recurring Transactions'!$J$17&lt;=EOMONTH($Q712,0),$Q712&lt;='Recurring Transactions'!$L$17),2,0),IF('Recurring Transactions'!$F$17="Weekly",IF(AND('Recurring Transactions'!$J$17&lt;=EOMONTH($Q712,0),$Q712&lt;='Recurring Transactions'!$L$17),MAX(0,INT((MIN(EOMONTH($Q712,0),'Recurring Transactions'!$L$17)-'Recurring Transactions'!$J$17)/7)+INT(-(MAX('Recurring Transactions'!$J$17,$Q712)-'Recurring Transactions'!$J$17)/7)+1),0),IF('Recurring Transactions'!$F$17="Bi-weekly",IF(AND('Recurring Transactions'!$J$17&lt;=EOMONTH($Q712,0),$Q712&lt;='Recurring Transactions'!$L$17),MAX(0,INT((MIN(EOMONTH($Q712,0),'Recurring Transactions'!$L$17)-'Recurring Transactions'!$J$17)/14)+INT(-(MAX('Recurring Transactions'!$J$17,$Q712)-'Recurring Transactions'!$J$17)/14)+1),0),IF('Recurring Transactions'!$F$17="Quarterly",IF(AND(AND('Recurring Transactions'!$J$17&lt;=EOMONTH($Q712,0),$Q712&lt;='Recurring Transactions'!$L$17),MOD((YEAR($Q712)-YEAR('Recurring Transactions'!$J$17))*12+MONTH($Q712)-MONTH('Recurring Transactions'!$J$17),3)=0),1,0),IF('Recurring Transactions'!$F$17="Annually",IF(AND(AND('Recurring Transactions'!$J$17&lt;=EOMONTH($Q712,0),$Q712&lt;='Recurring Transactions'!$L$17),MONTH($Q712)=MONTH('Recurring Transactions'!$J$17)),1,0),0)))))))*'Recurring Transactions'!$D$17)</f>
        <v/>
      </c>
    </row>
    <row r="713">
      <c r="N713" s="126">
        <f>'Recurring Transactions'!$A$17</f>
        <v/>
      </c>
      <c r="O713" s="126">
        <f>'Recurring Transactions'!$B$17</f>
        <v/>
      </c>
      <c r="P713" s="126">
        <f>'Recurring Transactions'!$E$17</f>
        <v/>
      </c>
      <c r="Q713" s="72">
        <f>IF('Recurring Transactions'!$J$17="","",EDATE('Recurring Transactions'!$J$17,31))</f>
        <v/>
      </c>
      <c r="R713" s="126">
        <f>IF($Q713="","",TEXT($Q713,"mmm yyyy"))</f>
        <v/>
      </c>
      <c r="S713" s="124">
        <f>IF(OR('Recurring Transactions'!$A$17="",$Q713=""),0,(IF('Recurring Transactions'!$F$17="Monthly",IF(AND('Recurring Transactions'!$J$17&lt;=EOMONTH($Q713,0),$Q713&lt;='Recurring Transactions'!$L$17),1,0),IF('Recurring Transactions'!$F$17="Semi-monthly",IF(AND('Recurring Transactions'!$J$17&lt;=EOMONTH($Q713,0),$Q713&lt;='Recurring Transactions'!$L$17),2,0),IF('Recurring Transactions'!$F$17="Weekly",IF(AND('Recurring Transactions'!$J$17&lt;=EOMONTH($Q713,0),$Q713&lt;='Recurring Transactions'!$L$17),MAX(0,INT((MIN(EOMONTH($Q713,0),'Recurring Transactions'!$L$17)-'Recurring Transactions'!$J$17)/7)+INT(-(MAX('Recurring Transactions'!$J$17,$Q713)-'Recurring Transactions'!$J$17)/7)+1),0),IF('Recurring Transactions'!$F$17="Bi-weekly",IF(AND('Recurring Transactions'!$J$17&lt;=EOMONTH($Q713,0),$Q713&lt;='Recurring Transactions'!$L$17),MAX(0,INT((MIN(EOMONTH($Q713,0),'Recurring Transactions'!$L$17)-'Recurring Transactions'!$J$17)/14)+INT(-(MAX('Recurring Transactions'!$J$17,$Q713)-'Recurring Transactions'!$J$17)/14)+1),0),IF('Recurring Transactions'!$F$17="Quarterly",IF(AND(AND('Recurring Transactions'!$J$17&lt;=EOMONTH($Q713,0),$Q713&lt;='Recurring Transactions'!$L$17),MOD((YEAR($Q713)-YEAR('Recurring Transactions'!$J$17))*12+MONTH($Q713)-MONTH('Recurring Transactions'!$J$17),3)=0),1,0),IF('Recurring Transactions'!$F$17="Annually",IF(AND(AND('Recurring Transactions'!$J$17&lt;=EOMONTH($Q713,0),$Q713&lt;='Recurring Transactions'!$L$17),MONTH($Q713)=MONTH('Recurring Transactions'!$J$17)),1,0),0)))))))*'Recurring Transactions'!$D$17)</f>
        <v/>
      </c>
    </row>
    <row r="714">
      <c r="N714" s="126">
        <f>'Recurring Transactions'!$A$17</f>
        <v/>
      </c>
      <c r="O714" s="126">
        <f>'Recurring Transactions'!$B$17</f>
        <v/>
      </c>
      <c r="P714" s="126">
        <f>'Recurring Transactions'!$E$17</f>
        <v/>
      </c>
      <c r="Q714" s="72">
        <f>IF('Recurring Transactions'!$J$17="","",EDATE('Recurring Transactions'!$J$17,32))</f>
        <v/>
      </c>
      <c r="R714" s="126">
        <f>IF($Q714="","",TEXT($Q714,"mmm yyyy"))</f>
        <v/>
      </c>
      <c r="S714" s="124">
        <f>IF(OR('Recurring Transactions'!$A$17="",$Q714=""),0,(IF('Recurring Transactions'!$F$17="Monthly",IF(AND('Recurring Transactions'!$J$17&lt;=EOMONTH($Q714,0),$Q714&lt;='Recurring Transactions'!$L$17),1,0),IF('Recurring Transactions'!$F$17="Semi-monthly",IF(AND('Recurring Transactions'!$J$17&lt;=EOMONTH($Q714,0),$Q714&lt;='Recurring Transactions'!$L$17),2,0),IF('Recurring Transactions'!$F$17="Weekly",IF(AND('Recurring Transactions'!$J$17&lt;=EOMONTH($Q714,0),$Q714&lt;='Recurring Transactions'!$L$17),MAX(0,INT((MIN(EOMONTH($Q714,0),'Recurring Transactions'!$L$17)-'Recurring Transactions'!$J$17)/7)+INT(-(MAX('Recurring Transactions'!$J$17,$Q714)-'Recurring Transactions'!$J$17)/7)+1),0),IF('Recurring Transactions'!$F$17="Bi-weekly",IF(AND('Recurring Transactions'!$J$17&lt;=EOMONTH($Q714,0),$Q714&lt;='Recurring Transactions'!$L$17),MAX(0,INT((MIN(EOMONTH($Q714,0),'Recurring Transactions'!$L$17)-'Recurring Transactions'!$J$17)/14)+INT(-(MAX('Recurring Transactions'!$J$17,$Q714)-'Recurring Transactions'!$J$17)/14)+1),0),IF('Recurring Transactions'!$F$17="Quarterly",IF(AND(AND('Recurring Transactions'!$J$17&lt;=EOMONTH($Q714,0),$Q714&lt;='Recurring Transactions'!$L$17),MOD((YEAR($Q714)-YEAR('Recurring Transactions'!$J$17))*12+MONTH($Q714)-MONTH('Recurring Transactions'!$J$17),3)=0),1,0),IF('Recurring Transactions'!$F$17="Annually",IF(AND(AND('Recurring Transactions'!$J$17&lt;=EOMONTH($Q714,0),$Q714&lt;='Recurring Transactions'!$L$17),MONTH($Q714)=MONTH('Recurring Transactions'!$J$17)),1,0),0)))))))*'Recurring Transactions'!$D$17)</f>
        <v/>
      </c>
    </row>
    <row r="715">
      <c r="N715" s="126">
        <f>'Recurring Transactions'!$A$17</f>
        <v/>
      </c>
      <c r="O715" s="126">
        <f>'Recurring Transactions'!$B$17</f>
        <v/>
      </c>
      <c r="P715" s="126">
        <f>'Recurring Transactions'!$E$17</f>
        <v/>
      </c>
      <c r="Q715" s="72">
        <f>IF('Recurring Transactions'!$J$17="","",EDATE('Recurring Transactions'!$J$17,33))</f>
        <v/>
      </c>
      <c r="R715" s="126">
        <f>IF($Q715="","",TEXT($Q715,"mmm yyyy"))</f>
        <v/>
      </c>
      <c r="S715" s="124">
        <f>IF(OR('Recurring Transactions'!$A$17="",$Q715=""),0,(IF('Recurring Transactions'!$F$17="Monthly",IF(AND('Recurring Transactions'!$J$17&lt;=EOMONTH($Q715,0),$Q715&lt;='Recurring Transactions'!$L$17),1,0),IF('Recurring Transactions'!$F$17="Semi-monthly",IF(AND('Recurring Transactions'!$J$17&lt;=EOMONTH($Q715,0),$Q715&lt;='Recurring Transactions'!$L$17),2,0),IF('Recurring Transactions'!$F$17="Weekly",IF(AND('Recurring Transactions'!$J$17&lt;=EOMONTH($Q715,0),$Q715&lt;='Recurring Transactions'!$L$17),MAX(0,INT((MIN(EOMONTH($Q715,0),'Recurring Transactions'!$L$17)-'Recurring Transactions'!$J$17)/7)+INT(-(MAX('Recurring Transactions'!$J$17,$Q715)-'Recurring Transactions'!$J$17)/7)+1),0),IF('Recurring Transactions'!$F$17="Bi-weekly",IF(AND('Recurring Transactions'!$J$17&lt;=EOMONTH($Q715,0),$Q715&lt;='Recurring Transactions'!$L$17),MAX(0,INT((MIN(EOMONTH($Q715,0),'Recurring Transactions'!$L$17)-'Recurring Transactions'!$J$17)/14)+INT(-(MAX('Recurring Transactions'!$J$17,$Q715)-'Recurring Transactions'!$J$17)/14)+1),0),IF('Recurring Transactions'!$F$17="Quarterly",IF(AND(AND('Recurring Transactions'!$J$17&lt;=EOMONTH($Q715,0),$Q715&lt;='Recurring Transactions'!$L$17),MOD((YEAR($Q715)-YEAR('Recurring Transactions'!$J$17))*12+MONTH($Q715)-MONTH('Recurring Transactions'!$J$17),3)=0),1,0),IF('Recurring Transactions'!$F$17="Annually",IF(AND(AND('Recurring Transactions'!$J$17&lt;=EOMONTH($Q715,0),$Q715&lt;='Recurring Transactions'!$L$17),MONTH($Q715)=MONTH('Recurring Transactions'!$J$17)),1,0),0)))))))*'Recurring Transactions'!$D$17)</f>
        <v/>
      </c>
    </row>
    <row r="716">
      <c r="N716" s="126">
        <f>'Recurring Transactions'!$A$17</f>
        <v/>
      </c>
      <c r="O716" s="126">
        <f>'Recurring Transactions'!$B$17</f>
        <v/>
      </c>
      <c r="P716" s="126">
        <f>'Recurring Transactions'!$E$17</f>
        <v/>
      </c>
      <c r="Q716" s="72">
        <f>IF('Recurring Transactions'!$J$17="","",EDATE('Recurring Transactions'!$J$17,34))</f>
        <v/>
      </c>
      <c r="R716" s="126">
        <f>IF($Q716="","",TEXT($Q716,"mmm yyyy"))</f>
        <v/>
      </c>
      <c r="S716" s="124">
        <f>IF(OR('Recurring Transactions'!$A$17="",$Q716=""),0,(IF('Recurring Transactions'!$F$17="Monthly",IF(AND('Recurring Transactions'!$J$17&lt;=EOMONTH($Q716,0),$Q716&lt;='Recurring Transactions'!$L$17),1,0),IF('Recurring Transactions'!$F$17="Semi-monthly",IF(AND('Recurring Transactions'!$J$17&lt;=EOMONTH($Q716,0),$Q716&lt;='Recurring Transactions'!$L$17),2,0),IF('Recurring Transactions'!$F$17="Weekly",IF(AND('Recurring Transactions'!$J$17&lt;=EOMONTH($Q716,0),$Q716&lt;='Recurring Transactions'!$L$17),MAX(0,INT((MIN(EOMONTH($Q716,0),'Recurring Transactions'!$L$17)-'Recurring Transactions'!$J$17)/7)+INT(-(MAX('Recurring Transactions'!$J$17,$Q716)-'Recurring Transactions'!$J$17)/7)+1),0),IF('Recurring Transactions'!$F$17="Bi-weekly",IF(AND('Recurring Transactions'!$J$17&lt;=EOMONTH($Q716,0),$Q716&lt;='Recurring Transactions'!$L$17),MAX(0,INT((MIN(EOMONTH($Q716,0),'Recurring Transactions'!$L$17)-'Recurring Transactions'!$J$17)/14)+INT(-(MAX('Recurring Transactions'!$J$17,$Q716)-'Recurring Transactions'!$J$17)/14)+1),0),IF('Recurring Transactions'!$F$17="Quarterly",IF(AND(AND('Recurring Transactions'!$J$17&lt;=EOMONTH($Q716,0),$Q716&lt;='Recurring Transactions'!$L$17),MOD((YEAR($Q716)-YEAR('Recurring Transactions'!$J$17))*12+MONTH($Q716)-MONTH('Recurring Transactions'!$J$17),3)=0),1,0),IF('Recurring Transactions'!$F$17="Annually",IF(AND(AND('Recurring Transactions'!$J$17&lt;=EOMONTH($Q716,0),$Q716&lt;='Recurring Transactions'!$L$17),MONTH($Q716)=MONTH('Recurring Transactions'!$J$17)),1,0),0)))))))*'Recurring Transactions'!$D$17)</f>
        <v/>
      </c>
    </row>
    <row r="717">
      <c r="N717" s="126">
        <f>'Recurring Transactions'!$A$17</f>
        <v/>
      </c>
      <c r="O717" s="126">
        <f>'Recurring Transactions'!$B$17</f>
        <v/>
      </c>
      <c r="P717" s="126">
        <f>'Recurring Transactions'!$E$17</f>
        <v/>
      </c>
      <c r="Q717" s="72">
        <f>IF('Recurring Transactions'!$J$17="","",EDATE('Recurring Transactions'!$J$17,35))</f>
        <v/>
      </c>
      <c r="R717" s="126">
        <f>IF($Q717="","",TEXT($Q717,"mmm yyyy"))</f>
        <v/>
      </c>
      <c r="S717" s="124">
        <f>IF(OR('Recurring Transactions'!$A$17="",$Q717=""),0,(IF('Recurring Transactions'!$F$17="Monthly",IF(AND('Recurring Transactions'!$J$17&lt;=EOMONTH($Q717,0),$Q717&lt;='Recurring Transactions'!$L$17),1,0),IF('Recurring Transactions'!$F$17="Semi-monthly",IF(AND('Recurring Transactions'!$J$17&lt;=EOMONTH($Q717,0),$Q717&lt;='Recurring Transactions'!$L$17),2,0),IF('Recurring Transactions'!$F$17="Weekly",IF(AND('Recurring Transactions'!$J$17&lt;=EOMONTH($Q717,0),$Q717&lt;='Recurring Transactions'!$L$17),MAX(0,INT((MIN(EOMONTH($Q717,0),'Recurring Transactions'!$L$17)-'Recurring Transactions'!$J$17)/7)+INT(-(MAX('Recurring Transactions'!$J$17,$Q717)-'Recurring Transactions'!$J$17)/7)+1),0),IF('Recurring Transactions'!$F$17="Bi-weekly",IF(AND('Recurring Transactions'!$J$17&lt;=EOMONTH($Q717,0),$Q717&lt;='Recurring Transactions'!$L$17),MAX(0,INT((MIN(EOMONTH($Q717,0),'Recurring Transactions'!$L$17)-'Recurring Transactions'!$J$17)/14)+INT(-(MAX('Recurring Transactions'!$J$17,$Q717)-'Recurring Transactions'!$J$17)/14)+1),0),IF('Recurring Transactions'!$F$17="Quarterly",IF(AND(AND('Recurring Transactions'!$J$17&lt;=EOMONTH($Q717,0),$Q717&lt;='Recurring Transactions'!$L$17),MOD((YEAR($Q717)-YEAR('Recurring Transactions'!$J$17))*12+MONTH($Q717)-MONTH('Recurring Transactions'!$J$17),3)=0),1,0),IF('Recurring Transactions'!$F$17="Annually",IF(AND(AND('Recurring Transactions'!$J$17&lt;=EOMONTH($Q717,0),$Q717&lt;='Recurring Transactions'!$L$17),MONTH($Q717)=MONTH('Recurring Transactions'!$J$17)),1,0),0)))))))*'Recurring Transactions'!$D$17)</f>
        <v/>
      </c>
    </row>
    <row r="718">
      <c r="N718" s="126">
        <f>'Recurring Transactions'!$A$17</f>
        <v/>
      </c>
      <c r="O718" s="126">
        <f>'Recurring Transactions'!$B$17</f>
        <v/>
      </c>
      <c r="P718" s="126">
        <f>'Recurring Transactions'!$E$17</f>
        <v/>
      </c>
      <c r="Q718" s="72">
        <f>IF('Recurring Transactions'!$J$17="","",EDATE('Recurring Transactions'!$J$17,36))</f>
        <v/>
      </c>
      <c r="R718" s="126">
        <f>IF($Q718="","",TEXT($Q718,"mmm yyyy"))</f>
        <v/>
      </c>
      <c r="S718" s="124">
        <f>IF(OR('Recurring Transactions'!$A$17="",$Q718=""),0,(IF('Recurring Transactions'!$F$17="Monthly",IF(AND('Recurring Transactions'!$J$17&lt;=EOMONTH($Q718,0),$Q718&lt;='Recurring Transactions'!$L$17),1,0),IF('Recurring Transactions'!$F$17="Semi-monthly",IF(AND('Recurring Transactions'!$J$17&lt;=EOMONTH($Q718,0),$Q718&lt;='Recurring Transactions'!$L$17),2,0),IF('Recurring Transactions'!$F$17="Weekly",IF(AND('Recurring Transactions'!$J$17&lt;=EOMONTH($Q718,0),$Q718&lt;='Recurring Transactions'!$L$17),MAX(0,INT((MIN(EOMONTH($Q718,0),'Recurring Transactions'!$L$17)-'Recurring Transactions'!$J$17)/7)+INT(-(MAX('Recurring Transactions'!$J$17,$Q718)-'Recurring Transactions'!$J$17)/7)+1),0),IF('Recurring Transactions'!$F$17="Bi-weekly",IF(AND('Recurring Transactions'!$J$17&lt;=EOMONTH($Q718,0),$Q718&lt;='Recurring Transactions'!$L$17),MAX(0,INT((MIN(EOMONTH($Q718,0),'Recurring Transactions'!$L$17)-'Recurring Transactions'!$J$17)/14)+INT(-(MAX('Recurring Transactions'!$J$17,$Q718)-'Recurring Transactions'!$J$17)/14)+1),0),IF('Recurring Transactions'!$F$17="Quarterly",IF(AND(AND('Recurring Transactions'!$J$17&lt;=EOMONTH($Q718,0),$Q718&lt;='Recurring Transactions'!$L$17),MOD((YEAR($Q718)-YEAR('Recurring Transactions'!$J$17))*12+MONTH($Q718)-MONTH('Recurring Transactions'!$J$17),3)=0),1,0),IF('Recurring Transactions'!$F$17="Annually",IF(AND(AND('Recurring Transactions'!$J$17&lt;=EOMONTH($Q718,0),$Q718&lt;='Recurring Transactions'!$L$17),MONTH($Q718)=MONTH('Recurring Transactions'!$J$17)),1,0),0)))))))*'Recurring Transactions'!$D$17)</f>
        <v/>
      </c>
    </row>
    <row r="719">
      <c r="N719" s="126">
        <f>'Recurring Transactions'!$A$17</f>
        <v/>
      </c>
      <c r="O719" s="126">
        <f>'Recurring Transactions'!$B$17</f>
        <v/>
      </c>
      <c r="P719" s="126">
        <f>'Recurring Transactions'!$E$17</f>
        <v/>
      </c>
      <c r="Q719" s="72">
        <f>IF('Recurring Transactions'!$J$17="","",EDATE('Recurring Transactions'!$J$17,37))</f>
        <v/>
      </c>
      <c r="R719" s="126">
        <f>IF($Q719="","",TEXT($Q719,"mmm yyyy"))</f>
        <v/>
      </c>
      <c r="S719" s="124">
        <f>IF(OR('Recurring Transactions'!$A$17="",$Q719=""),0,(IF('Recurring Transactions'!$F$17="Monthly",IF(AND('Recurring Transactions'!$J$17&lt;=EOMONTH($Q719,0),$Q719&lt;='Recurring Transactions'!$L$17),1,0),IF('Recurring Transactions'!$F$17="Semi-monthly",IF(AND('Recurring Transactions'!$J$17&lt;=EOMONTH($Q719,0),$Q719&lt;='Recurring Transactions'!$L$17),2,0),IF('Recurring Transactions'!$F$17="Weekly",IF(AND('Recurring Transactions'!$J$17&lt;=EOMONTH($Q719,0),$Q719&lt;='Recurring Transactions'!$L$17),MAX(0,INT((MIN(EOMONTH($Q719,0),'Recurring Transactions'!$L$17)-'Recurring Transactions'!$J$17)/7)+INT(-(MAX('Recurring Transactions'!$J$17,$Q719)-'Recurring Transactions'!$J$17)/7)+1),0),IF('Recurring Transactions'!$F$17="Bi-weekly",IF(AND('Recurring Transactions'!$J$17&lt;=EOMONTH($Q719,0),$Q719&lt;='Recurring Transactions'!$L$17),MAX(0,INT((MIN(EOMONTH($Q719,0),'Recurring Transactions'!$L$17)-'Recurring Transactions'!$J$17)/14)+INT(-(MAX('Recurring Transactions'!$J$17,$Q719)-'Recurring Transactions'!$J$17)/14)+1),0),IF('Recurring Transactions'!$F$17="Quarterly",IF(AND(AND('Recurring Transactions'!$J$17&lt;=EOMONTH($Q719,0),$Q719&lt;='Recurring Transactions'!$L$17),MOD((YEAR($Q719)-YEAR('Recurring Transactions'!$J$17))*12+MONTH($Q719)-MONTH('Recurring Transactions'!$J$17),3)=0),1,0),IF('Recurring Transactions'!$F$17="Annually",IF(AND(AND('Recurring Transactions'!$J$17&lt;=EOMONTH($Q719,0),$Q719&lt;='Recurring Transactions'!$L$17),MONTH($Q719)=MONTH('Recurring Transactions'!$J$17)),1,0),0)))))))*'Recurring Transactions'!$D$17)</f>
        <v/>
      </c>
    </row>
    <row r="720">
      <c r="N720" s="126">
        <f>'Recurring Transactions'!$A$17</f>
        <v/>
      </c>
      <c r="O720" s="126">
        <f>'Recurring Transactions'!$B$17</f>
        <v/>
      </c>
      <c r="P720" s="126">
        <f>'Recurring Transactions'!$E$17</f>
        <v/>
      </c>
      <c r="Q720" s="72">
        <f>IF('Recurring Transactions'!$J$17="","",EDATE('Recurring Transactions'!$J$17,38))</f>
        <v/>
      </c>
      <c r="R720" s="126">
        <f>IF($Q720="","",TEXT($Q720,"mmm yyyy"))</f>
        <v/>
      </c>
      <c r="S720" s="124">
        <f>IF(OR('Recurring Transactions'!$A$17="",$Q720=""),0,(IF('Recurring Transactions'!$F$17="Monthly",IF(AND('Recurring Transactions'!$J$17&lt;=EOMONTH($Q720,0),$Q720&lt;='Recurring Transactions'!$L$17),1,0),IF('Recurring Transactions'!$F$17="Semi-monthly",IF(AND('Recurring Transactions'!$J$17&lt;=EOMONTH($Q720,0),$Q720&lt;='Recurring Transactions'!$L$17),2,0),IF('Recurring Transactions'!$F$17="Weekly",IF(AND('Recurring Transactions'!$J$17&lt;=EOMONTH($Q720,0),$Q720&lt;='Recurring Transactions'!$L$17),MAX(0,INT((MIN(EOMONTH($Q720,0),'Recurring Transactions'!$L$17)-'Recurring Transactions'!$J$17)/7)+INT(-(MAX('Recurring Transactions'!$J$17,$Q720)-'Recurring Transactions'!$J$17)/7)+1),0),IF('Recurring Transactions'!$F$17="Bi-weekly",IF(AND('Recurring Transactions'!$J$17&lt;=EOMONTH($Q720,0),$Q720&lt;='Recurring Transactions'!$L$17),MAX(0,INT((MIN(EOMONTH($Q720,0),'Recurring Transactions'!$L$17)-'Recurring Transactions'!$J$17)/14)+INT(-(MAX('Recurring Transactions'!$J$17,$Q720)-'Recurring Transactions'!$J$17)/14)+1),0),IF('Recurring Transactions'!$F$17="Quarterly",IF(AND(AND('Recurring Transactions'!$J$17&lt;=EOMONTH($Q720,0),$Q720&lt;='Recurring Transactions'!$L$17),MOD((YEAR($Q720)-YEAR('Recurring Transactions'!$J$17))*12+MONTH($Q720)-MONTH('Recurring Transactions'!$J$17),3)=0),1,0),IF('Recurring Transactions'!$F$17="Annually",IF(AND(AND('Recurring Transactions'!$J$17&lt;=EOMONTH($Q720,0),$Q720&lt;='Recurring Transactions'!$L$17),MONTH($Q720)=MONTH('Recurring Transactions'!$J$17)),1,0),0)))))))*'Recurring Transactions'!$D$17)</f>
        <v/>
      </c>
    </row>
    <row r="721">
      <c r="N721" s="126">
        <f>'Recurring Transactions'!$A$17</f>
        <v/>
      </c>
      <c r="O721" s="126">
        <f>'Recurring Transactions'!$B$17</f>
        <v/>
      </c>
      <c r="P721" s="126">
        <f>'Recurring Transactions'!$E$17</f>
        <v/>
      </c>
      <c r="Q721" s="72">
        <f>IF('Recurring Transactions'!$J$17="","",EDATE('Recurring Transactions'!$J$17,39))</f>
        <v/>
      </c>
      <c r="R721" s="126">
        <f>IF($Q721="","",TEXT($Q721,"mmm yyyy"))</f>
        <v/>
      </c>
      <c r="S721" s="124">
        <f>IF(OR('Recurring Transactions'!$A$17="",$Q721=""),0,(IF('Recurring Transactions'!$F$17="Monthly",IF(AND('Recurring Transactions'!$J$17&lt;=EOMONTH($Q721,0),$Q721&lt;='Recurring Transactions'!$L$17),1,0),IF('Recurring Transactions'!$F$17="Semi-monthly",IF(AND('Recurring Transactions'!$J$17&lt;=EOMONTH($Q721,0),$Q721&lt;='Recurring Transactions'!$L$17),2,0),IF('Recurring Transactions'!$F$17="Weekly",IF(AND('Recurring Transactions'!$J$17&lt;=EOMONTH($Q721,0),$Q721&lt;='Recurring Transactions'!$L$17),MAX(0,INT((MIN(EOMONTH($Q721,0),'Recurring Transactions'!$L$17)-'Recurring Transactions'!$J$17)/7)+INT(-(MAX('Recurring Transactions'!$J$17,$Q721)-'Recurring Transactions'!$J$17)/7)+1),0),IF('Recurring Transactions'!$F$17="Bi-weekly",IF(AND('Recurring Transactions'!$J$17&lt;=EOMONTH($Q721,0),$Q721&lt;='Recurring Transactions'!$L$17),MAX(0,INT((MIN(EOMONTH($Q721,0),'Recurring Transactions'!$L$17)-'Recurring Transactions'!$J$17)/14)+INT(-(MAX('Recurring Transactions'!$J$17,$Q721)-'Recurring Transactions'!$J$17)/14)+1),0),IF('Recurring Transactions'!$F$17="Quarterly",IF(AND(AND('Recurring Transactions'!$J$17&lt;=EOMONTH($Q721,0),$Q721&lt;='Recurring Transactions'!$L$17),MOD((YEAR($Q721)-YEAR('Recurring Transactions'!$J$17))*12+MONTH($Q721)-MONTH('Recurring Transactions'!$J$17),3)=0),1,0),IF('Recurring Transactions'!$F$17="Annually",IF(AND(AND('Recurring Transactions'!$J$17&lt;=EOMONTH($Q721,0),$Q721&lt;='Recurring Transactions'!$L$17),MONTH($Q721)=MONTH('Recurring Transactions'!$J$17)),1,0),0)))))))*'Recurring Transactions'!$D$17)</f>
        <v/>
      </c>
    </row>
    <row r="722">
      <c r="N722" s="126">
        <f>'Recurring Transactions'!$A$17</f>
        <v/>
      </c>
      <c r="O722" s="126">
        <f>'Recurring Transactions'!$B$17</f>
        <v/>
      </c>
      <c r="P722" s="126">
        <f>'Recurring Transactions'!$E$17</f>
        <v/>
      </c>
      <c r="Q722" s="72">
        <f>IF('Recurring Transactions'!$J$17="","",EDATE('Recurring Transactions'!$J$17,40))</f>
        <v/>
      </c>
      <c r="R722" s="126">
        <f>IF($Q722="","",TEXT($Q722,"mmm yyyy"))</f>
        <v/>
      </c>
      <c r="S722" s="124">
        <f>IF(OR('Recurring Transactions'!$A$17="",$Q722=""),0,(IF('Recurring Transactions'!$F$17="Monthly",IF(AND('Recurring Transactions'!$J$17&lt;=EOMONTH($Q722,0),$Q722&lt;='Recurring Transactions'!$L$17),1,0),IF('Recurring Transactions'!$F$17="Semi-monthly",IF(AND('Recurring Transactions'!$J$17&lt;=EOMONTH($Q722,0),$Q722&lt;='Recurring Transactions'!$L$17),2,0),IF('Recurring Transactions'!$F$17="Weekly",IF(AND('Recurring Transactions'!$J$17&lt;=EOMONTH($Q722,0),$Q722&lt;='Recurring Transactions'!$L$17),MAX(0,INT((MIN(EOMONTH($Q722,0),'Recurring Transactions'!$L$17)-'Recurring Transactions'!$J$17)/7)+INT(-(MAX('Recurring Transactions'!$J$17,$Q722)-'Recurring Transactions'!$J$17)/7)+1),0),IF('Recurring Transactions'!$F$17="Bi-weekly",IF(AND('Recurring Transactions'!$J$17&lt;=EOMONTH($Q722,0),$Q722&lt;='Recurring Transactions'!$L$17),MAX(0,INT((MIN(EOMONTH($Q722,0),'Recurring Transactions'!$L$17)-'Recurring Transactions'!$J$17)/14)+INT(-(MAX('Recurring Transactions'!$J$17,$Q722)-'Recurring Transactions'!$J$17)/14)+1),0),IF('Recurring Transactions'!$F$17="Quarterly",IF(AND(AND('Recurring Transactions'!$J$17&lt;=EOMONTH($Q722,0),$Q722&lt;='Recurring Transactions'!$L$17),MOD((YEAR($Q722)-YEAR('Recurring Transactions'!$J$17))*12+MONTH($Q722)-MONTH('Recurring Transactions'!$J$17),3)=0),1,0),IF('Recurring Transactions'!$F$17="Annually",IF(AND(AND('Recurring Transactions'!$J$17&lt;=EOMONTH($Q722,0),$Q722&lt;='Recurring Transactions'!$L$17),MONTH($Q722)=MONTH('Recurring Transactions'!$J$17)),1,0),0)))))))*'Recurring Transactions'!$D$17)</f>
        <v/>
      </c>
    </row>
    <row r="723">
      <c r="N723" s="126">
        <f>'Recurring Transactions'!$A$17</f>
        <v/>
      </c>
      <c r="O723" s="126">
        <f>'Recurring Transactions'!$B$17</f>
        <v/>
      </c>
      <c r="P723" s="126">
        <f>'Recurring Transactions'!$E$17</f>
        <v/>
      </c>
      <c r="Q723" s="72">
        <f>IF('Recurring Transactions'!$J$17="","",EDATE('Recurring Transactions'!$J$17,41))</f>
        <v/>
      </c>
      <c r="R723" s="126">
        <f>IF($Q723="","",TEXT($Q723,"mmm yyyy"))</f>
        <v/>
      </c>
      <c r="S723" s="124">
        <f>IF(OR('Recurring Transactions'!$A$17="",$Q723=""),0,(IF('Recurring Transactions'!$F$17="Monthly",IF(AND('Recurring Transactions'!$J$17&lt;=EOMONTH($Q723,0),$Q723&lt;='Recurring Transactions'!$L$17),1,0),IF('Recurring Transactions'!$F$17="Semi-monthly",IF(AND('Recurring Transactions'!$J$17&lt;=EOMONTH($Q723,0),$Q723&lt;='Recurring Transactions'!$L$17),2,0),IF('Recurring Transactions'!$F$17="Weekly",IF(AND('Recurring Transactions'!$J$17&lt;=EOMONTH($Q723,0),$Q723&lt;='Recurring Transactions'!$L$17),MAX(0,INT((MIN(EOMONTH($Q723,0),'Recurring Transactions'!$L$17)-'Recurring Transactions'!$J$17)/7)+INT(-(MAX('Recurring Transactions'!$J$17,$Q723)-'Recurring Transactions'!$J$17)/7)+1),0),IF('Recurring Transactions'!$F$17="Bi-weekly",IF(AND('Recurring Transactions'!$J$17&lt;=EOMONTH($Q723,0),$Q723&lt;='Recurring Transactions'!$L$17),MAX(0,INT((MIN(EOMONTH($Q723,0),'Recurring Transactions'!$L$17)-'Recurring Transactions'!$J$17)/14)+INT(-(MAX('Recurring Transactions'!$J$17,$Q723)-'Recurring Transactions'!$J$17)/14)+1),0),IF('Recurring Transactions'!$F$17="Quarterly",IF(AND(AND('Recurring Transactions'!$J$17&lt;=EOMONTH($Q723,0),$Q723&lt;='Recurring Transactions'!$L$17),MOD((YEAR($Q723)-YEAR('Recurring Transactions'!$J$17))*12+MONTH($Q723)-MONTH('Recurring Transactions'!$J$17),3)=0),1,0),IF('Recurring Transactions'!$F$17="Annually",IF(AND(AND('Recurring Transactions'!$J$17&lt;=EOMONTH($Q723,0),$Q723&lt;='Recurring Transactions'!$L$17),MONTH($Q723)=MONTH('Recurring Transactions'!$J$17)),1,0),0)))))))*'Recurring Transactions'!$D$17)</f>
        <v/>
      </c>
    </row>
    <row r="724">
      <c r="N724" s="126">
        <f>'Recurring Transactions'!$A$17</f>
        <v/>
      </c>
      <c r="O724" s="126">
        <f>'Recurring Transactions'!$B$17</f>
        <v/>
      </c>
      <c r="P724" s="126">
        <f>'Recurring Transactions'!$E$17</f>
        <v/>
      </c>
      <c r="Q724" s="72">
        <f>IF('Recurring Transactions'!$J$17="","",EDATE('Recurring Transactions'!$J$17,42))</f>
        <v/>
      </c>
      <c r="R724" s="126">
        <f>IF($Q724="","",TEXT($Q724,"mmm yyyy"))</f>
        <v/>
      </c>
      <c r="S724" s="124">
        <f>IF(OR('Recurring Transactions'!$A$17="",$Q724=""),0,(IF('Recurring Transactions'!$F$17="Monthly",IF(AND('Recurring Transactions'!$J$17&lt;=EOMONTH($Q724,0),$Q724&lt;='Recurring Transactions'!$L$17),1,0),IF('Recurring Transactions'!$F$17="Semi-monthly",IF(AND('Recurring Transactions'!$J$17&lt;=EOMONTH($Q724,0),$Q724&lt;='Recurring Transactions'!$L$17),2,0),IF('Recurring Transactions'!$F$17="Weekly",IF(AND('Recurring Transactions'!$J$17&lt;=EOMONTH($Q724,0),$Q724&lt;='Recurring Transactions'!$L$17),MAX(0,INT((MIN(EOMONTH($Q724,0),'Recurring Transactions'!$L$17)-'Recurring Transactions'!$J$17)/7)+INT(-(MAX('Recurring Transactions'!$J$17,$Q724)-'Recurring Transactions'!$J$17)/7)+1),0),IF('Recurring Transactions'!$F$17="Bi-weekly",IF(AND('Recurring Transactions'!$J$17&lt;=EOMONTH($Q724,0),$Q724&lt;='Recurring Transactions'!$L$17),MAX(0,INT((MIN(EOMONTH($Q724,0),'Recurring Transactions'!$L$17)-'Recurring Transactions'!$J$17)/14)+INT(-(MAX('Recurring Transactions'!$J$17,$Q724)-'Recurring Transactions'!$J$17)/14)+1),0),IF('Recurring Transactions'!$F$17="Quarterly",IF(AND(AND('Recurring Transactions'!$J$17&lt;=EOMONTH($Q724,0),$Q724&lt;='Recurring Transactions'!$L$17),MOD((YEAR($Q724)-YEAR('Recurring Transactions'!$J$17))*12+MONTH($Q724)-MONTH('Recurring Transactions'!$J$17),3)=0),1,0),IF('Recurring Transactions'!$F$17="Annually",IF(AND(AND('Recurring Transactions'!$J$17&lt;=EOMONTH($Q724,0),$Q724&lt;='Recurring Transactions'!$L$17),MONTH($Q724)=MONTH('Recurring Transactions'!$J$17)),1,0),0)))))))*'Recurring Transactions'!$D$17)</f>
        <v/>
      </c>
    </row>
    <row r="725">
      <c r="N725" s="126">
        <f>'Recurring Transactions'!$A$17</f>
        <v/>
      </c>
      <c r="O725" s="126">
        <f>'Recurring Transactions'!$B$17</f>
        <v/>
      </c>
      <c r="P725" s="126">
        <f>'Recurring Transactions'!$E$17</f>
        <v/>
      </c>
      <c r="Q725" s="72">
        <f>IF('Recurring Transactions'!$J$17="","",EDATE('Recurring Transactions'!$J$17,43))</f>
        <v/>
      </c>
      <c r="R725" s="126">
        <f>IF($Q725="","",TEXT($Q725,"mmm yyyy"))</f>
        <v/>
      </c>
      <c r="S725" s="124">
        <f>IF(OR('Recurring Transactions'!$A$17="",$Q725=""),0,(IF('Recurring Transactions'!$F$17="Monthly",IF(AND('Recurring Transactions'!$J$17&lt;=EOMONTH($Q725,0),$Q725&lt;='Recurring Transactions'!$L$17),1,0),IF('Recurring Transactions'!$F$17="Semi-monthly",IF(AND('Recurring Transactions'!$J$17&lt;=EOMONTH($Q725,0),$Q725&lt;='Recurring Transactions'!$L$17),2,0),IF('Recurring Transactions'!$F$17="Weekly",IF(AND('Recurring Transactions'!$J$17&lt;=EOMONTH($Q725,0),$Q725&lt;='Recurring Transactions'!$L$17),MAX(0,INT((MIN(EOMONTH($Q725,0),'Recurring Transactions'!$L$17)-'Recurring Transactions'!$J$17)/7)+INT(-(MAX('Recurring Transactions'!$J$17,$Q725)-'Recurring Transactions'!$J$17)/7)+1),0),IF('Recurring Transactions'!$F$17="Bi-weekly",IF(AND('Recurring Transactions'!$J$17&lt;=EOMONTH($Q725,0),$Q725&lt;='Recurring Transactions'!$L$17),MAX(0,INT((MIN(EOMONTH($Q725,0),'Recurring Transactions'!$L$17)-'Recurring Transactions'!$J$17)/14)+INT(-(MAX('Recurring Transactions'!$J$17,$Q725)-'Recurring Transactions'!$J$17)/14)+1),0),IF('Recurring Transactions'!$F$17="Quarterly",IF(AND(AND('Recurring Transactions'!$J$17&lt;=EOMONTH($Q725,0),$Q725&lt;='Recurring Transactions'!$L$17),MOD((YEAR($Q725)-YEAR('Recurring Transactions'!$J$17))*12+MONTH($Q725)-MONTH('Recurring Transactions'!$J$17),3)=0),1,0),IF('Recurring Transactions'!$F$17="Annually",IF(AND(AND('Recurring Transactions'!$J$17&lt;=EOMONTH($Q725,0),$Q725&lt;='Recurring Transactions'!$L$17),MONTH($Q725)=MONTH('Recurring Transactions'!$J$17)),1,0),0)))))))*'Recurring Transactions'!$D$17)</f>
        <v/>
      </c>
    </row>
    <row r="726">
      <c r="N726" s="126">
        <f>'Recurring Transactions'!$A$17</f>
        <v/>
      </c>
      <c r="O726" s="126">
        <f>'Recurring Transactions'!$B$17</f>
        <v/>
      </c>
      <c r="P726" s="126">
        <f>'Recurring Transactions'!$E$17</f>
        <v/>
      </c>
      <c r="Q726" s="72">
        <f>IF('Recurring Transactions'!$J$17="","",EDATE('Recurring Transactions'!$J$17,44))</f>
        <v/>
      </c>
      <c r="R726" s="126">
        <f>IF($Q726="","",TEXT($Q726,"mmm yyyy"))</f>
        <v/>
      </c>
      <c r="S726" s="124">
        <f>IF(OR('Recurring Transactions'!$A$17="",$Q726=""),0,(IF('Recurring Transactions'!$F$17="Monthly",IF(AND('Recurring Transactions'!$J$17&lt;=EOMONTH($Q726,0),$Q726&lt;='Recurring Transactions'!$L$17),1,0),IF('Recurring Transactions'!$F$17="Semi-monthly",IF(AND('Recurring Transactions'!$J$17&lt;=EOMONTH($Q726,0),$Q726&lt;='Recurring Transactions'!$L$17),2,0),IF('Recurring Transactions'!$F$17="Weekly",IF(AND('Recurring Transactions'!$J$17&lt;=EOMONTH($Q726,0),$Q726&lt;='Recurring Transactions'!$L$17),MAX(0,INT((MIN(EOMONTH($Q726,0),'Recurring Transactions'!$L$17)-'Recurring Transactions'!$J$17)/7)+INT(-(MAX('Recurring Transactions'!$J$17,$Q726)-'Recurring Transactions'!$J$17)/7)+1),0),IF('Recurring Transactions'!$F$17="Bi-weekly",IF(AND('Recurring Transactions'!$J$17&lt;=EOMONTH($Q726,0),$Q726&lt;='Recurring Transactions'!$L$17),MAX(0,INT((MIN(EOMONTH($Q726,0),'Recurring Transactions'!$L$17)-'Recurring Transactions'!$J$17)/14)+INT(-(MAX('Recurring Transactions'!$J$17,$Q726)-'Recurring Transactions'!$J$17)/14)+1),0),IF('Recurring Transactions'!$F$17="Quarterly",IF(AND(AND('Recurring Transactions'!$J$17&lt;=EOMONTH($Q726,0),$Q726&lt;='Recurring Transactions'!$L$17),MOD((YEAR($Q726)-YEAR('Recurring Transactions'!$J$17))*12+MONTH($Q726)-MONTH('Recurring Transactions'!$J$17),3)=0),1,0),IF('Recurring Transactions'!$F$17="Annually",IF(AND(AND('Recurring Transactions'!$J$17&lt;=EOMONTH($Q726,0),$Q726&lt;='Recurring Transactions'!$L$17),MONTH($Q726)=MONTH('Recurring Transactions'!$J$17)),1,0),0)))))))*'Recurring Transactions'!$D$17)</f>
        <v/>
      </c>
    </row>
    <row r="727">
      <c r="N727" s="126">
        <f>'Recurring Transactions'!$A$17</f>
        <v/>
      </c>
      <c r="O727" s="126">
        <f>'Recurring Transactions'!$B$17</f>
        <v/>
      </c>
      <c r="P727" s="126">
        <f>'Recurring Transactions'!$E$17</f>
        <v/>
      </c>
      <c r="Q727" s="72">
        <f>IF('Recurring Transactions'!$J$17="","",EDATE('Recurring Transactions'!$J$17,45))</f>
        <v/>
      </c>
      <c r="R727" s="126">
        <f>IF($Q727="","",TEXT($Q727,"mmm yyyy"))</f>
        <v/>
      </c>
      <c r="S727" s="124">
        <f>IF(OR('Recurring Transactions'!$A$17="",$Q727=""),0,(IF('Recurring Transactions'!$F$17="Monthly",IF(AND('Recurring Transactions'!$J$17&lt;=EOMONTH($Q727,0),$Q727&lt;='Recurring Transactions'!$L$17),1,0),IF('Recurring Transactions'!$F$17="Semi-monthly",IF(AND('Recurring Transactions'!$J$17&lt;=EOMONTH($Q727,0),$Q727&lt;='Recurring Transactions'!$L$17),2,0),IF('Recurring Transactions'!$F$17="Weekly",IF(AND('Recurring Transactions'!$J$17&lt;=EOMONTH($Q727,0),$Q727&lt;='Recurring Transactions'!$L$17),MAX(0,INT((MIN(EOMONTH($Q727,0),'Recurring Transactions'!$L$17)-'Recurring Transactions'!$J$17)/7)+INT(-(MAX('Recurring Transactions'!$J$17,$Q727)-'Recurring Transactions'!$J$17)/7)+1),0),IF('Recurring Transactions'!$F$17="Bi-weekly",IF(AND('Recurring Transactions'!$J$17&lt;=EOMONTH($Q727,0),$Q727&lt;='Recurring Transactions'!$L$17),MAX(0,INT((MIN(EOMONTH($Q727,0),'Recurring Transactions'!$L$17)-'Recurring Transactions'!$J$17)/14)+INT(-(MAX('Recurring Transactions'!$J$17,$Q727)-'Recurring Transactions'!$J$17)/14)+1),0),IF('Recurring Transactions'!$F$17="Quarterly",IF(AND(AND('Recurring Transactions'!$J$17&lt;=EOMONTH($Q727,0),$Q727&lt;='Recurring Transactions'!$L$17),MOD((YEAR($Q727)-YEAR('Recurring Transactions'!$J$17))*12+MONTH($Q727)-MONTH('Recurring Transactions'!$J$17),3)=0),1,0),IF('Recurring Transactions'!$F$17="Annually",IF(AND(AND('Recurring Transactions'!$J$17&lt;=EOMONTH($Q727,0),$Q727&lt;='Recurring Transactions'!$L$17),MONTH($Q727)=MONTH('Recurring Transactions'!$J$17)),1,0),0)))))))*'Recurring Transactions'!$D$17)</f>
        <v/>
      </c>
    </row>
    <row r="728">
      <c r="N728" s="126">
        <f>'Recurring Transactions'!$A$17</f>
        <v/>
      </c>
      <c r="O728" s="126">
        <f>'Recurring Transactions'!$B$17</f>
        <v/>
      </c>
      <c r="P728" s="126">
        <f>'Recurring Transactions'!$E$17</f>
        <v/>
      </c>
      <c r="Q728" s="72">
        <f>IF('Recurring Transactions'!$J$17="","",EDATE('Recurring Transactions'!$J$17,46))</f>
        <v/>
      </c>
      <c r="R728" s="126">
        <f>IF($Q728="","",TEXT($Q728,"mmm yyyy"))</f>
        <v/>
      </c>
      <c r="S728" s="124">
        <f>IF(OR('Recurring Transactions'!$A$17="",$Q728=""),0,(IF('Recurring Transactions'!$F$17="Monthly",IF(AND('Recurring Transactions'!$J$17&lt;=EOMONTH($Q728,0),$Q728&lt;='Recurring Transactions'!$L$17),1,0),IF('Recurring Transactions'!$F$17="Semi-monthly",IF(AND('Recurring Transactions'!$J$17&lt;=EOMONTH($Q728,0),$Q728&lt;='Recurring Transactions'!$L$17),2,0),IF('Recurring Transactions'!$F$17="Weekly",IF(AND('Recurring Transactions'!$J$17&lt;=EOMONTH($Q728,0),$Q728&lt;='Recurring Transactions'!$L$17),MAX(0,INT((MIN(EOMONTH($Q728,0),'Recurring Transactions'!$L$17)-'Recurring Transactions'!$J$17)/7)+INT(-(MAX('Recurring Transactions'!$J$17,$Q728)-'Recurring Transactions'!$J$17)/7)+1),0),IF('Recurring Transactions'!$F$17="Bi-weekly",IF(AND('Recurring Transactions'!$J$17&lt;=EOMONTH($Q728,0),$Q728&lt;='Recurring Transactions'!$L$17),MAX(0,INT((MIN(EOMONTH($Q728,0),'Recurring Transactions'!$L$17)-'Recurring Transactions'!$J$17)/14)+INT(-(MAX('Recurring Transactions'!$J$17,$Q728)-'Recurring Transactions'!$J$17)/14)+1),0),IF('Recurring Transactions'!$F$17="Quarterly",IF(AND(AND('Recurring Transactions'!$J$17&lt;=EOMONTH($Q728,0),$Q728&lt;='Recurring Transactions'!$L$17),MOD((YEAR($Q728)-YEAR('Recurring Transactions'!$J$17))*12+MONTH($Q728)-MONTH('Recurring Transactions'!$J$17),3)=0),1,0),IF('Recurring Transactions'!$F$17="Annually",IF(AND(AND('Recurring Transactions'!$J$17&lt;=EOMONTH($Q728,0),$Q728&lt;='Recurring Transactions'!$L$17),MONTH($Q728)=MONTH('Recurring Transactions'!$J$17)),1,0),0)))))))*'Recurring Transactions'!$D$17)</f>
        <v/>
      </c>
    </row>
    <row r="729">
      <c r="N729" s="126">
        <f>'Recurring Transactions'!$A$17</f>
        <v/>
      </c>
      <c r="O729" s="126">
        <f>'Recurring Transactions'!$B$17</f>
        <v/>
      </c>
      <c r="P729" s="126">
        <f>'Recurring Transactions'!$E$17</f>
        <v/>
      </c>
      <c r="Q729" s="72">
        <f>IF('Recurring Transactions'!$J$17="","",EDATE('Recurring Transactions'!$J$17,47))</f>
        <v/>
      </c>
      <c r="R729" s="126">
        <f>IF($Q729="","",TEXT($Q729,"mmm yyyy"))</f>
        <v/>
      </c>
      <c r="S729" s="124">
        <f>IF(OR('Recurring Transactions'!$A$17="",$Q729=""),0,(IF('Recurring Transactions'!$F$17="Monthly",IF(AND('Recurring Transactions'!$J$17&lt;=EOMONTH($Q729,0),$Q729&lt;='Recurring Transactions'!$L$17),1,0),IF('Recurring Transactions'!$F$17="Semi-monthly",IF(AND('Recurring Transactions'!$J$17&lt;=EOMONTH($Q729,0),$Q729&lt;='Recurring Transactions'!$L$17),2,0),IF('Recurring Transactions'!$F$17="Weekly",IF(AND('Recurring Transactions'!$J$17&lt;=EOMONTH($Q729,0),$Q729&lt;='Recurring Transactions'!$L$17),MAX(0,INT((MIN(EOMONTH($Q729,0),'Recurring Transactions'!$L$17)-'Recurring Transactions'!$J$17)/7)+INT(-(MAX('Recurring Transactions'!$J$17,$Q729)-'Recurring Transactions'!$J$17)/7)+1),0),IF('Recurring Transactions'!$F$17="Bi-weekly",IF(AND('Recurring Transactions'!$J$17&lt;=EOMONTH($Q729,0),$Q729&lt;='Recurring Transactions'!$L$17),MAX(0,INT((MIN(EOMONTH($Q729,0),'Recurring Transactions'!$L$17)-'Recurring Transactions'!$J$17)/14)+INT(-(MAX('Recurring Transactions'!$J$17,$Q729)-'Recurring Transactions'!$J$17)/14)+1),0),IF('Recurring Transactions'!$F$17="Quarterly",IF(AND(AND('Recurring Transactions'!$J$17&lt;=EOMONTH($Q729,0),$Q729&lt;='Recurring Transactions'!$L$17),MOD((YEAR($Q729)-YEAR('Recurring Transactions'!$J$17))*12+MONTH($Q729)-MONTH('Recurring Transactions'!$J$17),3)=0),1,0),IF('Recurring Transactions'!$F$17="Annually",IF(AND(AND('Recurring Transactions'!$J$17&lt;=EOMONTH($Q729,0),$Q729&lt;='Recurring Transactions'!$L$17),MONTH($Q729)=MONTH('Recurring Transactions'!$J$17)),1,0),0)))))))*'Recurring Transactions'!$D$17)</f>
        <v/>
      </c>
    </row>
    <row r="730">
      <c r="N730" s="126">
        <f>'Recurring Transactions'!$A$17</f>
        <v/>
      </c>
      <c r="O730" s="126">
        <f>'Recurring Transactions'!$B$17</f>
        <v/>
      </c>
      <c r="P730" s="126">
        <f>'Recurring Transactions'!$E$17</f>
        <v/>
      </c>
      <c r="Q730" s="72">
        <f>IF('Recurring Transactions'!$J$17="","",EDATE('Recurring Transactions'!$J$17,48))</f>
        <v/>
      </c>
      <c r="R730" s="126">
        <f>IF($Q730="","",TEXT($Q730,"mmm yyyy"))</f>
        <v/>
      </c>
      <c r="S730" s="124">
        <f>IF(OR('Recurring Transactions'!$A$17="",$Q730=""),0,(IF('Recurring Transactions'!$F$17="Monthly",IF(AND('Recurring Transactions'!$J$17&lt;=EOMONTH($Q730,0),$Q730&lt;='Recurring Transactions'!$L$17),1,0),IF('Recurring Transactions'!$F$17="Semi-monthly",IF(AND('Recurring Transactions'!$J$17&lt;=EOMONTH($Q730,0),$Q730&lt;='Recurring Transactions'!$L$17),2,0),IF('Recurring Transactions'!$F$17="Weekly",IF(AND('Recurring Transactions'!$J$17&lt;=EOMONTH($Q730,0),$Q730&lt;='Recurring Transactions'!$L$17),MAX(0,INT((MIN(EOMONTH($Q730,0),'Recurring Transactions'!$L$17)-'Recurring Transactions'!$J$17)/7)+INT(-(MAX('Recurring Transactions'!$J$17,$Q730)-'Recurring Transactions'!$J$17)/7)+1),0),IF('Recurring Transactions'!$F$17="Bi-weekly",IF(AND('Recurring Transactions'!$J$17&lt;=EOMONTH($Q730,0),$Q730&lt;='Recurring Transactions'!$L$17),MAX(0,INT((MIN(EOMONTH($Q730,0),'Recurring Transactions'!$L$17)-'Recurring Transactions'!$J$17)/14)+INT(-(MAX('Recurring Transactions'!$J$17,$Q730)-'Recurring Transactions'!$J$17)/14)+1),0),IF('Recurring Transactions'!$F$17="Quarterly",IF(AND(AND('Recurring Transactions'!$J$17&lt;=EOMONTH($Q730,0),$Q730&lt;='Recurring Transactions'!$L$17),MOD((YEAR($Q730)-YEAR('Recurring Transactions'!$J$17))*12+MONTH($Q730)-MONTH('Recurring Transactions'!$J$17),3)=0),1,0),IF('Recurring Transactions'!$F$17="Annually",IF(AND(AND('Recurring Transactions'!$J$17&lt;=EOMONTH($Q730,0),$Q730&lt;='Recurring Transactions'!$L$17),MONTH($Q730)=MONTH('Recurring Transactions'!$J$17)),1,0),0)))))))*'Recurring Transactions'!$D$17)</f>
        <v/>
      </c>
    </row>
    <row r="731">
      <c r="N731" s="126">
        <f>'Recurring Transactions'!$A$17</f>
        <v/>
      </c>
      <c r="O731" s="126">
        <f>'Recurring Transactions'!$B$17</f>
        <v/>
      </c>
      <c r="P731" s="126">
        <f>'Recurring Transactions'!$E$17</f>
        <v/>
      </c>
      <c r="Q731" s="72">
        <f>IF('Recurring Transactions'!$J$17="","",EDATE('Recurring Transactions'!$J$17,49))</f>
        <v/>
      </c>
      <c r="R731" s="126">
        <f>IF($Q731="","",TEXT($Q731,"mmm yyyy"))</f>
        <v/>
      </c>
      <c r="S731" s="124">
        <f>IF(OR('Recurring Transactions'!$A$17="",$Q731=""),0,(IF('Recurring Transactions'!$F$17="Monthly",IF(AND('Recurring Transactions'!$J$17&lt;=EOMONTH($Q731,0),$Q731&lt;='Recurring Transactions'!$L$17),1,0),IF('Recurring Transactions'!$F$17="Semi-monthly",IF(AND('Recurring Transactions'!$J$17&lt;=EOMONTH($Q731,0),$Q731&lt;='Recurring Transactions'!$L$17),2,0),IF('Recurring Transactions'!$F$17="Weekly",IF(AND('Recurring Transactions'!$J$17&lt;=EOMONTH($Q731,0),$Q731&lt;='Recurring Transactions'!$L$17),MAX(0,INT((MIN(EOMONTH($Q731,0),'Recurring Transactions'!$L$17)-'Recurring Transactions'!$J$17)/7)+INT(-(MAX('Recurring Transactions'!$J$17,$Q731)-'Recurring Transactions'!$J$17)/7)+1),0),IF('Recurring Transactions'!$F$17="Bi-weekly",IF(AND('Recurring Transactions'!$J$17&lt;=EOMONTH($Q731,0),$Q731&lt;='Recurring Transactions'!$L$17),MAX(0,INT((MIN(EOMONTH($Q731,0),'Recurring Transactions'!$L$17)-'Recurring Transactions'!$J$17)/14)+INT(-(MAX('Recurring Transactions'!$J$17,$Q731)-'Recurring Transactions'!$J$17)/14)+1),0),IF('Recurring Transactions'!$F$17="Quarterly",IF(AND(AND('Recurring Transactions'!$J$17&lt;=EOMONTH($Q731,0),$Q731&lt;='Recurring Transactions'!$L$17),MOD((YEAR($Q731)-YEAR('Recurring Transactions'!$J$17))*12+MONTH($Q731)-MONTH('Recurring Transactions'!$J$17),3)=0),1,0),IF('Recurring Transactions'!$F$17="Annually",IF(AND(AND('Recurring Transactions'!$J$17&lt;=EOMONTH($Q731,0),$Q731&lt;='Recurring Transactions'!$L$17),MONTH($Q731)=MONTH('Recurring Transactions'!$J$17)),1,0),0)))))))*'Recurring Transactions'!$D$17)</f>
        <v/>
      </c>
    </row>
    <row r="732">
      <c r="N732" s="126">
        <f>'Recurring Transactions'!$A$17</f>
        <v/>
      </c>
      <c r="O732" s="126">
        <f>'Recurring Transactions'!$B$17</f>
        <v/>
      </c>
      <c r="P732" s="126">
        <f>'Recurring Transactions'!$E$17</f>
        <v/>
      </c>
      <c r="Q732" s="72">
        <f>IF('Recurring Transactions'!$J$17="","",EDATE('Recurring Transactions'!$J$17,50))</f>
        <v/>
      </c>
      <c r="R732" s="126">
        <f>IF($Q732="","",TEXT($Q732,"mmm yyyy"))</f>
        <v/>
      </c>
      <c r="S732" s="124">
        <f>IF(OR('Recurring Transactions'!$A$17="",$Q732=""),0,(IF('Recurring Transactions'!$F$17="Monthly",IF(AND('Recurring Transactions'!$J$17&lt;=EOMONTH($Q732,0),$Q732&lt;='Recurring Transactions'!$L$17),1,0),IF('Recurring Transactions'!$F$17="Semi-monthly",IF(AND('Recurring Transactions'!$J$17&lt;=EOMONTH($Q732,0),$Q732&lt;='Recurring Transactions'!$L$17),2,0),IF('Recurring Transactions'!$F$17="Weekly",IF(AND('Recurring Transactions'!$J$17&lt;=EOMONTH($Q732,0),$Q732&lt;='Recurring Transactions'!$L$17),MAX(0,INT((MIN(EOMONTH($Q732,0),'Recurring Transactions'!$L$17)-'Recurring Transactions'!$J$17)/7)+INT(-(MAX('Recurring Transactions'!$J$17,$Q732)-'Recurring Transactions'!$J$17)/7)+1),0),IF('Recurring Transactions'!$F$17="Bi-weekly",IF(AND('Recurring Transactions'!$J$17&lt;=EOMONTH($Q732,0),$Q732&lt;='Recurring Transactions'!$L$17),MAX(0,INT((MIN(EOMONTH($Q732,0),'Recurring Transactions'!$L$17)-'Recurring Transactions'!$J$17)/14)+INT(-(MAX('Recurring Transactions'!$J$17,$Q732)-'Recurring Transactions'!$J$17)/14)+1),0),IF('Recurring Transactions'!$F$17="Quarterly",IF(AND(AND('Recurring Transactions'!$J$17&lt;=EOMONTH($Q732,0),$Q732&lt;='Recurring Transactions'!$L$17),MOD((YEAR($Q732)-YEAR('Recurring Transactions'!$J$17))*12+MONTH($Q732)-MONTH('Recurring Transactions'!$J$17),3)=0),1,0),IF('Recurring Transactions'!$F$17="Annually",IF(AND(AND('Recurring Transactions'!$J$17&lt;=EOMONTH($Q732,0),$Q732&lt;='Recurring Transactions'!$L$17),MONTH($Q732)=MONTH('Recurring Transactions'!$J$17)),1,0),0)))))))*'Recurring Transactions'!$D$17)</f>
        <v/>
      </c>
    </row>
    <row r="733">
      <c r="N733" s="126">
        <f>'Recurring Transactions'!$A$17</f>
        <v/>
      </c>
      <c r="O733" s="126">
        <f>'Recurring Transactions'!$B$17</f>
        <v/>
      </c>
      <c r="P733" s="126">
        <f>'Recurring Transactions'!$E$17</f>
        <v/>
      </c>
      <c r="Q733" s="72">
        <f>IF('Recurring Transactions'!$J$17="","",EDATE('Recurring Transactions'!$J$17,51))</f>
        <v/>
      </c>
      <c r="R733" s="126">
        <f>IF($Q733="","",TEXT($Q733,"mmm yyyy"))</f>
        <v/>
      </c>
      <c r="S733" s="124">
        <f>IF(OR('Recurring Transactions'!$A$17="",$Q733=""),0,(IF('Recurring Transactions'!$F$17="Monthly",IF(AND('Recurring Transactions'!$J$17&lt;=EOMONTH($Q733,0),$Q733&lt;='Recurring Transactions'!$L$17),1,0),IF('Recurring Transactions'!$F$17="Semi-monthly",IF(AND('Recurring Transactions'!$J$17&lt;=EOMONTH($Q733,0),$Q733&lt;='Recurring Transactions'!$L$17),2,0),IF('Recurring Transactions'!$F$17="Weekly",IF(AND('Recurring Transactions'!$J$17&lt;=EOMONTH($Q733,0),$Q733&lt;='Recurring Transactions'!$L$17),MAX(0,INT((MIN(EOMONTH($Q733,0),'Recurring Transactions'!$L$17)-'Recurring Transactions'!$J$17)/7)+INT(-(MAX('Recurring Transactions'!$J$17,$Q733)-'Recurring Transactions'!$J$17)/7)+1),0),IF('Recurring Transactions'!$F$17="Bi-weekly",IF(AND('Recurring Transactions'!$J$17&lt;=EOMONTH($Q733,0),$Q733&lt;='Recurring Transactions'!$L$17),MAX(0,INT((MIN(EOMONTH($Q733,0),'Recurring Transactions'!$L$17)-'Recurring Transactions'!$J$17)/14)+INT(-(MAX('Recurring Transactions'!$J$17,$Q733)-'Recurring Transactions'!$J$17)/14)+1),0),IF('Recurring Transactions'!$F$17="Quarterly",IF(AND(AND('Recurring Transactions'!$J$17&lt;=EOMONTH($Q733,0),$Q733&lt;='Recurring Transactions'!$L$17),MOD((YEAR($Q733)-YEAR('Recurring Transactions'!$J$17))*12+MONTH($Q733)-MONTH('Recurring Transactions'!$J$17),3)=0),1,0),IF('Recurring Transactions'!$F$17="Annually",IF(AND(AND('Recurring Transactions'!$J$17&lt;=EOMONTH($Q733,0),$Q733&lt;='Recurring Transactions'!$L$17),MONTH($Q733)=MONTH('Recurring Transactions'!$J$17)),1,0),0)))))))*'Recurring Transactions'!$D$17)</f>
        <v/>
      </c>
    </row>
    <row r="734">
      <c r="N734" s="126">
        <f>'Recurring Transactions'!$A$17</f>
        <v/>
      </c>
      <c r="O734" s="126">
        <f>'Recurring Transactions'!$B$17</f>
        <v/>
      </c>
      <c r="P734" s="126">
        <f>'Recurring Transactions'!$E$17</f>
        <v/>
      </c>
      <c r="Q734" s="72">
        <f>IF('Recurring Transactions'!$J$17="","",EDATE('Recurring Transactions'!$J$17,52))</f>
        <v/>
      </c>
      <c r="R734" s="126">
        <f>IF($Q734="","",TEXT($Q734,"mmm yyyy"))</f>
        <v/>
      </c>
      <c r="S734" s="124">
        <f>IF(OR('Recurring Transactions'!$A$17="",$Q734=""),0,(IF('Recurring Transactions'!$F$17="Monthly",IF(AND('Recurring Transactions'!$J$17&lt;=EOMONTH($Q734,0),$Q734&lt;='Recurring Transactions'!$L$17),1,0),IF('Recurring Transactions'!$F$17="Semi-monthly",IF(AND('Recurring Transactions'!$J$17&lt;=EOMONTH($Q734,0),$Q734&lt;='Recurring Transactions'!$L$17),2,0),IF('Recurring Transactions'!$F$17="Weekly",IF(AND('Recurring Transactions'!$J$17&lt;=EOMONTH($Q734,0),$Q734&lt;='Recurring Transactions'!$L$17),MAX(0,INT((MIN(EOMONTH($Q734,0),'Recurring Transactions'!$L$17)-'Recurring Transactions'!$J$17)/7)+INT(-(MAX('Recurring Transactions'!$J$17,$Q734)-'Recurring Transactions'!$J$17)/7)+1),0),IF('Recurring Transactions'!$F$17="Bi-weekly",IF(AND('Recurring Transactions'!$J$17&lt;=EOMONTH($Q734,0),$Q734&lt;='Recurring Transactions'!$L$17),MAX(0,INT((MIN(EOMONTH($Q734,0),'Recurring Transactions'!$L$17)-'Recurring Transactions'!$J$17)/14)+INT(-(MAX('Recurring Transactions'!$J$17,$Q734)-'Recurring Transactions'!$J$17)/14)+1),0),IF('Recurring Transactions'!$F$17="Quarterly",IF(AND(AND('Recurring Transactions'!$J$17&lt;=EOMONTH($Q734,0),$Q734&lt;='Recurring Transactions'!$L$17),MOD((YEAR($Q734)-YEAR('Recurring Transactions'!$J$17))*12+MONTH($Q734)-MONTH('Recurring Transactions'!$J$17),3)=0),1,0),IF('Recurring Transactions'!$F$17="Annually",IF(AND(AND('Recurring Transactions'!$J$17&lt;=EOMONTH($Q734,0),$Q734&lt;='Recurring Transactions'!$L$17),MONTH($Q734)=MONTH('Recurring Transactions'!$J$17)),1,0),0)))))))*'Recurring Transactions'!$D$17)</f>
        <v/>
      </c>
    </row>
    <row r="735">
      <c r="N735" s="126">
        <f>'Recurring Transactions'!$A$17</f>
        <v/>
      </c>
      <c r="O735" s="126">
        <f>'Recurring Transactions'!$B$17</f>
        <v/>
      </c>
      <c r="P735" s="126">
        <f>'Recurring Transactions'!$E$17</f>
        <v/>
      </c>
      <c r="Q735" s="72">
        <f>IF('Recurring Transactions'!$J$17="","",EDATE('Recurring Transactions'!$J$17,53))</f>
        <v/>
      </c>
      <c r="R735" s="126">
        <f>IF($Q735="","",TEXT($Q735,"mmm yyyy"))</f>
        <v/>
      </c>
      <c r="S735" s="124">
        <f>IF(OR('Recurring Transactions'!$A$17="",$Q735=""),0,(IF('Recurring Transactions'!$F$17="Monthly",IF(AND('Recurring Transactions'!$J$17&lt;=EOMONTH($Q735,0),$Q735&lt;='Recurring Transactions'!$L$17),1,0),IF('Recurring Transactions'!$F$17="Semi-monthly",IF(AND('Recurring Transactions'!$J$17&lt;=EOMONTH($Q735,0),$Q735&lt;='Recurring Transactions'!$L$17),2,0),IF('Recurring Transactions'!$F$17="Weekly",IF(AND('Recurring Transactions'!$J$17&lt;=EOMONTH($Q735,0),$Q735&lt;='Recurring Transactions'!$L$17),MAX(0,INT((MIN(EOMONTH($Q735,0),'Recurring Transactions'!$L$17)-'Recurring Transactions'!$J$17)/7)+INT(-(MAX('Recurring Transactions'!$J$17,$Q735)-'Recurring Transactions'!$J$17)/7)+1),0),IF('Recurring Transactions'!$F$17="Bi-weekly",IF(AND('Recurring Transactions'!$J$17&lt;=EOMONTH($Q735,0),$Q735&lt;='Recurring Transactions'!$L$17),MAX(0,INT((MIN(EOMONTH($Q735,0),'Recurring Transactions'!$L$17)-'Recurring Transactions'!$J$17)/14)+INT(-(MAX('Recurring Transactions'!$J$17,$Q735)-'Recurring Transactions'!$J$17)/14)+1),0),IF('Recurring Transactions'!$F$17="Quarterly",IF(AND(AND('Recurring Transactions'!$J$17&lt;=EOMONTH($Q735,0),$Q735&lt;='Recurring Transactions'!$L$17),MOD((YEAR($Q735)-YEAR('Recurring Transactions'!$J$17))*12+MONTH($Q735)-MONTH('Recurring Transactions'!$J$17),3)=0),1,0),IF('Recurring Transactions'!$F$17="Annually",IF(AND(AND('Recurring Transactions'!$J$17&lt;=EOMONTH($Q735,0),$Q735&lt;='Recurring Transactions'!$L$17),MONTH($Q735)=MONTH('Recurring Transactions'!$J$17)),1,0),0)))))))*'Recurring Transactions'!$D$17)</f>
        <v/>
      </c>
    </row>
    <row r="736">
      <c r="N736" s="126">
        <f>'Recurring Transactions'!$A$17</f>
        <v/>
      </c>
      <c r="O736" s="126">
        <f>'Recurring Transactions'!$B$17</f>
        <v/>
      </c>
      <c r="P736" s="126">
        <f>'Recurring Transactions'!$E$17</f>
        <v/>
      </c>
      <c r="Q736" s="72">
        <f>IF('Recurring Transactions'!$J$17="","",EDATE('Recurring Transactions'!$J$17,54))</f>
        <v/>
      </c>
      <c r="R736" s="126">
        <f>IF($Q736="","",TEXT($Q736,"mmm yyyy"))</f>
        <v/>
      </c>
      <c r="S736" s="124">
        <f>IF(OR('Recurring Transactions'!$A$17="",$Q736=""),0,(IF('Recurring Transactions'!$F$17="Monthly",IF(AND('Recurring Transactions'!$J$17&lt;=EOMONTH($Q736,0),$Q736&lt;='Recurring Transactions'!$L$17),1,0),IF('Recurring Transactions'!$F$17="Semi-monthly",IF(AND('Recurring Transactions'!$J$17&lt;=EOMONTH($Q736,0),$Q736&lt;='Recurring Transactions'!$L$17),2,0),IF('Recurring Transactions'!$F$17="Weekly",IF(AND('Recurring Transactions'!$J$17&lt;=EOMONTH($Q736,0),$Q736&lt;='Recurring Transactions'!$L$17),MAX(0,INT((MIN(EOMONTH($Q736,0),'Recurring Transactions'!$L$17)-'Recurring Transactions'!$J$17)/7)+INT(-(MAX('Recurring Transactions'!$J$17,$Q736)-'Recurring Transactions'!$J$17)/7)+1),0),IF('Recurring Transactions'!$F$17="Bi-weekly",IF(AND('Recurring Transactions'!$J$17&lt;=EOMONTH($Q736,0),$Q736&lt;='Recurring Transactions'!$L$17),MAX(0,INT((MIN(EOMONTH($Q736,0),'Recurring Transactions'!$L$17)-'Recurring Transactions'!$J$17)/14)+INT(-(MAX('Recurring Transactions'!$J$17,$Q736)-'Recurring Transactions'!$J$17)/14)+1),0),IF('Recurring Transactions'!$F$17="Quarterly",IF(AND(AND('Recurring Transactions'!$J$17&lt;=EOMONTH($Q736,0),$Q736&lt;='Recurring Transactions'!$L$17),MOD((YEAR($Q736)-YEAR('Recurring Transactions'!$J$17))*12+MONTH($Q736)-MONTH('Recurring Transactions'!$J$17),3)=0),1,0),IF('Recurring Transactions'!$F$17="Annually",IF(AND(AND('Recurring Transactions'!$J$17&lt;=EOMONTH($Q736,0),$Q736&lt;='Recurring Transactions'!$L$17),MONTH($Q736)=MONTH('Recurring Transactions'!$J$17)),1,0),0)))))))*'Recurring Transactions'!$D$17)</f>
        <v/>
      </c>
    </row>
    <row r="737">
      <c r="N737" s="126">
        <f>'Recurring Transactions'!$A$17</f>
        <v/>
      </c>
      <c r="O737" s="126">
        <f>'Recurring Transactions'!$B$17</f>
        <v/>
      </c>
      <c r="P737" s="126">
        <f>'Recurring Transactions'!$E$17</f>
        <v/>
      </c>
      <c r="Q737" s="72">
        <f>IF('Recurring Transactions'!$J$17="","",EDATE('Recurring Transactions'!$J$17,55))</f>
        <v/>
      </c>
      <c r="R737" s="126">
        <f>IF($Q737="","",TEXT($Q737,"mmm yyyy"))</f>
        <v/>
      </c>
      <c r="S737" s="124">
        <f>IF(OR('Recurring Transactions'!$A$17="",$Q737=""),0,(IF('Recurring Transactions'!$F$17="Monthly",IF(AND('Recurring Transactions'!$J$17&lt;=EOMONTH($Q737,0),$Q737&lt;='Recurring Transactions'!$L$17),1,0),IF('Recurring Transactions'!$F$17="Semi-monthly",IF(AND('Recurring Transactions'!$J$17&lt;=EOMONTH($Q737,0),$Q737&lt;='Recurring Transactions'!$L$17),2,0),IF('Recurring Transactions'!$F$17="Weekly",IF(AND('Recurring Transactions'!$J$17&lt;=EOMONTH($Q737,0),$Q737&lt;='Recurring Transactions'!$L$17),MAX(0,INT((MIN(EOMONTH($Q737,0),'Recurring Transactions'!$L$17)-'Recurring Transactions'!$J$17)/7)+INT(-(MAX('Recurring Transactions'!$J$17,$Q737)-'Recurring Transactions'!$J$17)/7)+1),0),IF('Recurring Transactions'!$F$17="Bi-weekly",IF(AND('Recurring Transactions'!$J$17&lt;=EOMONTH($Q737,0),$Q737&lt;='Recurring Transactions'!$L$17),MAX(0,INT((MIN(EOMONTH($Q737,0),'Recurring Transactions'!$L$17)-'Recurring Transactions'!$J$17)/14)+INT(-(MAX('Recurring Transactions'!$J$17,$Q737)-'Recurring Transactions'!$J$17)/14)+1),0),IF('Recurring Transactions'!$F$17="Quarterly",IF(AND(AND('Recurring Transactions'!$J$17&lt;=EOMONTH($Q737,0),$Q737&lt;='Recurring Transactions'!$L$17),MOD((YEAR($Q737)-YEAR('Recurring Transactions'!$J$17))*12+MONTH($Q737)-MONTH('Recurring Transactions'!$J$17),3)=0),1,0),IF('Recurring Transactions'!$F$17="Annually",IF(AND(AND('Recurring Transactions'!$J$17&lt;=EOMONTH($Q737,0),$Q737&lt;='Recurring Transactions'!$L$17),MONTH($Q737)=MONTH('Recurring Transactions'!$J$17)),1,0),0)))))))*'Recurring Transactions'!$D$17)</f>
        <v/>
      </c>
    </row>
    <row r="738">
      <c r="N738" s="126">
        <f>'Recurring Transactions'!$A$17</f>
        <v/>
      </c>
      <c r="O738" s="126">
        <f>'Recurring Transactions'!$B$17</f>
        <v/>
      </c>
      <c r="P738" s="126">
        <f>'Recurring Transactions'!$E$17</f>
        <v/>
      </c>
      <c r="Q738" s="72">
        <f>IF('Recurring Transactions'!$J$17="","",EDATE('Recurring Transactions'!$J$17,56))</f>
        <v/>
      </c>
      <c r="R738" s="126">
        <f>IF($Q738="","",TEXT($Q738,"mmm yyyy"))</f>
        <v/>
      </c>
      <c r="S738" s="124">
        <f>IF(OR('Recurring Transactions'!$A$17="",$Q738=""),0,(IF('Recurring Transactions'!$F$17="Monthly",IF(AND('Recurring Transactions'!$J$17&lt;=EOMONTH($Q738,0),$Q738&lt;='Recurring Transactions'!$L$17),1,0),IF('Recurring Transactions'!$F$17="Semi-monthly",IF(AND('Recurring Transactions'!$J$17&lt;=EOMONTH($Q738,0),$Q738&lt;='Recurring Transactions'!$L$17),2,0),IF('Recurring Transactions'!$F$17="Weekly",IF(AND('Recurring Transactions'!$J$17&lt;=EOMONTH($Q738,0),$Q738&lt;='Recurring Transactions'!$L$17),MAX(0,INT((MIN(EOMONTH($Q738,0),'Recurring Transactions'!$L$17)-'Recurring Transactions'!$J$17)/7)+INT(-(MAX('Recurring Transactions'!$J$17,$Q738)-'Recurring Transactions'!$J$17)/7)+1),0),IF('Recurring Transactions'!$F$17="Bi-weekly",IF(AND('Recurring Transactions'!$J$17&lt;=EOMONTH($Q738,0),$Q738&lt;='Recurring Transactions'!$L$17),MAX(0,INT((MIN(EOMONTH($Q738,0),'Recurring Transactions'!$L$17)-'Recurring Transactions'!$J$17)/14)+INT(-(MAX('Recurring Transactions'!$J$17,$Q738)-'Recurring Transactions'!$J$17)/14)+1),0),IF('Recurring Transactions'!$F$17="Quarterly",IF(AND(AND('Recurring Transactions'!$J$17&lt;=EOMONTH($Q738,0),$Q738&lt;='Recurring Transactions'!$L$17),MOD((YEAR($Q738)-YEAR('Recurring Transactions'!$J$17))*12+MONTH($Q738)-MONTH('Recurring Transactions'!$J$17),3)=0),1,0),IF('Recurring Transactions'!$F$17="Annually",IF(AND(AND('Recurring Transactions'!$J$17&lt;=EOMONTH($Q738,0),$Q738&lt;='Recurring Transactions'!$L$17),MONTH($Q738)=MONTH('Recurring Transactions'!$J$17)),1,0),0)))))))*'Recurring Transactions'!$D$17)</f>
        <v/>
      </c>
    </row>
    <row r="739">
      <c r="N739" s="126">
        <f>'Recurring Transactions'!$A$17</f>
        <v/>
      </c>
      <c r="O739" s="126">
        <f>'Recurring Transactions'!$B$17</f>
        <v/>
      </c>
      <c r="P739" s="126">
        <f>'Recurring Transactions'!$E$17</f>
        <v/>
      </c>
      <c r="Q739" s="72">
        <f>IF('Recurring Transactions'!$J$17="","",EDATE('Recurring Transactions'!$J$17,57))</f>
        <v/>
      </c>
      <c r="R739" s="126">
        <f>IF($Q739="","",TEXT($Q739,"mmm yyyy"))</f>
        <v/>
      </c>
      <c r="S739" s="124">
        <f>IF(OR('Recurring Transactions'!$A$17="",$Q739=""),0,(IF('Recurring Transactions'!$F$17="Monthly",IF(AND('Recurring Transactions'!$J$17&lt;=EOMONTH($Q739,0),$Q739&lt;='Recurring Transactions'!$L$17),1,0),IF('Recurring Transactions'!$F$17="Semi-monthly",IF(AND('Recurring Transactions'!$J$17&lt;=EOMONTH($Q739,0),$Q739&lt;='Recurring Transactions'!$L$17),2,0),IF('Recurring Transactions'!$F$17="Weekly",IF(AND('Recurring Transactions'!$J$17&lt;=EOMONTH($Q739,0),$Q739&lt;='Recurring Transactions'!$L$17),MAX(0,INT((MIN(EOMONTH($Q739,0),'Recurring Transactions'!$L$17)-'Recurring Transactions'!$J$17)/7)+INT(-(MAX('Recurring Transactions'!$J$17,$Q739)-'Recurring Transactions'!$J$17)/7)+1),0),IF('Recurring Transactions'!$F$17="Bi-weekly",IF(AND('Recurring Transactions'!$J$17&lt;=EOMONTH($Q739,0),$Q739&lt;='Recurring Transactions'!$L$17),MAX(0,INT((MIN(EOMONTH($Q739,0),'Recurring Transactions'!$L$17)-'Recurring Transactions'!$J$17)/14)+INT(-(MAX('Recurring Transactions'!$J$17,$Q739)-'Recurring Transactions'!$J$17)/14)+1),0),IF('Recurring Transactions'!$F$17="Quarterly",IF(AND(AND('Recurring Transactions'!$J$17&lt;=EOMONTH($Q739,0),$Q739&lt;='Recurring Transactions'!$L$17),MOD((YEAR($Q739)-YEAR('Recurring Transactions'!$J$17))*12+MONTH($Q739)-MONTH('Recurring Transactions'!$J$17),3)=0),1,0),IF('Recurring Transactions'!$F$17="Annually",IF(AND(AND('Recurring Transactions'!$J$17&lt;=EOMONTH($Q739,0),$Q739&lt;='Recurring Transactions'!$L$17),MONTH($Q739)=MONTH('Recurring Transactions'!$J$17)),1,0),0)))))))*'Recurring Transactions'!$D$17)</f>
        <v/>
      </c>
    </row>
    <row r="740">
      <c r="N740" s="126">
        <f>'Recurring Transactions'!$A$17</f>
        <v/>
      </c>
      <c r="O740" s="126">
        <f>'Recurring Transactions'!$B$17</f>
        <v/>
      </c>
      <c r="P740" s="126">
        <f>'Recurring Transactions'!$E$17</f>
        <v/>
      </c>
      <c r="Q740" s="72">
        <f>IF('Recurring Transactions'!$J$17="","",EDATE('Recurring Transactions'!$J$17,58))</f>
        <v/>
      </c>
      <c r="R740" s="126">
        <f>IF($Q740="","",TEXT($Q740,"mmm yyyy"))</f>
        <v/>
      </c>
      <c r="S740" s="124">
        <f>IF(OR('Recurring Transactions'!$A$17="",$Q740=""),0,(IF('Recurring Transactions'!$F$17="Monthly",IF(AND('Recurring Transactions'!$J$17&lt;=EOMONTH($Q740,0),$Q740&lt;='Recurring Transactions'!$L$17),1,0),IF('Recurring Transactions'!$F$17="Semi-monthly",IF(AND('Recurring Transactions'!$J$17&lt;=EOMONTH($Q740,0),$Q740&lt;='Recurring Transactions'!$L$17),2,0),IF('Recurring Transactions'!$F$17="Weekly",IF(AND('Recurring Transactions'!$J$17&lt;=EOMONTH($Q740,0),$Q740&lt;='Recurring Transactions'!$L$17),MAX(0,INT((MIN(EOMONTH($Q740,0),'Recurring Transactions'!$L$17)-'Recurring Transactions'!$J$17)/7)+INT(-(MAX('Recurring Transactions'!$J$17,$Q740)-'Recurring Transactions'!$J$17)/7)+1),0),IF('Recurring Transactions'!$F$17="Bi-weekly",IF(AND('Recurring Transactions'!$J$17&lt;=EOMONTH($Q740,0),$Q740&lt;='Recurring Transactions'!$L$17),MAX(0,INT((MIN(EOMONTH($Q740,0),'Recurring Transactions'!$L$17)-'Recurring Transactions'!$J$17)/14)+INT(-(MAX('Recurring Transactions'!$J$17,$Q740)-'Recurring Transactions'!$J$17)/14)+1),0),IF('Recurring Transactions'!$F$17="Quarterly",IF(AND(AND('Recurring Transactions'!$J$17&lt;=EOMONTH($Q740,0),$Q740&lt;='Recurring Transactions'!$L$17),MOD((YEAR($Q740)-YEAR('Recurring Transactions'!$J$17))*12+MONTH($Q740)-MONTH('Recurring Transactions'!$J$17),3)=0),1,0),IF('Recurring Transactions'!$F$17="Annually",IF(AND(AND('Recurring Transactions'!$J$17&lt;=EOMONTH($Q740,0),$Q740&lt;='Recurring Transactions'!$L$17),MONTH($Q740)=MONTH('Recurring Transactions'!$J$17)),1,0),0)))))))*'Recurring Transactions'!$D$17)</f>
        <v/>
      </c>
    </row>
    <row r="741">
      <c r="N741" s="126">
        <f>'Recurring Transactions'!$A$17</f>
        <v/>
      </c>
      <c r="O741" s="126">
        <f>'Recurring Transactions'!$B$17</f>
        <v/>
      </c>
      <c r="P741" s="126">
        <f>'Recurring Transactions'!$E$17</f>
        <v/>
      </c>
      <c r="Q741" s="72">
        <f>IF('Recurring Transactions'!$J$17="","",EDATE('Recurring Transactions'!$J$17,59))</f>
        <v/>
      </c>
      <c r="R741" s="126">
        <f>IF($Q741="","",TEXT($Q741,"mmm yyyy"))</f>
        <v/>
      </c>
      <c r="S741" s="124">
        <f>IF(OR('Recurring Transactions'!$A$17="",$Q741=""),0,(IF('Recurring Transactions'!$F$17="Monthly",IF(AND('Recurring Transactions'!$J$17&lt;=EOMONTH($Q741,0),$Q741&lt;='Recurring Transactions'!$L$17),1,0),IF('Recurring Transactions'!$F$17="Semi-monthly",IF(AND('Recurring Transactions'!$J$17&lt;=EOMONTH($Q741,0),$Q741&lt;='Recurring Transactions'!$L$17),2,0),IF('Recurring Transactions'!$F$17="Weekly",IF(AND('Recurring Transactions'!$J$17&lt;=EOMONTH($Q741,0),$Q741&lt;='Recurring Transactions'!$L$17),MAX(0,INT((MIN(EOMONTH($Q741,0),'Recurring Transactions'!$L$17)-'Recurring Transactions'!$J$17)/7)+INT(-(MAX('Recurring Transactions'!$J$17,$Q741)-'Recurring Transactions'!$J$17)/7)+1),0),IF('Recurring Transactions'!$F$17="Bi-weekly",IF(AND('Recurring Transactions'!$J$17&lt;=EOMONTH($Q741,0),$Q741&lt;='Recurring Transactions'!$L$17),MAX(0,INT((MIN(EOMONTH($Q741,0),'Recurring Transactions'!$L$17)-'Recurring Transactions'!$J$17)/14)+INT(-(MAX('Recurring Transactions'!$J$17,$Q741)-'Recurring Transactions'!$J$17)/14)+1),0),IF('Recurring Transactions'!$F$17="Quarterly",IF(AND(AND('Recurring Transactions'!$J$17&lt;=EOMONTH($Q741,0),$Q741&lt;='Recurring Transactions'!$L$17),MOD((YEAR($Q741)-YEAR('Recurring Transactions'!$J$17))*12+MONTH($Q741)-MONTH('Recurring Transactions'!$J$17),3)=0),1,0),IF('Recurring Transactions'!$F$17="Annually",IF(AND(AND('Recurring Transactions'!$J$17&lt;=EOMONTH($Q741,0),$Q741&lt;='Recurring Transactions'!$L$17),MONTH($Q741)=MONTH('Recurring Transactions'!$J$17)),1,0),0)))))))*'Recurring Transactions'!$D$17)</f>
        <v/>
      </c>
    </row>
    <row r="742">
      <c r="N742" s="126">
        <f>'Recurring Transactions'!$A$18</f>
        <v/>
      </c>
      <c r="O742" s="126">
        <f>'Recurring Transactions'!$B$18</f>
        <v/>
      </c>
      <c r="P742" s="126">
        <f>'Recurring Transactions'!$E$18</f>
        <v/>
      </c>
      <c r="Q742" s="72">
        <f>IF('Recurring Transactions'!$J$18="","",EDATE('Recurring Transactions'!$J$18,0))</f>
        <v/>
      </c>
      <c r="R742" s="126">
        <f>IF($Q742="","",TEXT($Q742,"mmm yyyy"))</f>
        <v/>
      </c>
      <c r="S742" s="124">
        <f>IF(OR('Recurring Transactions'!$A$18="",$Q742=""),0,(IF('Recurring Transactions'!$F$18="Monthly",IF(AND('Recurring Transactions'!$J$18&lt;=EOMONTH($Q742,0),$Q742&lt;='Recurring Transactions'!$L$18),1,0),IF('Recurring Transactions'!$F$18="Semi-monthly",IF(AND('Recurring Transactions'!$J$18&lt;=EOMONTH($Q742,0),$Q742&lt;='Recurring Transactions'!$L$18),2,0),IF('Recurring Transactions'!$F$18="Weekly",IF(AND('Recurring Transactions'!$J$18&lt;=EOMONTH($Q742,0),$Q742&lt;='Recurring Transactions'!$L$18),MAX(0,INT((MIN(EOMONTH($Q742,0),'Recurring Transactions'!$L$18)-'Recurring Transactions'!$J$18)/7)+INT(-(MAX('Recurring Transactions'!$J$18,$Q742)-'Recurring Transactions'!$J$18)/7)+1),0),IF('Recurring Transactions'!$F$18="Bi-weekly",IF(AND('Recurring Transactions'!$J$18&lt;=EOMONTH($Q742,0),$Q742&lt;='Recurring Transactions'!$L$18),MAX(0,INT((MIN(EOMONTH($Q742,0),'Recurring Transactions'!$L$18)-'Recurring Transactions'!$J$18)/14)+INT(-(MAX('Recurring Transactions'!$J$18,$Q742)-'Recurring Transactions'!$J$18)/14)+1),0),IF('Recurring Transactions'!$F$18="Quarterly",IF(AND(AND('Recurring Transactions'!$J$18&lt;=EOMONTH($Q742,0),$Q742&lt;='Recurring Transactions'!$L$18),MOD((YEAR($Q742)-YEAR('Recurring Transactions'!$J$18))*12+MONTH($Q742)-MONTH('Recurring Transactions'!$J$18),3)=0),1,0),IF('Recurring Transactions'!$F$18="Annually",IF(AND(AND('Recurring Transactions'!$J$18&lt;=EOMONTH($Q742,0),$Q742&lt;='Recurring Transactions'!$L$18),MONTH($Q742)=MONTH('Recurring Transactions'!$J$18)),1,0),0)))))))*'Recurring Transactions'!$D$18)</f>
        <v/>
      </c>
    </row>
    <row r="743">
      <c r="N743" s="126">
        <f>'Recurring Transactions'!$A$18</f>
        <v/>
      </c>
      <c r="O743" s="126">
        <f>'Recurring Transactions'!$B$18</f>
        <v/>
      </c>
      <c r="P743" s="126">
        <f>'Recurring Transactions'!$E$18</f>
        <v/>
      </c>
      <c r="Q743" s="72">
        <f>IF('Recurring Transactions'!$J$18="","",EDATE('Recurring Transactions'!$J$18,1))</f>
        <v/>
      </c>
      <c r="R743" s="126">
        <f>IF($Q743="","",TEXT($Q743,"mmm yyyy"))</f>
        <v/>
      </c>
      <c r="S743" s="124">
        <f>IF(OR('Recurring Transactions'!$A$18="",$Q743=""),0,(IF('Recurring Transactions'!$F$18="Monthly",IF(AND('Recurring Transactions'!$J$18&lt;=EOMONTH($Q743,0),$Q743&lt;='Recurring Transactions'!$L$18),1,0),IF('Recurring Transactions'!$F$18="Semi-monthly",IF(AND('Recurring Transactions'!$J$18&lt;=EOMONTH($Q743,0),$Q743&lt;='Recurring Transactions'!$L$18),2,0),IF('Recurring Transactions'!$F$18="Weekly",IF(AND('Recurring Transactions'!$J$18&lt;=EOMONTH($Q743,0),$Q743&lt;='Recurring Transactions'!$L$18),MAX(0,INT((MIN(EOMONTH($Q743,0),'Recurring Transactions'!$L$18)-'Recurring Transactions'!$J$18)/7)+INT(-(MAX('Recurring Transactions'!$J$18,$Q743)-'Recurring Transactions'!$J$18)/7)+1),0),IF('Recurring Transactions'!$F$18="Bi-weekly",IF(AND('Recurring Transactions'!$J$18&lt;=EOMONTH($Q743,0),$Q743&lt;='Recurring Transactions'!$L$18),MAX(0,INT((MIN(EOMONTH($Q743,0),'Recurring Transactions'!$L$18)-'Recurring Transactions'!$J$18)/14)+INT(-(MAX('Recurring Transactions'!$J$18,$Q743)-'Recurring Transactions'!$J$18)/14)+1),0),IF('Recurring Transactions'!$F$18="Quarterly",IF(AND(AND('Recurring Transactions'!$J$18&lt;=EOMONTH($Q743,0),$Q743&lt;='Recurring Transactions'!$L$18),MOD((YEAR($Q743)-YEAR('Recurring Transactions'!$J$18))*12+MONTH($Q743)-MONTH('Recurring Transactions'!$J$18),3)=0),1,0),IF('Recurring Transactions'!$F$18="Annually",IF(AND(AND('Recurring Transactions'!$J$18&lt;=EOMONTH($Q743,0),$Q743&lt;='Recurring Transactions'!$L$18),MONTH($Q743)=MONTH('Recurring Transactions'!$J$18)),1,0),0)))))))*'Recurring Transactions'!$D$18)</f>
        <v/>
      </c>
    </row>
    <row r="744">
      <c r="N744" s="126">
        <f>'Recurring Transactions'!$A$18</f>
        <v/>
      </c>
      <c r="O744" s="126">
        <f>'Recurring Transactions'!$B$18</f>
        <v/>
      </c>
      <c r="P744" s="126">
        <f>'Recurring Transactions'!$E$18</f>
        <v/>
      </c>
      <c r="Q744" s="72">
        <f>IF('Recurring Transactions'!$J$18="","",EDATE('Recurring Transactions'!$J$18,2))</f>
        <v/>
      </c>
      <c r="R744" s="126">
        <f>IF($Q744="","",TEXT($Q744,"mmm yyyy"))</f>
        <v/>
      </c>
      <c r="S744" s="124">
        <f>IF(OR('Recurring Transactions'!$A$18="",$Q744=""),0,(IF('Recurring Transactions'!$F$18="Monthly",IF(AND('Recurring Transactions'!$J$18&lt;=EOMONTH($Q744,0),$Q744&lt;='Recurring Transactions'!$L$18),1,0),IF('Recurring Transactions'!$F$18="Semi-monthly",IF(AND('Recurring Transactions'!$J$18&lt;=EOMONTH($Q744,0),$Q744&lt;='Recurring Transactions'!$L$18),2,0),IF('Recurring Transactions'!$F$18="Weekly",IF(AND('Recurring Transactions'!$J$18&lt;=EOMONTH($Q744,0),$Q744&lt;='Recurring Transactions'!$L$18),MAX(0,INT((MIN(EOMONTH($Q744,0),'Recurring Transactions'!$L$18)-'Recurring Transactions'!$J$18)/7)+INT(-(MAX('Recurring Transactions'!$J$18,$Q744)-'Recurring Transactions'!$J$18)/7)+1),0),IF('Recurring Transactions'!$F$18="Bi-weekly",IF(AND('Recurring Transactions'!$J$18&lt;=EOMONTH($Q744,0),$Q744&lt;='Recurring Transactions'!$L$18),MAX(0,INT((MIN(EOMONTH($Q744,0),'Recurring Transactions'!$L$18)-'Recurring Transactions'!$J$18)/14)+INT(-(MAX('Recurring Transactions'!$J$18,$Q744)-'Recurring Transactions'!$J$18)/14)+1),0),IF('Recurring Transactions'!$F$18="Quarterly",IF(AND(AND('Recurring Transactions'!$J$18&lt;=EOMONTH($Q744,0),$Q744&lt;='Recurring Transactions'!$L$18),MOD((YEAR($Q744)-YEAR('Recurring Transactions'!$J$18))*12+MONTH($Q744)-MONTH('Recurring Transactions'!$J$18),3)=0),1,0),IF('Recurring Transactions'!$F$18="Annually",IF(AND(AND('Recurring Transactions'!$J$18&lt;=EOMONTH($Q744,0),$Q744&lt;='Recurring Transactions'!$L$18),MONTH($Q744)=MONTH('Recurring Transactions'!$J$18)),1,0),0)))))))*'Recurring Transactions'!$D$18)</f>
        <v/>
      </c>
    </row>
    <row r="745">
      <c r="N745" s="126">
        <f>'Recurring Transactions'!$A$18</f>
        <v/>
      </c>
      <c r="O745" s="126">
        <f>'Recurring Transactions'!$B$18</f>
        <v/>
      </c>
      <c r="P745" s="126">
        <f>'Recurring Transactions'!$E$18</f>
        <v/>
      </c>
      <c r="Q745" s="72">
        <f>IF('Recurring Transactions'!$J$18="","",EDATE('Recurring Transactions'!$J$18,3))</f>
        <v/>
      </c>
      <c r="R745" s="126">
        <f>IF($Q745="","",TEXT($Q745,"mmm yyyy"))</f>
        <v/>
      </c>
      <c r="S745" s="124">
        <f>IF(OR('Recurring Transactions'!$A$18="",$Q745=""),0,(IF('Recurring Transactions'!$F$18="Monthly",IF(AND('Recurring Transactions'!$J$18&lt;=EOMONTH($Q745,0),$Q745&lt;='Recurring Transactions'!$L$18),1,0),IF('Recurring Transactions'!$F$18="Semi-monthly",IF(AND('Recurring Transactions'!$J$18&lt;=EOMONTH($Q745,0),$Q745&lt;='Recurring Transactions'!$L$18),2,0),IF('Recurring Transactions'!$F$18="Weekly",IF(AND('Recurring Transactions'!$J$18&lt;=EOMONTH($Q745,0),$Q745&lt;='Recurring Transactions'!$L$18),MAX(0,INT((MIN(EOMONTH($Q745,0),'Recurring Transactions'!$L$18)-'Recurring Transactions'!$J$18)/7)+INT(-(MAX('Recurring Transactions'!$J$18,$Q745)-'Recurring Transactions'!$J$18)/7)+1),0),IF('Recurring Transactions'!$F$18="Bi-weekly",IF(AND('Recurring Transactions'!$J$18&lt;=EOMONTH($Q745,0),$Q745&lt;='Recurring Transactions'!$L$18),MAX(0,INT((MIN(EOMONTH($Q745,0),'Recurring Transactions'!$L$18)-'Recurring Transactions'!$J$18)/14)+INT(-(MAX('Recurring Transactions'!$J$18,$Q745)-'Recurring Transactions'!$J$18)/14)+1),0),IF('Recurring Transactions'!$F$18="Quarterly",IF(AND(AND('Recurring Transactions'!$J$18&lt;=EOMONTH($Q745,0),$Q745&lt;='Recurring Transactions'!$L$18),MOD((YEAR($Q745)-YEAR('Recurring Transactions'!$J$18))*12+MONTH($Q745)-MONTH('Recurring Transactions'!$J$18),3)=0),1,0),IF('Recurring Transactions'!$F$18="Annually",IF(AND(AND('Recurring Transactions'!$J$18&lt;=EOMONTH($Q745,0),$Q745&lt;='Recurring Transactions'!$L$18),MONTH($Q745)=MONTH('Recurring Transactions'!$J$18)),1,0),0)))))))*'Recurring Transactions'!$D$18)</f>
        <v/>
      </c>
    </row>
    <row r="746">
      <c r="N746" s="126">
        <f>'Recurring Transactions'!$A$18</f>
        <v/>
      </c>
      <c r="O746" s="126">
        <f>'Recurring Transactions'!$B$18</f>
        <v/>
      </c>
      <c r="P746" s="126">
        <f>'Recurring Transactions'!$E$18</f>
        <v/>
      </c>
      <c r="Q746" s="72">
        <f>IF('Recurring Transactions'!$J$18="","",EDATE('Recurring Transactions'!$J$18,4))</f>
        <v/>
      </c>
      <c r="R746" s="126">
        <f>IF($Q746="","",TEXT($Q746,"mmm yyyy"))</f>
        <v/>
      </c>
      <c r="S746" s="124">
        <f>IF(OR('Recurring Transactions'!$A$18="",$Q746=""),0,(IF('Recurring Transactions'!$F$18="Monthly",IF(AND('Recurring Transactions'!$J$18&lt;=EOMONTH($Q746,0),$Q746&lt;='Recurring Transactions'!$L$18),1,0),IF('Recurring Transactions'!$F$18="Semi-monthly",IF(AND('Recurring Transactions'!$J$18&lt;=EOMONTH($Q746,0),$Q746&lt;='Recurring Transactions'!$L$18),2,0),IF('Recurring Transactions'!$F$18="Weekly",IF(AND('Recurring Transactions'!$J$18&lt;=EOMONTH($Q746,0),$Q746&lt;='Recurring Transactions'!$L$18),MAX(0,INT((MIN(EOMONTH($Q746,0),'Recurring Transactions'!$L$18)-'Recurring Transactions'!$J$18)/7)+INT(-(MAX('Recurring Transactions'!$J$18,$Q746)-'Recurring Transactions'!$J$18)/7)+1),0),IF('Recurring Transactions'!$F$18="Bi-weekly",IF(AND('Recurring Transactions'!$J$18&lt;=EOMONTH($Q746,0),$Q746&lt;='Recurring Transactions'!$L$18),MAX(0,INT((MIN(EOMONTH($Q746,0),'Recurring Transactions'!$L$18)-'Recurring Transactions'!$J$18)/14)+INT(-(MAX('Recurring Transactions'!$J$18,$Q746)-'Recurring Transactions'!$J$18)/14)+1),0),IF('Recurring Transactions'!$F$18="Quarterly",IF(AND(AND('Recurring Transactions'!$J$18&lt;=EOMONTH($Q746,0),$Q746&lt;='Recurring Transactions'!$L$18),MOD((YEAR($Q746)-YEAR('Recurring Transactions'!$J$18))*12+MONTH($Q746)-MONTH('Recurring Transactions'!$J$18),3)=0),1,0),IF('Recurring Transactions'!$F$18="Annually",IF(AND(AND('Recurring Transactions'!$J$18&lt;=EOMONTH($Q746,0),$Q746&lt;='Recurring Transactions'!$L$18),MONTH($Q746)=MONTH('Recurring Transactions'!$J$18)),1,0),0)))))))*'Recurring Transactions'!$D$18)</f>
        <v/>
      </c>
    </row>
    <row r="747">
      <c r="N747" s="126">
        <f>'Recurring Transactions'!$A$18</f>
        <v/>
      </c>
      <c r="O747" s="126">
        <f>'Recurring Transactions'!$B$18</f>
        <v/>
      </c>
      <c r="P747" s="126">
        <f>'Recurring Transactions'!$E$18</f>
        <v/>
      </c>
      <c r="Q747" s="72">
        <f>IF('Recurring Transactions'!$J$18="","",EDATE('Recurring Transactions'!$J$18,5))</f>
        <v/>
      </c>
      <c r="R747" s="126">
        <f>IF($Q747="","",TEXT($Q747,"mmm yyyy"))</f>
        <v/>
      </c>
      <c r="S747" s="124">
        <f>IF(OR('Recurring Transactions'!$A$18="",$Q747=""),0,(IF('Recurring Transactions'!$F$18="Monthly",IF(AND('Recurring Transactions'!$J$18&lt;=EOMONTH($Q747,0),$Q747&lt;='Recurring Transactions'!$L$18),1,0),IF('Recurring Transactions'!$F$18="Semi-monthly",IF(AND('Recurring Transactions'!$J$18&lt;=EOMONTH($Q747,0),$Q747&lt;='Recurring Transactions'!$L$18),2,0),IF('Recurring Transactions'!$F$18="Weekly",IF(AND('Recurring Transactions'!$J$18&lt;=EOMONTH($Q747,0),$Q747&lt;='Recurring Transactions'!$L$18),MAX(0,INT((MIN(EOMONTH($Q747,0),'Recurring Transactions'!$L$18)-'Recurring Transactions'!$J$18)/7)+INT(-(MAX('Recurring Transactions'!$J$18,$Q747)-'Recurring Transactions'!$J$18)/7)+1),0),IF('Recurring Transactions'!$F$18="Bi-weekly",IF(AND('Recurring Transactions'!$J$18&lt;=EOMONTH($Q747,0),$Q747&lt;='Recurring Transactions'!$L$18),MAX(0,INT((MIN(EOMONTH($Q747,0),'Recurring Transactions'!$L$18)-'Recurring Transactions'!$J$18)/14)+INT(-(MAX('Recurring Transactions'!$J$18,$Q747)-'Recurring Transactions'!$J$18)/14)+1),0),IF('Recurring Transactions'!$F$18="Quarterly",IF(AND(AND('Recurring Transactions'!$J$18&lt;=EOMONTH($Q747,0),$Q747&lt;='Recurring Transactions'!$L$18),MOD((YEAR($Q747)-YEAR('Recurring Transactions'!$J$18))*12+MONTH($Q747)-MONTH('Recurring Transactions'!$J$18),3)=0),1,0),IF('Recurring Transactions'!$F$18="Annually",IF(AND(AND('Recurring Transactions'!$J$18&lt;=EOMONTH($Q747,0),$Q747&lt;='Recurring Transactions'!$L$18),MONTH($Q747)=MONTH('Recurring Transactions'!$J$18)),1,0),0)))))))*'Recurring Transactions'!$D$18)</f>
        <v/>
      </c>
    </row>
    <row r="748">
      <c r="N748" s="126">
        <f>'Recurring Transactions'!$A$18</f>
        <v/>
      </c>
      <c r="O748" s="126">
        <f>'Recurring Transactions'!$B$18</f>
        <v/>
      </c>
      <c r="P748" s="126">
        <f>'Recurring Transactions'!$E$18</f>
        <v/>
      </c>
      <c r="Q748" s="72">
        <f>IF('Recurring Transactions'!$J$18="","",EDATE('Recurring Transactions'!$J$18,6))</f>
        <v/>
      </c>
      <c r="R748" s="126">
        <f>IF($Q748="","",TEXT($Q748,"mmm yyyy"))</f>
        <v/>
      </c>
      <c r="S748" s="124">
        <f>IF(OR('Recurring Transactions'!$A$18="",$Q748=""),0,(IF('Recurring Transactions'!$F$18="Monthly",IF(AND('Recurring Transactions'!$J$18&lt;=EOMONTH($Q748,0),$Q748&lt;='Recurring Transactions'!$L$18),1,0),IF('Recurring Transactions'!$F$18="Semi-monthly",IF(AND('Recurring Transactions'!$J$18&lt;=EOMONTH($Q748,0),$Q748&lt;='Recurring Transactions'!$L$18),2,0),IF('Recurring Transactions'!$F$18="Weekly",IF(AND('Recurring Transactions'!$J$18&lt;=EOMONTH($Q748,0),$Q748&lt;='Recurring Transactions'!$L$18),MAX(0,INT((MIN(EOMONTH($Q748,0),'Recurring Transactions'!$L$18)-'Recurring Transactions'!$J$18)/7)+INT(-(MAX('Recurring Transactions'!$J$18,$Q748)-'Recurring Transactions'!$J$18)/7)+1),0),IF('Recurring Transactions'!$F$18="Bi-weekly",IF(AND('Recurring Transactions'!$J$18&lt;=EOMONTH($Q748,0),$Q748&lt;='Recurring Transactions'!$L$18),MAX(0,INT((MIN(EOMONTH($Q748,0),'Recurring Transactions'!$L$18)-'Recurring Transactions'!$J$18)/14)+INT(-(MAX('Recurring Transactions'!$J$18,$Q748)-'Recurring Transactions'!$J$18)/14)+1),0),IF('Recurring Transactions'!$F$18="Quarterly",IF(AND(AND('Recurring Transactions'!$J$18&lt;=EOMONTH($Q748,0),$Q748&lt;='Recurring Transactions'!$L$18),MOD((YEAR($Q748)-YEAR('Recurring Transactions'!$J$18))*12+MONTH($Q748)-MONTH('Recurring Transactions'!$J$18),3)=0),1,0),IF('Recurring Transactions'!$F$18="Annually",IF(AND(AND('Recurring Transactions'!$J$18&lt;=EOMONTH($Q748,0),$Q748&lt;='Recurring Transactions'!$L$18),MONTH($Q748)=MONTH('Recurring Transactions'!$J$18)),1,0),0)))))))*'Recurring Transactions'!$D$18)</f>
        <v/>
      </c>
    </row>
    <row r="749">
      <c r="N749" s="126">
        <f>'Recurring Transactions'!$A$18</f>
        <v/>
      </c>
      <c r="O749" s="126">
        <f>'Recurring Transactions'!$B$18</f>
        <v/>
      </c>
      <c r="P749" s="126">
        <f>'Recurring Transactions'!$E$18</f>
        <v/>
      </c>
      <c r="Q749" s="72">
        <f>IF('Recurring Transactions'!$J$18="","",EDATE('Recurring Transactions'!$J$18,7))</f>
        <v/>
      </c>
      <c r="R749" s="126">
        <f>IF($Q749="","",TEXT($Q749,"mmm yyyy"))</f>
        <v/>
      </c>
      <c r="S749" s="124">
        <f>IF(OR('Recurring Transactions'!$A$18="",$Q749=""),0,(IF('Recurring Transactions'!$F$18="Monthly",IF(AND('Recurring Transactions'!$J$18&lt;=EOMONTH($Q749,0),$Q749&lt;='Recurring Transactions'!$L$18),1,0),IF('Recurring Transactions'!$F$18="Semi-monthly",IF(AND('Recurring Transactions'!$J$18&lt;=EOMONTH($Q749,0),$Q749&lt;='Recurring Transactions'!$L$18),2,0),IF('Recurring Transactions'!$F$18="Weekly",IF(AND('Recurring Transactions'!$J$18&lt;=EOMONTH($Q749,0),$Q749&lt;='Recurring Transactions'!$L$18),MAX(0,INT((MIN(EOMONTH($Q749,0),'Recurring Transactions'!$L$18)-'Recurring Transactions'!$J$18)/7)+INT(-(MAX('Recurring Transactions'!$J$18,$Q749)-'Recurring Transactions'!$J$18)/7)+1),0),IF('Recurring Transactions'!$F$18="Bi-weekly",IF(AND('Recurring Transactions'!$J$18&lt;=EOMONTH($Q749,0),$Q749&lt;='Recurring Transactions'!$L$18),MAX(0,INT((MIN(EOMONTH($Q749,0),'Recurring Transactions'!$L$18)-'Recurring Transactions'!$J$18)/14)+INT(-(MAX('Recurring Transactions'!$J$18,$Q749)-'Recurring Transactions'!$J$18)/14)+1),0),IF('Recurring Transactions'!$F$18="Quarterly",IF(AND(AND('Recurring Transactions'!$J$18&lt;=EOMONTH($Q749,0),$Q749&lt;='Recurring Transactions'!$L$18),MOD((YEAR($Q749)-YEAR('Recurring Transactions'!$J$18))*12+MONTH($Q749)-MONTH('Recurring Transactions'!$J$18),3)=0),1,0),IF('Recurring Transactions'!$F$18="Annually",IF(AND(AND('Recurring Transactions'!$J$18&lt;=EOMONTH($Q749,0),$Q749&lt;='Recurring Transactions'!$L$18),MONTH($Q749)=MONTH('Recurring Transactions'!$J$18)),1,0),0)))))))*'Recurring Transactions'!$D$18)</f>
        <v/>
      </c>
    </row>
    <row r="750">
      <c r="N750" s="126">
        <f>'Recurring Transactions'!$A$18</f>
        <v/>
      </c>
      <c r="O750" s="126">
        <f>'Recurring Transactions'!$B$18</f>
        <v/>
      </c>
      <c r="P750" s="126">
        <f>'Recurring Transactions'!$E$18</f>
        <v/>
      </c>
      <c r="Q750" s="72">
        <f>IF('Recurring Transactions'!$J$18="","",EDATE('Recurring Transactions'!$J$18,8))</f>
        <v/>
      </c>
      <c r="R750" s="126">
        <f>IF($Q750="","",TEXT($Q750,"mmm yyyy"))</f>
        <v/>
      </c>
      <c r="S750" s="124">
        <f>IF(OR('Recurring Transactions'!$A$18="",$Q750=""),0,(IF('Recurring Transactions'!$F$18="Monthly",IF(AND('Recurring Transactions'!$J$18&lt;=EOMONTH($Q750,0),$Q750&lt;='Recurring Transactions'!$L$18),1,0),IF('Recurring Transactions'!$F$18="Semi-monthly",IF(AND('Recurring Transactions'!$J$18&lt;=EOMONTH($Q750,0),$Q750&lt;='Recurring Transactions'!$L$18),2,0),IF('Recurring Transactions'!$F$18="Weekly",IF(AND('Recurring Transactions'!$J$18&lt;=EOMONTH($Q750,0),$Q750&lt;='Recurring Transactions'!$L$18),MAX(0,INT((MIN(EOMONTH($Q750,0),'Recurring Transactions'!$L$18)-'Recurring Transactions'!$J$18)/7)+INT(-(MAX('Recurring Transactions'!$J$18,$Q750)-'Recurring Transactions'!$J$18)/7)+1),0),IF('Recurring Transactions'!$F$18="Bi-weekly",IF(AND('Recurring Transactions'!$J$18&lt;=EOMONTH($Q750,0),$Q750&lt;='Recurring Transactions'!$L$18),MAX(0,INT((MIN(EOMONTH($Q750,0),'Recurring Transactions'!$L$18)-'Recurring Transactions'!$J$18)/14)+INT(-(MAX('Recurring Transactions'!$J$18,$Q750)-'Recurring Transactions'!$J$18)/14)+1),0),IF('Recurring Transactions'!$F$18="Quarterly",IF(AND(AND('Recurring Transactions'!$J$18&lt;=EOMONTH($Q750,0),$Q750&lt;='Recurring Transactions'!$L$18),MOD((YEAR($Q750)-YEAR('Recurring Transactions'!$J$18))*12+MONTH($Q750)-MONTH('Recurring Transactions'!$J$18),3)=0),1,0),IF('Recurring Transactions'!$F$18="Annually",IF(AND(AND('Recurring Transactions'!$J$18&lt;=EOMONTH($Q750,0),$Q750&lt;='Recurring Transactions'!$L$18),MONTH($Q750)=MONTH('Recurring Transactions'!$J$18)),1,0),0)))))))*'Recurring Transactions'!$D$18)</f>
        <v/>
      </c>
    </row>
    <row r="751">
      <c r="N751" s="126">
        <f>'Recurring Transactions'!$A$18</f>
        <v/>
      </c>
      <c r="O751" s="126">
        <f>'Recurring Transactions'!$B$18</f>
        <v/>
      </c>
      <c r="P751" s="126">
        <f>'Recurring Transactions'!$E$18</f>
        <v/>
      </c>
      <c r="Q751" s="72">
        <f>IF('Recurring Transactions'!$J$18="","",EDATE('Recurring Transactions'!$J$18,9))</f>
        <v/>
      </c>
      <c r="R751" s="126">
        <f>IF($Q751="","",TEXT($Q751,"mmm yyyy"))</f>
        <v/>
      </c>
      <c r="S751" s="124">
        <f>IF(OR('Recurring Transactions'!$A$18="",$Q751=""),0,(IF('Recurring Transactions'!$F$18="Monthly",IF(AND('Recurring Transactions'!$J$18&lt;=EOMONTH($Q751,0),$Q751&lt;='Recurring Transactions'!$L$18),1,0),IF('Recurring Transactions'!$F$18="Semi-monthly",IF(AND('Recurring Transactions'!$J$18&lt;=EOMONTH($Q751,0),$Q751&lt;='Recurring Transactions'!$L$18),2,0),IF('Recurring Transactions'!$F$18="Weekly",IF(AND('Recurring Transactions'!$J$18&lt;=EOMONTH($Q751,0),$Q751&lt;='Recurring Transactions'!$L$18),MAX(0,INT((MIN(EOMONTH($Q751,0),'Recurring Transactions'!$L$18)-'Recurring Transactions'!$J$18)/7)+INT(-(MAX('Recurring Transactions'!$J$18,$Q751)-'Recurring Transactions'!$J$18)/7)+1),0),IF('Recurring Transactions'!$F$18="Bi-weekly",IF(AND('Recurring Transactions'!$J$18&lt;=EOMONTH($Q751,0),$Q751&lt;='Recurring Transactions'!$L$18),MAX(0,INT((MIN(EOMONTH($Q751,0),'Recurring Transactions'!$L$18)-'Recurring Transactions'!$J$18)/14)+INT(-(MAX('Recurring Transactions'!$J$18,$Q751)-'Recurring Transactions'!$J$18)/14)+1),0),IF('Recurring Transactions'!$F$18="Quarterly",IF(AND(AND('Recurring Transactions'!$J$18&lt;=EOMONTH($Q751,0),$Q751&lt;='Recurring Transactions'!$L$18),MOD((YEAR($Q751)-YEAR('Recurring Transactions'!$J$18))*12+MONTH($Q751)-MONTH('Recurring Transactions'!$J$18),3)=0),1,0),IF('Recurring Transactions'!$F$18="Annually",IF(AND(AND('Recurring Transactions'!$J$18&lt;=EOMONTH($Q751,0),$Q751&lt;='Recurring Transactions'!$L$18),MONTH($Q751)=MONTH('Recurring Transactions'!$J$18)),1,0),0)))))))*'Recurring Transactions'!$D$18)</f>
        <v/>
      </c>
    </row>
    <row r="752">
      <c r="N752" s="126">
        <f>'Recurring Transactions'!$A$18</f>
        <v/>
      </c>
      <c r="O752" s="126">
        <f>'Recurring Transactions'!$B$18</f>
        <v/>
      </c>
      <c r="P752" s="126">
        <f>'Recurring Transactions'!$E$18</f>
        <v/>
      </c>
      <c r="Q752" s="72">
        <f>IF('Recurring Transactions'!$J$18="","",EDATE('Recurring Transactions'!$J$18,10))</f>
        <v/>
      </c>
      <c r="R752" s="126">
        <f>IF($Q752="","",TEXT($Q752,"mmm yyyy"))</f>
        <v/>
      </c>
      <c r="S752" s="124">
        <f>IF(OR('Recurring Transactions'!$A$18="",$Q752=""),0,(IF('Recurring Transactions'!$F$18="Monthly",IF(AND('Recurring Transactions'!$J$18&lt;=EOMONTH($Q752,0),$Q752&lt;='Recurring Transactions'!$L$18),1,0),IF('Recurring Transactions'!$F$18="Semi-monthly",IF(AND('Recurring Transactions'!$J$18&lt;=EOMONTH($Q752,0),$Q752&lt;='Recurring Transactions'!$L$18),2,0),IF('Recurring Transactions'!$F$18="Weekly",IF(AND('Recurring Transactions'!$J$18&lt;=EOMONTH($Q752,0),$Q752&lt;='Recurring Transactions'!$L$18),MAX(0,INT((MIN(EOMONTH($Q752,0),'Recurring Transactions'!$L$18)-'Recurring Transactions'!$J$18)/7)+INT(-(MAX('Recurring Transactions'!$J$18,$Q752)-'Recurring Transactions'!$J$18)/7)+1),0),IF('Recurring Transactions'!$F$18="Bi-weekly",IF(AND('Recurring Transactions'!$J$18&lt;=EOMONTH($Q752,0),$Q752&lt;='Recurring Transactions'!$L$18),MAX(0,INT((MIN(EOMONTH($Q752,0),'Recurring Transactions'!$L$18)-'Recurring Transactions'!$J$18)/14)+INT(-(MAX('Recurring Transactions'!$J$18,$Q752)-'Recurring Transactions'!$J$18)/14)+1),0),IF('Recurring Transactions'!$F$18="Quarterly",IF(AND(AND('Recurring Transactions'!$J$18&lt;=EOMONTH($Q752,0),$Q752&lt;='Recurring Transactions'!$L$18),MOD((YEAR($Q752)-YEAR('Recurring Transactions'!$J$18))*12+MONTH($Q752)-MONTH('Recurring Transactions'!$J$18),3)=0),1,0),IF('Recurring Transactions'!$F$18="Annually",IF(AND(AND('Recurring Transactions'!$J$18&lt;=EOMONTH($Q752,0),$Q752&lt;='Recurring Transactions'!$L$18),MONTH($Q752)=MONTH('Recurring Transactions'!$J$18)),1,0),0)))))))*'Recurring Transactions'!$D$18)</f>
        <v/>
      </c>
    </row>
    <row r="753">
      <c r="N753" s="126">
        <f>'Recurring Transactions'!$A$18</f>
        <v/>
      </c>
      <c r="O753" s="126">
        <f>'Recurring Transactions'!$B$18</f>
        <v/>
      </c>
      <c r="P753" s="126">
        <f>'Recurring Transactions'!$E$18</f>
        <v/>
      </c>
      <c r="Q753" s="72">
        <f>IF('Recurring Transactions'!$J$18="","",EDATE('Recurring Transactions'!$J$18,11))</f>
        <v/>
      </c>
      <c r="R753" s="126">
        <f>IF($Q753="","",TEXT($Q753,"mmm yyyy"))</f>
        <v/>
      </c>
      <c r="S753" s="124">
        <f>IF(OR('Recurring Transactions'!$A$18="",$Q753=""),0,(IF('Recurring Transactions'!$F$18="Monthly",IF(AND('Recurring Transactions'!$J$18&lt;=EOMONTH($Q753,0),$Q753&lt;='Recurring Transactions'!$L$18),1,0),IF('Recurring Transactions'!$F$18="Semi-monthly",IF(AND('Recurring Transactions'!$J$18&lt;=EOMONTH($Q753,0),$Q753&lt;='Recurring Transactions'!$L$18),2,0),IF('Recurring Transactions'!$F$18="Weekly",IF(AND('Recurring Transactions'!$J$18&lt;=EOMONTH($Q753,0),$Q753&lt;='Recurring Transactions'!$L$18),MAX(0,INT((MIN(EOMONTH($Q753,0),'Recurring Transactions'!$L$18)-'Recurring Transactions'!$J$18)/7)+INT(-(MAX('Recurring Transactions'!$J$18,$Q753)-'Recurring Transactions'!$J$18)/7)+1),0),IF('Recurring Transactions'!$F$18="Bi-weekly",IF(AND('Recurring Transactions'!$J$18&lt;=EOMONTH($Q753,0),$Q753&lt;='Recurring Transactions'!$L$18),MAX(0,INT((MIN(EOMONTH($Q753,0),'Recurring Transactions'!$L$18)-'Recurring Transactions'!$J$18)/14)+INT(-(MAX('Recurring Transactions'!$J$18,$Q753)-'Recurring Transactions'!$J$18)/14)+1),0),IF('Recurring Transactions'!$F$18="Quarterly",IF(AND(AND('Recurring Transactions'!$J$18&lt;=EOMONTH($Q753,0),$Q753&lt;='Recurring Transactions'!$L$18),MOD((YEAR($Q753)-YEAR('Recurring Transactions'!$J$18))*12+MONTH($Q753)-MONTH('Recurring Transactions'!$J$18),3)=0),1,0),IF('Recurring Transactions'!$F$18="Annually",IF(AND(AND('Recurring Transactions'!$J$18&lt;=EOMONTH($Q753,0),$Q753&lt;='Recurring Transactions'!$L$18),MONTH($Q753)=MONTH('Recurring Transactions'!$J$18)),1,0),0)))))))*'Recurring Transactions'!$D$18)</f>
        <v/>
      </c>
    </row>
    <row r="754">
      <c r="N754" s="126">
        <f>'Recurring Transactions'!$A$18</f>
        <v/>
      </c>
      <c r="O754" s="126">
        <f>'Recurring Transactions'!$B$18</f>
        <v/>
      </c>
      <c r="P754" s="126">
        <f>'Recurring Transactions'!$E$18</f>
        <v/>
      </c>
      <c r="Q754" s="72">
        <f>IF('Recurring Transactions'!$J$18="","",EDATE('Recurring Transactions'!$J$18,12))</f>
        <v/>
      </c>
      <c r="R754" s="126">
        <f>IF($Q754="","",TEXT($Q754,"mmm yyyy"))</f>
        <v/>
      </c>
      <c r="S754" s="124">
        <f>IF(OR('Recurring Transactions'!$A$18="",$Q754=""),0,(IF('Recurring Transactions'!$F$18="Monthly",IF(AND('Recurring Transactions'!$J$18&lt;=EOMONTH($Q754,0),$Q754&lt;='Recurring Transactions'!$L$18),1,0),IF('Recurring Transactions'!$F$18="Semi-monthly",IF(AND('Recurring Transactions'!$J$18&lt;=EOMONTH($Q754,0),$Q754&lt;='Recurring Transactions'!$L$18),2,0),IF('Recurring Transactions'!$F$18="Weekly",IF(AND('Recurring Transactions'!$J$18&lt;=EOMONTH($Q754,0),$Q754&lt;='Recurring Transactions'!$L$18),MAX(0,INT((MIN(EOMONTH($Q754,0),'Recurring Transactions'!$L$18)-'Recurring Transactions'!$J$18)/7)+INT(-(MAX('Recurring Transactions'!$J$18,$Q754)-'Recurring Transactions'!$J$18)/7)+1),0),IF('Recurring Transactions'!$F$18="Bi-weekly",IF(AND('Recurring Transactions'!$J$18&lt;=EOMONTH($Q754,0),$Q754&lt;='Recurring Transactions'!$L$18),MAX(0,INT((MIN(EOMONTH($Q754,0),'Recurring Transactions'!$L$18)-'Recurring Transactions'!$J$18)/14)+INT(-(MAX('Recurring Transactions'!$J$18,$Q754)-'Recurring Transactions'!$J$18)/14)+1),0),IF('Recurring Transactions'!$F$18="Quarterly",IF(AND(AND('Recurring Transactions'!$J$18&lt;=EOMONTH($Q754,0),$Q754&lt;='Recurring Transactions'!$L$18),MOD((YEAR($Q754)-YEAR('Recurring Transactions'!$J$18))*12+MONTH($Q754)-MONTH('Recurring Transactions'!$J$18),3)=0),1,0),IF('Recurring Transactions'!$F$18="Annually",IF(AND(AND('Recurring Transactions'!$J$18&lt;=EOMONTH($Q754,0),$Q754&lt;='Recurring Transactions'!$L$18),MONTH($Q754)=MONTH('Recurring Transactions'!$J$18)),1,0),0)))))))*'Recurring Transactions'!$D$18)</f>
        <v/>
      </c>
    </row>
    <row r="755">
      <c r="N755" s="126">
        <f>'Recurring Transactions'!$A$18</f>
        <v/>
      </c>
      <c r="O755" s="126">
        <f>'Recurring Transactions'!$B$18</f>
        <v/>
      </c>
      <c r="P755" s="126">
        <f>'Recurring Transactions'!$E$18</f>
        <v/>
      </c>
      <c r="Q755" s="72">
        <f>IF('Recurring Transactions'!$J$18="","",EDATE('Recurring Transactions'!$J$18,13))</f>
        <v/>
      </c>
      <c r="R755" s="126">
        <f>IF($Q755="","",TEXT($Q755,"mmm yyyy"))</f>
        <v/>
      </c>
      <c r="S755" s="124">
        <f>IF(OR('Recurring Transactions'!$A$18="",$Q755=""),0,(IF('Recurring Transactions'!$F$18="Monthly",IF(AND('Recurring Transactions'!$J$18&lt;=EOMONTH($Q755,0),$Q755&lt;='Recurring Transactions'!$L$18),1,0),IF('Recurring Transactions'!$F$18="Semi-monthly",IF(AND('Recurring Transactions'!$J$18&lt;=EOMONTH($Q755,0),$Q755&lt;='Recurring Transactions'!$L$18),2,0),IF('Recurring Transactions'!$F$18="Weekly",IF(AND('Recurring Transactions'!$J$18&lt;=EOMONTH($Q755,0),$Q755&lt;='Recurring Transactions'!$L$18),MAX(0,INT((MIN(EOMONTH($Q755,0),'Recurring Transactions'!$L$18)-'Recurring Transactions'!$J$18)/7)+INT(-(MAX('Recurring Transactions'!$J$18,$Q755)-'Recurring Transactions'!$J$18)/7)+1),0),IF('Recurring Transactions'!$F$18="Bi-weekly",IF(AND('Recurring Transactions'!$J$18&lt;=EOMONTH($Q755,0),$Q755&lt;='Recurring Transactions'!$L$18),MAX(0,INT((MIN(EOMONTH($Q755,0),'Recurring Transactions'!$L$18)-'Recurring Transactions'!$J$18)/14)+INT(-(MAX('Recurring Transactions'!$J$18,$Q755)-'Recurring Transactions'!$J$18)/14)+1),0),IF('Recurring Transactions'!$F$18="Quarterly",IF(AND(AND('Recurring Transactions'!$J$18&lt;=EOMONTH($Q755,0),$Q755&lt;='Recurring Transactions'!$L$18),MOD((YEAR($Q755)-YEAR('Recurring Transactions'!$J$18))*12+MONTH($Q755)-MONTH('Recurring Transactions'!$J$18),3)=0),1,0),IF('Recurring Transactions'!$F$18="Annually",IF(AND(AND('Recurring Transactions'!$J$18&lt;=EOMONTH($Q755,0),$Q755&lt;='Recurring Transactions'!$L$18),MONTH($Q755)=MONTH('Recurring Transactions'!$J$18)),1,0),0)))))))*'Recurring Transactions'!$D$18)</f>
        <v/>
      </c>
    </row>
    <row r="756">
      <c r="N756" s="126">
        <f>'Recurring Transactions'!$A$18</f>
        <v/>
      </c>
      <c r="O756" s="126">
        <f>'Recurring Transactions'!$B$18</f>
        <v/>
      </c>
      <c r="P756" s="126">
        <f>'Recurring Transactions'!$E$18</f>
        <v/>
      </c>
      <c r="Q756" s="72">
        <f>IF('Recurring Transactions'!$J$18="","",EDATE('Recurring Transactions'!$J$18,14))</f>
        <v/>
      </c>
      <c r="R756" s="126">
        <f>IF($Q756="","",TEXT($Q756,"mmm yyyy"))</f>
        <v/>
      </c>
      <c r="S756" s="124">
        <f>IF(OR('Recurring Transactions'!$A$18="",$Q756=""),0,(IF('Recurring Transactions'!$F$18="Monthly",IF(AND('Recurring Transactions'!$J$18&lt;=EOMONTH($Q756,0),$Q756&lt;='Recurring Transactions'!$L$18),1,0),IF('Recurring Transactions'!$F$18="Semi-monthly",IF(AND('Recurring Transactions'!$J$18&lt;=EOMONTH($Q756,0),$Q756&lt;='Recurring Transactions'!$L$18),2,0),IF('Recurring Transactions'!$F$18="Weekly",IF(AND('Recurring Transactions'!$J$18&lt;=EOMONTH($Q756,0),$Q756&lt;='Recurring Transactions'!$L$18),MAX(0,INT((MIN(EOMONTH($Q756,0),'Recurring Transactions'!$L$18)-'Recurring Transactions'!$J$18)/7)+INT(-(MAX('Recurring Transactions'!$J$18,$Q756)-'Recurring Transactions'!$J$18)/7)+1),0),IF('Recurring Transactions'!$F$18="Bi-weekly",IF(AND('Recurring Transactions'!$J$18&lt;=EOMONTH($Q756,0),$Q756&lt;='Recurring Transactions'!$L$18),MAX(0,INT((MIN(EOMONTH($Q756,0),'Recurring Transactions'!$L$18)-'Recurring Transactions'!$J$18)/14)+INT(-(MAX('Recurring Transactions'!$J$18,$Q756)-'Recurring Transactions'!$J$18)/14)+1),0),IF('Recurring Transactions'!$F$18="Quarterly",IF(AND(AND('Recurring Transactions'!$J$18&lt;=EOMONTH($Q756,0),$Q756&lt;='Recurring Transactions'!$L$18),MOD((YEAR($Q756)-YEAR('Recurring Transactions'!$J$18))*12+MONTH($Q756)-MONTH('Recurring Transactions'!$J$18),3)=0),1,0),IF('Recurring Transactions'!$F$18="Annually",IF(AND(AND('Recurring Transactions'!$J$18&lt;=EOMONTH($Q756,0),$Q756&lt;='Recurring Transactions'!$L$18),MONTH($Q756)=MONTH('Recurring Transactions'!$J$18)),1,0),0)))))))*'Recurring Transactions'!$D$18)</f>
        <v/>
      </c>
    </row>
    <row r="757">
      <c r="N757" s="126">
        <f>'Recurring Transactions'!$A$18</f>
        <v/>
      </c>
      <c r="O757" s="126">
        <f>'Recurring Transactions'!$B$18</f>
        <v/>
      </c>
      <c r="P757" s="126">
        <f>'Recurring Transactions'!$E$18</f>
        <v/>
      </c>
      <c r="Q757" s="72">
        <f>IF('Recurring Transactions'!$J$18="","",EDATE('Recurring Transactions'!$J$18,15))</f>
        <v/>
      </c>
      <c r="R757" s="126">
        <f>IF($Q757="","",TEXT($Q757,"mmm yyyy"))</f>
        <v/>
      </c>
      <c r="S757" s="124">
        <f>IF(OR('Recurring Transactions'!$A$18="",$Q757=""),0,(IF('Recurring Transactions'!$F$18="Monthly",IF(AND('Recurring Transactions'!$J$18&lt;=EOMONTH($Q757,0),$Q757&lt;='Recurring Transactions'!$L$18),1,0),IF('Recurring Transactions'!$F$18="Semi-monthly",IF(AND('Recurring Transactions'!$J$18&lt;=EOMONTH($Q757,0),$Q757&lt;='Recurring Transactions'!$L$18),2,0),IF('Recurring Transactions'!$F$18="Weekly",IF(AND('Recurring Transactions'!$J$18&lt;=EOMONTH($Q757,0),$Q757&lt;='Recurring Transactions'!$L$18),MAX(0,INT((MIN(EOMONTH($Q757,0),'Recurring Transactions'!$L$18)-'Recurring Transactions'!$J$18)/7)+INT(-(MAX('Recurring Transactions'!$J$18,$Q757)-'Recurring Transactions'!$J$18)/7)+1),0),IF('Recurring Transactions'!$F$18="Bi-weekly",IF(AND('Recurring Transactions'!$J$18&lt;=EOMONTH($Q757,0),$Q757&lt;='Recurring Transactions'!$L$18),MAX(0,INT((MIN(EOMONTH($Q757,0),'Recurring Transactions'!$L$18)-'Recurring Transactions'!$J$18)/14)+INT(-(MAX('Recurring Transactions'!$J$18,$Q757)-'Recurring Transactions'!$J$18)/14)+1),0),IF('Recurring Transactions'!$F$18="Quarterly",IF(AND(AND('Recurring Transactions'!$J$18&lt;=EOMONTH($Q757,0),$Q757&lt;='Recurring Transactions'!$L$18),MOD((YEAR($Q757)-YEAR('Recurring Transactions'!$J$18))*12+MONTH($Q757)-MONTH('Recurring Transactions'!$J$18),3)=0),1,0),IF('Recurring Transactions'!$F$18="Annually",IF(AND(AND('Recurring Transactions'!$J$18&lt;=EOMONTH($Q757,0),$Q757&lt;='Recurring Transactions'!$L$18),MONTH($Q757)=MONTH('Recurring Transactions'!$J$18)),1,0),0)))))))*'Recurring Transactions'!$D$18)</f>
        <v/>
      </c>
    </row>
    <row r="758">
      <c r="N758" s="126">
        <f>'Recurring Transactions'!$A$18</f>
        <v/>
      </c>
      <c r="O758" s="126">
        <f>'Recurring Transactions'!$B$18</f>
        <v/>
      </c>
      <c r="P758" s="126">
        <f>'Recurring Transactions'!$E$18</f>
        <v/>
      </c>
      <c r="Q758" s="72">
        <f>IF('Recurring Transactions'!$J$18="","",EDATE('Recurring Transactions'!$J$18,16))</f>
        <v/>
      </c>
      <c r="R758" s="126">
        <f>IF($Q758="","",TEXT($Q758,"mmm yyyy"))</f>
        <v/>
      </c>
      <c r="S758" s="124">
        <f>IF(OR('Recurring Transactions'!$A$18="",$Q758=""),0,(IF('Recurring Transactions'!$F$18="Monthly",IF(AND('Recurring Transactions'!$J$18&lt;=EOMONTH($Q758,0),$Q758&lt;='Recurring Transactions'!$L$18),1,0),IF('Recurring Transactions'!$F$18="Semi-monthly",IF(AND('Recurring Transactions'!$J$18&lt;=EOMONTH($Q758,0),$Q758&lt;='Recurring Transactions'!$L$18),2,0),IF('Recurring Transactions'!$F$18="Weekly",IF(AND('Recurring Transactions'!$J$18&lt;=EOMONTH($Q758,0),$Q758&lt;='Recurring Transactions'!$L$18),MAX(0,INT((MIN(EOMONTH($Q758,0),'Recurring Transactions'!$L$18)-'Recurring Transactions'!$J$18)/7)+INT(-(MAX('Recurring Transactions'!$J$18,$Q758)-'Recurring Transactions'!$J$18)/7)+1),0),IF('Recurring Transactions'!$F$18="Bi-weekly",IF(AND('Recurring Transactions'!$J$18&lt;=EOMONTH($Q758,0),$Q758&lt;='Recurring Transactions'!$L$18),MAX(0,INT((MIN(EOMONTH($Q758,0),'Recurring Transactions'!$L$18)-'Recurring Transactions'!$J$18)/14)+INT(-(MAX('Recurring Transactions'!$J$18,$Q758)-'Recurring Transactions'!$J$18)/14)+1),0),IF('Recurring Transactions'!$F$18="Quarterly",IF(AND(AND('Recurring Transactions'!$J$18&lt;=EOMONTH($Q758,0),$Q758&lt;='Recurring Transactions'!$L$18),MOD((YEAR($Q758)-YEAR('Recurring Transactions'!$J$18))*12+MONTH($Q758)-MONTH('Recurring Transactions'!$J$18),3)=0),1,0),IF('Recurring Transactions'!$F$18="Annually",IF(AND(AND('Recurring Transactions'!$J$18&lt;=EOMONTH($Q758,0),$Q758&lt;='Recurring Transactions'!$L$18),MONTH($Q758)=MONTH('Recurring Transactions'!$J$18)),1,0),0)))))))*'Recurring Transactions'!$D$18)</f>
        <v/>
      </c>
    </row>
    <row r="759">
      <c r="N759" s="126">
        <f>'Recurring Transactions'!$A$18</f>
        <v/>
      </c>
      <c r="O759" s="126">
        <f>'Recurring Transactions'!$B$18</f>
        <v/>
      </c>
      <c r="P759" s="126">
        <f>'Recurring Transactions'!$E$18</f>
        <v/>
      </c>
      <c r="Q759" s="72">
        <f>IF('Recurring Transactions'!$J$18="","",EDATE('Recurring Transactions'!$J$18,17))</f>
        <v/>
      </c>
      <c r="R759" s="126">
        <f>IF($Q759="","",TEXT($Q759,"mmm yyyy"))</f>
        <v/>
      </c>
      <c r="S759" s="124">
        <f>IF(OR('Recurring Transactions'!$A$18="",$Q759=""),0,(IF('Recurring Transactions'!$F$18="Monthly",IF(AND('Recurring Transactions'!$J$18&lt;=EOMONTH($Q759,0),$Q759&lt;='Recurring Transactions'!$L$18),1,0),IF('Recurring Transactions'!$F$18="Semi-monthly",IF(AND('Recurring Transactions'!$J$18&lt;=EOMONTH($Q759,0),$Q759&lt;='Recurring Transactions'!$L$18),2,0),IF('Recurring Transactions'!$F$18="Weekly",IF(AND('Recurring Transactions'!$J$18&lt;=EOMONTH($Q759,0),$Q759&lt;='Recurring Transactions'!$L$18),MAX(0,INT((MIN(EOMONTH($Q759,0),'Recurring Transactions'!$L$18)-'Recurring Transactions'!$J$18)/7)+INT(-(MAX('Recurring Transactions'!$J$18,$Q759)-'Recurring Transactions'!$J$18)/7)+1),0),IF('Recurring Transactions'!$F$18="Bi-weekly",IF(AND('Recurring Transactions'!$J$18&lt;=EOMONTH($Q759,0),$Q759&lt;='Recurring Transactions'!$L$18),MAX(0,INT((MIN(EOMONTH($Q759,0),'Recurring Transactions'!$L$18)-'Recurring Transactions'!$J$18)/14)+INT(-(MAX('Recurring Transactions'!$J$18,$Q759)-'Recurring Transactions'!$J$18)/14)+1),0),IF('Recurring Transactions'!$F$18="Quarterly",IF(AND(AND('Recurring Transactions'!$J$18&lt;=EOMONTH($Q759,0),$Q759&lt;='Recurring Transactions'!$L$18),MOD((YEAR($Q759)-YEAR('Recurring Transactions'!$J$18))*12+MONTH($Q759)-MONTH('Recurring Transactions'!$J$18),3)=0),1,0),IF('Recurring Transactions'!$F$18="Annually",IF(AND(AND('Recurring Transactions'!$J$18&lt;=EOMONTH($Q759,0),$Q759&lt;='Recurring Transactions'!$L$18),MONTH($Q759)=MONTH('Recurring Transactions'!$J$18)),1,0),0)))))))*'Recurring Transactions'!$D$18)</f>
        <v/>
      </c>
    </row>
    <row r="760">
      <c r="N760" s="126">
        <f>'Recurring Transactions'!$A$18</f>
        <v/>
      </c>
      <c r="O760" s="126">
        <f>'Recurring Transactions'!$B$18</f>
        <v/>
      </c>
      <c r="P760" s="126">
        <f>'Recurring Transactions'!$E$18</f>
        <v/>
      </c>
      <c r="Q760" s="72">
        <f>IF('Recurring Transactions'!$J$18="","",EDATE('Recurring Transactions'!$J$18,18))</f>
        <v/>
      </c>
      <c r="R760" s="126">
        <f>IF($Q760="","",TEXT($Q760,"mmm yyyy"))</f>
        <v/>
      </c>
      <c r="S760" s="124">
        <f>IF(OR('Recurring Transactions'!$A$18="",$Q760=""),0,(IF('Recurring Transactions'!$F$18="Monthly",IF(AND('Recurring Transactions'!$J$18&lt;=EOMONTH($Q760,0),$Q760&lt;='Recurring Transactions'!$L$18),1,0),IF('Recurring Transactions'!$F$18="Semi-monthly",IF(AND('Recurring Transactions'!$J$18&lt;=EOMONTH($Q760,0),$Q760&lt;='Recurring Transactions'!$L$18),2,0),IF('Recurring Transactions'!$F$18="Weekly",IF(AND('Recurring Transactions'!$J$18&lt;=EOMONTH($Q760,0),$Q760&lt;='Recurring Transactions'!$L$18),MAX(0,INT((MIN(EOMONTH($Q760,0),'Recurring Transactions'!$L$18)-'Recurring Transactions'!$J$18)/7)+INT(-(MAX('Recurring Transactions'!$J$18,$Q760)-'Recurring Transactions'!$J$18)/7)+1),0),IF('Recurring Transactions'!$F$18="Bi-weekly",IF(AND('Recurring Transactions'!$J$18&lt;=EOMONTH($Q760,0),$Q760&lt;='Recurring Transactions'!$L$18),MAX(0,INT((MIN(EOMONTH($Q760,0),'Recurring Transactions'!$L$18)-'Recurring Transactions'!$J$18)/14)+INT(-(MAX('Recurring Transactions'!$J$18,$Q760)-'Recurring Transactions'!$J$18)/14)+1),0),IF('Recurring Transactions'!$F$18="Quarterly",IF(AND(AND('Recurring Transactions'!$J$18&lt;=EOMONTH($Q760,0),$Q760&lt;='Recurring Transactions'!$L$18),MOD((YEAR($Q760)-YEAR('Recurring Transactions'!$J$18))*12+MONTH($Q760)-MONTH('Recurring Transactions'!$J$18),3)=0),1,0),IF('Recurring Transactions'!$F$18="Annually",IF(AND(AND('Recurring Transactions'!$J$18&lt;=EOMONTH($Q760,0),$Q760&lt;='Recurring Transactions'!$L$18),MONTH($Q760)=MONTH('Recurring Transactions'!$J$18)),1,0),0)))))))*'Recurring Transactions'!$D$18)</f>
        <v/>
      </c>
    </row>
    <row r="761">
      <c r="N761" s="126">
        <f>'Recurring Transactions'!$A$18</f>
        <v/>
      </c>
      <c r="O761" s="126">
        <f>'Recurring Transactions'!$B$18</f>
        <v/>
      </c>
      <c r="P761" s="126">
        <f>'Recurring Transactions'!$E$18</f>
        <v/>
      </c>
      <c r="Q761" s="72">
        <f>IF('Recurring Transactions'!$J$18="","",EDATE('Recurring Transactions'!$J$18,19))</f>
        <v/>
      </c>
      <c r="R761" s="126">
        <f>IF($Q761="","",TEXT($Q761,"mmm yyyy"))</f>
        <v/>
      </c>
      <c r="S761" s="124">
        <f>IF(OR('Recurring Transactions'!$A$18="",$Q761=""),0,(IF('Recurring Transactions'!$F$18="Monthly",IF(AND('Recurring Transactions'!$J$18&lt;=EOMONTH($Q761,0),$Q761&lt;='Recurring Transactions'!$L$18),1,0),IF('Recurring Transactions'!$F$18="Semi-monthly",IF(AND('Recurring Transactions'!$J$18&lt;=EOMONTH($Q761,0),$Q761&lt;='Recurring Transactions'!$L$18),2,0),IF('Recurring Transactions'!$F$18="Weekly",IF(AND('Recurring Transactions'!$J$18&lt;=EOMONTH($Q761,0),$Q761&lt;='Recurring Transactions'!$L$18),MAX(0,INT((MIN(EOMONTH($Q761,0),'Recurring Transactions'!$L$18)-'Recurring Transactions'!$J$18)/7)+INT(-(MAX('Recurring Transactions'!$J$18,$Q761)-'Recurring Transactions'!$J$18)/7)+1),0),IF('Recurring Transactions'!$F$18="Bi-weekly",IF(AND('Recurring Transactions'!$J$18&lt;=EOMONTH($Q761,0),$Q761&lt;='Recurring Transactions'!$L$18),MAX(0,INT((MIN(EOMONTH($Q761,0),'Recurring Transactions'!$L$18)-'Recurring Transactions'!$J$18)/14)+INT(-(MAX('Recurring Transactions'!$J$18,$Q761)-'Recurring Transactions'!$J$18)/14)+1),0),IF('Recurring Transactions'!$F$18="Quarterly",IF(AND(AND('Recurring Transactions'!$J$18&lt;=EOMONTH($Q761,0),$Q761&lt;='Recurring Transactions'!$L$18),MOD((YEAR($Q761)-YEAR('Recurring Transactions'!$J$18))*12+MONTH($Q761)-MONTH('Recurring Transactions'!$J$18),3)=0),1,0),IF('Recurring Transactions'!$F$18="Annually",IF(AND(AND('Recurring Transactions'!$J$18&lt;=EOMONTH($Q761,0),$Q761&lt;='Recurring Transactions'!$L$18),MONTH($Q761)=MONTH('Recurring Transactions'!$J$18)),1,0),0)))))))*'Recurring Transactions'!$D$18)</f>
        <v/>
      </c>
    </row>
    <row r="762">
      <c r="N762" s="126">
        <f>'Recurring Transactions'!$A$18</f>
        <v/>
      </c>
      <c r="O762" s="126">
        <f>'Recurring Transactions'!$B$18</f>
        <v/>
      </c>
      <c r="P762" s="126">
        <f>'Recurring Transactions'!$E$18</f>
        <v/>
      </c>
      <c r="Q762" s="72">
        <f>IF('Recurring Transactions'!$J$18="","",EDATE('Recurring Transactions'!$J$18,20))</f>
        <v/>
      </c>
      <c r="R762" s="126">
        <f>IF($Q762="","",TEXT($Q762,"mmm yyyy"))</f>
        <v/>
      </c>
      <c r="S762" s="124">
        <f>IF(OR('Recurring Transactions'!$A$18="",$Q762=""),0,(IF('Recurring Transactions'!$F$18="Monthly",IF(AND('Recurring Transactions'!$J$18&lt;=EOMONTH($Q762,0),$Q762&lt;='Recurring Transactions'!$L$18),1,0),IF('Recurring Transactions'!$F$18="Semi-monthly",IF(AND('Recurring Transactions'!$J$18&lt;=EOMONTH($Q762,0),$Q762&lt;='Recurring Transactions'!$L$18),2,0),IF('Recurring Transactions'!$F$18="Weekly",IF(AND('Recurring Transactions'!$J$18&lt;=EOMONTH($Q762,0),$Q762&lt;='Recurring Transactions'!$L$18),MAX(0,INT((MIN(EOMONTH($Q762,0),'Recurring Transactions'!$L$18)-'Recurring Transactions'!$J$18)/7)+INT(-(MAX('Recurring Transactions'!$J$18,$Q762)-'Recurring Transactions'!$J$18)/7)+1),0),IF('Recurring Transactions'!$F$18="Bi-weekly",IF(AND('Recurring Transactions'!$J$18&lt;=EOMONTH($Q762,0),$Q762&lt;='Recurring Transactions'!$L$18),MAX(0,INT((MIN(EOMONTH($Q762,0),'Recurring Transactions'!$L$18)-'Recurring Transactions'!$J$18)/14)+INT(-(MAX('Recurring Transactions'!$J$18,$Q762)-'Recurring Transactions'!$J$18)/14)+1),0),IF('Recurring Transactions'!$F$18="Quarterly",IF(AND(AND('Recurring Transactions'!$J$18&lt;=EOMONTH($Q762,0),$Q762&lt;='Recurring Transactions'!$L$18),MOD((YEAR($Q762)-YEAR('Recurring Transactions'!$J$18))*12+MONTH($Q762)-MONTH('Recurring Transactions'!$J$18),3)=0),1,0),IF('Recurring Transactions'!$F$18="Annually",IF(AND(AND('Recurring Transactions'!$J$18&lt;=EOMONTH($Q762,0),$Q762&lt;='Recurring Transactions'!$L$18),MONTH($Q762)=MONTH('Recurring Transactions'!$J$18)),1,0),0)))))))*'Recurring Transactions'!$D$18)</f>
        <v/>
      </c>
    </row>
    <row r="763">
      <c r="N763" s="126">
        <f>'Recurring Transactions'!$A$18</f>
        <v/>
      </c>
      <c r="O763" s="126">
        <f>'Recurring Transactions'!$B$18</f>
        <v/>
      </c>
      <c r="P763" s="126">
        <f>'Recurring Transactions'!$E$18</f>
        <v/>
      </c>
      <c r="Q763" s="72">
        <f>IF('Recurring Transactions'!$J$18="","",EDATE('Recurring Transactions'!$J$18,21))</f>
        <v/>
      </c>
      <c r="R763" s="126">
        <f>IF($Q763="","",TEXT($Q763,"mmm yyyy"))</f>
        <v/>
      </c>
      <c r="S763" s="124">
        <f>IF(OR('Recurring Transactions'!$A$18="",$Q763=""),0,(IF('Recurring Transactions'!$F$18="Monthly",IF(AND('Recurring Transactions'!$J$18&lt;=EOMONTH($Q763,0),$Q763&lt;='Recurring Transactions'!$L$18),1,0),IF('Recurring Transactions'!$F$18="Semi-monthly",IF(AND('Recurring Transactions'!$J$18&lt;=EOMONTH($Q763,0),$Q763&lt;='Recurring Transactions'!$L$18),2,0),IF('Recurring Transactions'!$F$18="Weekly",IF(AND('Recurring Transactions'!$J$18&lt;=EOMONTH($Q763,0),$Q763&lt;='Recurring Transactions'!$L$18),MAX(0,INT((MIN(EOMONTH($Q763,0),'Recurring Transactions'!$L$18)-'Recurring Transactions'!$J$18)/7)+INT(-(MAX('Recurring Transactions'!$J$18,$Q763)-'Recurring Transactions'!$J$18)/7)+1),0),IF('Recurring Transactions'!$F$18="Bi-weekly",IF(AND('Recurring Transactions'!$J$18&lt;=EOMONTH($Q763,0),$Q763&lt;='Recurring Transactions'!$L$18),MAX(0,INT((MIN(EOMONTH($Q763,0),'Recurring Transactions'!$L$18)-'Recurring Transactions'!$J$18)/14)+INT(-(MAX('Recurring Transactions'!$J$18,$Q763)-'Recurring Transactions'!$J$18)/14)+1),0),IF('Recurring Transactions'!$F$18="Quarterly",IF(AND(AND('Recurring Transactions'!$J$18&lt;=EOMONTH($Q763,0),$Q763&lt;='Recurring Transactions'!$L$18),MOD((YEAR($Q763)-YEAR('Recurring Transactions'!$J$18))*12+MONTH($Q763)-MONTH('Recurring Transactions'!$J$18),3)=0),1,0),IF('Recurring Transactions'!$F$18="Annually",IF(AND(AND('Recurring Transactions'!$J$18&lt;=EOMONTH($Q763,0),$Q763&lt;='Recurring Transactions'!$L$18),MONTH($Q763)=MONTH('Recurring Transactions'!$J$18)),1,0),0)))))))*'Recurring Transactions'!$D$18)</f>
        <v/>
      </c>
    </row>
    <row r="764">
      <c r="N764" s="126">
        <f>'Recurring Transactions'!$A$18</f>
        <v/>
      </c>
      <c r="O764" s="126">
        <f>'Recurring Transactions'!$B$18</f>
        <v/>
      </c>
      <c r="P764" s="126">
        <f>'Recurring Transactions'!$E$18</f>
        <v/>
      </c>
      <c r="Q764" s="72">
        <f>IF('Recurring Transactions'!$J$18="","",EDATE('Recurring Transactions'!$J$18,22))</f>
        <v/>
      </c>
      <c r="R764" s="126">
        <f>IF($Q764="","",TEXT($Q764,"mmm yyyy"))</f>
        <v/>
      </c>
      <c r="S764" s="124">
        <f>IF(OR('Recurring Transactions'!$A$18="",$Q764=""),0,(IF('Recurring Transactions'!$F$18="Monthly",IF(AND('Recurring Transactions'!$J$18&lt;=EOMONTH($Q764,0),$Q764&lt;='Recurring Transactions'!$L$18),1,0),IF('Recurring Transactions'!$F$18="Semi-monthly",IF(AND('Recurring Transactions'!$J$18&lt;=EOMONTH($Q764,0),$Q764&lt;='Recurring Transactions'!$L$18),2,0),IF('Recurring Transactions'!$F$18="Weekly",IF(AND('Recurring Transactions'!$J$18&lt;=EOMONTH($Q764,0),$Q764&lt;='Recurring Transactions'!$L$18),MAX(0,INT((MIN(EOMONTH($Q764,0),'Recurring Transactions'!$L$18)-'Recurring Transactions'!$J$18)/7)+INT(-(MAX('Recurring Transactions'!$J$18,$Q764)-'Recurring Transactions'!$J$18)/7)+1),0),IF('Recurring Transactions'!$F$18="Bi-weekly",IF(AND('Recurring Transactions'!$J$18&lt;=EOMONTH($Q764,0),$Q764&lt;='Recurring Transactions'!$L$18),MAX(0,INT((MIN(EOMONTH($Q764,0),'Recurring Transactions'!$L$18)-'Recurring Transactions'!$J$18)/14)+INT(-(MAX('Recurring Transactions'!$J$18,$Q764)-'Recurring Transactions'!$J$18)/14)+1),0),IF('Recurring Transactions'!$F$18="Quarterly",IF(AND(AND('Recurring Transactions'!$J$18&lt;=EOMONTH($Q764,0),$Q764&lt;='Recurring Transactions'!$L$18),MOD((YEAR($Q764)-YEAR('Recurring Transactions'!$J$18))*12+MONTH($Q764)-MONTH('Recurring Transactions'!$J$18),3)=0),1,0),IF('Recurring Transactions'!$F$18="Annually",IF(AND(AND('Recurring Transactions'!$J$18&lt;=EOMONTH($Q764,0),$Q764&lt;='Recurring Transactions'!$L$18),MONTH($Q764)=MONTH('Recurring Transactions'!$J$18)),1,0),0)))))))*'Recurring Transactions'!$D$18)</f>
        <v/>
      </c>
    </row>
    <row r="765">
      <c r="N765" s="126">
        <f>'Recurring Transactions'!$A$18</f>
        <v/>
      </c>
      <c r="O765" s="126">
        <f>'Recurring Transactions'!$B$18</f>
        <v/>
      </c>
      <c r="P765" s="126">
        <f>'Recurring Transactions'!$E$18</f>
        <v/>
      </c>
      <c r="Q765" s="72">
        <f>IF('Recurring Transactions'!$J$18="","",EDATE('Recurring Transactions'!$J$18,23))</f>
        <v/>
      </c>
      <c r="R765" s="126">
        <f>IF($Q765="","",TEXT($Q765,"mmm yyyy"))</f>
        <v/>
      </c>
      <c r="S765" s="124">
        <f>IF(OR('Recurring Transactions'!$A$18="",$Q765=""),0,(IF('Recurring Transactions'!$F$18="Monthly",IF(AND('Recurring Transactions'!$J$18&lt;=EOMONTH($Q765,0),$Q765&lt;='Recurring Transactions'!$L$18),1,0),IF('Recurring Transactions'!$F$18="Semi-monthly",IF(AND('Recurring Transactions'!$J$18&lt;=EOMONTH($Q765,0),$Q765&lt;='Recurring Transactions'!$L$18),2,0),IF('Recurring Transactions'!$F$18="Weekly",IF(AND('Recurring Transactions'!$J$18&lt;=EOMONTH($Q765,0),$Q765&lt;='Recurring Transactions'!$L$18),MAX(0,INT((MIN(EOMONTH($Q765,0),'Recurring Transactions'!$L$18)-'Recurring Transactions'!$J$18)/7)+INT(-(MAX('Recurring Transactions'!$J$18,$Q765)-'Recurring Transactions'!$J$18)/7)+1),0),IF('Recurring Transactions'!$F$18="Bi-weekly",IF(AND('Recurring Transactions'!$J$18&lt;=EOMONTH($Q765,0),$Q765&lt;='Recurring Transactions'!$L$18),MAX(0,INT((MIN(EOMONTH($Q765,0),'Recurring Transactions'!$L$18)-'Recurring Transactions'!$J$18)/14)+INT(-(MAX('Recurring Transactions'!$J$18,$Q765)-'Recurring Transactions'!$J$18)/14)+1),0),IF('Recurring Transactions'!$F$18="Quarterly",IF(AND(AND('Recurring Transactions'!$J$18&lt;=EOMONTH($Q765,0),$Q765&lt;='Recurring Transactions'!$L$18),MOD((YEAR($Q765)-YEAR('Recurring Transactions'!$J$18))*12+MONTH($Q765)-MONTH('Recurring Transactions'!$J$18),3)=0),1,0),IF('Recurring Transactions'!$F$18="Annually",IF(AND(AND('Recurring Transactions'!$J$18&lt;=EOMONTH($Q765,0),$Q765&lt;='Recurring Transactions'!$L$18),MONTH($Q765)=MONTH('Recurring Transactions'!$J$18)),1,0),0)))))))*'Recurring Transactions'!$D$18)</f>
        <v/>
      </c>
    </row>
    <row r="766">
      <c r="N766" s="126">
        <f>'Recurring Transactions'!$A$18</f>
        <v/>
      </c>
      <c r="O766" s="126">
        <f>'Recurring Transactions'!$B$18</f>
        <v/>
      </c>
      <c r="P766" s="126">
        <f>'Recurring Transactions'!$E$18</f>
        <v/>
      </c>
      <c r="Q766" s="72">
        <f>IF('Recurring Transactions'!$J$18="","",EDATE('Recurring Transactions'!$J$18,24))</f>
        <v/>
      </c>
      <c r="R766" s="126">
        <f>IF($Q766="","",TEXT($Q766,"mmm yyyy"))</f>
        <v/>
      </c>
      <c r="S766" s="124">
        <f>IF(OR('Recurring Transactions'!$A$18="",$Q766=""),0,(IF('Recurring Transactions'!$F$18="Monthly",IF(AND('Recurring Transactions'!$J$18&lt;=EOMONTH($Q766,0),$Q766&lt;='Recurring Transactions'!$L$18),1,0),IF('Recurring Transactions'!$F$18="Semi-monthly",IF(AND('Recurring Transactions'!$J$18&lt;=EOMONTH($Q766,0),$Q766&lt;='Recurring Transactions'!$L$18),2,0),IF('Recurring Transactions'!$F$18="Weekly",IF(AND('Recurring Transactions'!$J$18&lt;=EOMONTH($Q766,0),$Q766&lt;='Recurring Transactions'!$L$18),MAX(0,INT((MIN(EOMONTH($Q766,0),'Recurring Transactions'!$L$18)-'Recurring Transactions'!$J$18)/7)+INT(-(MAX('Recurring Transactions'!$J$18,$Q766)-'Recurring Transactions'!$J$18)/7)+1),0),IF('Recurring Transactions'!$F$18="Bi-weekly",IF(AND('Recurring Transactions'!$J$18&lt;=EOMONTH($Q766,0),$Q766&lt;='Recurring Transactions'!$L$18),MAX(0,INT((MIN(EOMONTH($Q766,0),'Recurring Transactions'!$L$18)-'Recurring Transactions'!$J$18)/14)+INT(-(MAX('Recurring Transactions'!$J$18,$Q766)-'Recurring Transactions'!$J$18)/14)+1),0),IF('Recurring Transactions'!$F$18="Quarterly",IF(AND(AND('Recurring Transactions'!$J$18&lt;=EOMONTH($Q766,0),$Q766&lt;='Recurring Transactions'!$L$18),MOD((YEAR($Q766)-YEAR('Recurring Transactions'!$J$18))*12+MONTH($Q766)-MONTH('Recurring Transactions'!$J$18),3)=0),1,0),IF('Recurring Transactions'!$F$18="Annually",IF(AND(AND('Recurring Transactions'!$J$18&lt;=EOMONTH($Q766,0),$Q766&lt;='Recurring Transactions'!$L$18),MONTH($Q766)=MONTH('Recurring Transactions'!$J$18)),1,0),0)))))))*'Recurring Transactions'!$D$18)</f>
        <v/>
      </c>
    </row>
    <row r="767">
      <c r="N767" s="126">
        <f>'Recurring Transactions'!$A$18</f>
        <v/>
      </c>
      <c r="O767" s="126">
        <f>'Recurring Transactions'!$B$18</f>
        <v/>
      </c>
      <c r="P767" s="126">
        <f>'Recurring Transactions'!$E$18</f>
        <v/>
      </c>
      <c r="Q767" s="72">
        <f>IF('Recurring Transactions'!$J$18="","",EDATE('Recurring Transactions'!$J$18,25))</f>
        <v/>
      </c>
      <c r="R767" s="126">
        <f>IF($Q767="","",TEXT($Q767,"mmm yyyy"))</f>
        <v/>
      </c>
      <c r="S767" s="124">
        <f>IF(OR('Recurring Transactions'!$A$18="",$Q767=""),0,(IF('Recurring Transactions'!$F$18="Monthly",IF(AND('Recurring Transactions'!$J$18&lt;=EOMONTH($Q767,0),$Q767&lt;='Recurring Transactions'!$L$18),1,0),IF('Recurring Transactions'!$F$18="Semi-monthly",IF(AND('Recurring Transactions'!$J$18&lt;=EOMONTH($Q767,0),$Q767&lt;='Recurring Transactions'!$L$18),2,0),IF('Recurring Transactions'!$F$18="Weekly",IF(AND('Recurring Transactions'!$J$18&lt;=EOMONTH($Q767,0),$Q767&lt;='Recurring Transactions'!$L$18),MAX(0,INT((MIN(EOMONTH($Q767,0),'Recurring Transactions'!$L$18)-'Recurring Transactions'!$J$18)/7)+INT(-(MAX('Recurring Transactions'!$J$18,$Q767)-'Recurring Transactions'!$J$18)/7)+1),0),IF('Recurring Transactions'!$F$18="Bi-weekly",IF(AND('Recurring Transactions'!$J$18&lt;=EOMONTH($Q767,0),$Q767&lt;='Recurring Transactions'!$L$18),MAX(0,INT((MIN(EOMONTH($Q767,0),'Recurring Transactions'!$L$18)-'Recurring Transactions'!$J$18)/14)+INT(-(MAX('Recurring Transactions'!$J$18,$Q767)-'Recurring Transactions'!$J$18)/14)+1),0),IF('Recurring Transactions'!$F$18="Quarterly",IF(AND(AND('Recurring Transactions'!$J$18&lt;=EOMONTH($Q767,0),$Q767&lt;='Recurring Transactions'!$L$18),MOD((YEAR($Q767)-YEAR('Recurring Transactions'!$J$18))*12+MONTH($Q767)-MONTH('Recurring Transactions'!$J$18),3)=0),1,0),IF('Recurring Transactions'!$F$18="Annually",IF(AND(AND('Recurring Transactions'!$J$18&lt;=EOMONTH($Q767,0),$Q767&lt;='Recurring Transactions'!$L$18),MONTH($Q767)=MONTH('Recurring Transactions'!$J$18)),1,0),0)))))))*'Recurring Transactions'!$D$18)</f>
        <v/>
      </c>
    </row>
    <row r="768">
      <c r="N768" s="126">
        <f>'Recurring Transactions'!$A$18</f>
        <v/>
      </c>
      <c r="O768" s="126">
        <f>'Recurring Transactions'!$B$18</f>
        <v/>
      </c>
      <c r="P768" s="126">
        <f>'Recurring Transactions'!$E$18</f>
        <v/>
      </c>
      <c r="Q768" s="72">
        <f>IF('Recurring Transactions'!$J$18="","",EDATE('Recurring Transactions'!$J$18,26))</f>
        <v/>
      </c>
      <c r="R768" s="126">
        <f>IF($Q768="","",TEXT($Q768,"mmm yyyy"))</f>
        <v/>
      </c>
      <c r="S768" s="124">
        <f>IF(OR('Recurring Transactions'!$A$18="",$Q768=""),0,(IF('Recurring Transactions'!$F$18="Monthly",IF(AND('Recurring Transactions'!$J$18&lt;=EOMONTH($Q768,0),$Q768&lt;='Recurring Transactions'!$L$18),1,0),IF('Recurring Transactions'!$F$18="Semi-monthly",IF(AND('Recurring Transactions'!$J$18&lt;=EOMONTH($Q768,0),$Q768&lt;='Recurring Transactions'!$L$18),2,0),IF('Recurring Transactions'!$F$18="Weekly",IF(AND('Recurring Transactions'!$J$18&lt;=EOMONTH($Q768,0),$Q768&lt;='Recurring Transactions'!$L$18),MAX(0,INT((MIN(EOMONTH($Q768,0),'Recurring Transactions'!$L$18)-'Recurring Transactions'!$J$18)/7)+INT(-(MAX('Recurring Transactions'!$J$18,$Q768)-'Recurring Transactions'!$J$18)/7)+1),0),IF('Recurring Transactions'!$F$18="Bi-weekly",IF(AND('Recurring Transactions'!$J$18&lt;=EOMONTH($Q768,0),$Q768&lt;='Recurring Transactions'!$L$18),MAX(0,INT((MIN(EOMONTH($Q768,0),'Recurring Transactions'!$L$18)-'Recurring Transactions'!$J$18)/14)+INT(-(MAX('Recurring Transactions'!$J$18,$Q768)-'Recurring Transactions'!$J$18)/14)+1),0),IF('Recurring Transactions'!$F$18="Quarterly",IF(AND(AND('Recurring Transactions'!$J$18&lt;=EOMONTH($Q768,0),$Q768&lt;='Recurring Transactions'!$L$18),MOD((YEAR($Q768)-YEAR('Recurring Transactions'!$J$18))*12+MONTH($Q768)-MONTH('Recurring Transactions'!$J$18),3)=0),1,0),IF('Recurring Transactions'!$F$18="Annually",IF(AND(AND('Recurring Transactions'!$J$18&lt;=EOMONTH($Q768,0),$Q768&lt;='Recurring Transactions'!$L$18),MONTH($Q768)=MONTH('Recurring Transactions'!$J$18)),1,0),0)))))))*'Recurring Transactions'!$D$18)</f>
        <v/>
      </c>
    </row>
    <row r="769">
      <c r="N769" s="126">
        <f>'Recurring Transactions'!$A$18</f>
        <v/>
      </c>
      <c r="O769" s="126">
        <f>'Recurring Transactions'!$B$18</f>
        <v/>
      </c>
      <c r="P769" s="126">
        <f>'Recurring Transactions'!$E$18</f>
        <v/>
      </c>
      <c r="Q769" s="72">
        <f>IF('Recurring Transactions'!$J$18="","",EDATE('Recurring Transactions'!$J$18,27))</f>
        <v/>
      </c>
      <c r="R769" s="126">
        <f>IF($Q769="","",TEXT($Q769,"mmm yyyy"))</f>
        <v/>
      </c>
      <c r="S769" s="124">
        <f>IF(OR('Recurring Transactions'!$A$18="",$Q769=""),0,(IF('Recurring Transactions'!$F$18="Monthly",IF(AND('Recurring Transactions'!$J$18&lt;=EOMONTH($Q769,0),$Q769&lt;='Recurring Transactions'!$L$18),1,0),IF('Recurring Transactions'!$F$18="Semi-monthly",IF(AND('Recurring Transactions'!$J$18&lt;=EOMONTH($Q769,0),$Q769&lt;='Recurring Transactions'!$L$18),2,0),IF('Recurring Transactions'!$F$18="Weekly",IF(AND('Recurring Transactions'!$J$18&lt;=EOMONTH($Q769,0),$Q769&lt;='Recurring Transactions'!$L$18),MAX(0,INT((MIN(EOMONTH($Q769,0),'Recurring Transactions'!$L$18)-'Recurring Transactions'!$J$18)/7)+INT(-(MAX('Recurring Transactions'!$J$18,$Q769)-'Recurring Transactions'!$J$18)/7)+1),0),IF('Recurring Transactions'!$F$18="Bi-weekly",IF(AND('Recurring Transactions'!$J$18&lt;=EOMONTH($Q769,0),$Q769&lt;='Recurring Transactions'!$L$18),MAX(0,INT((MIN(EOMONTH($Q769,0),'Recurring Transactions'!$L$18)-'Recurring Transactions'!$J$18)/14)+INT(-(MAX('Recurring Transactions'!$J$18,$Q769)-'Recurring Transactions'!$J$18)/14)+1),0),IF('Recurring Transactions'!$F$18="Quarterly",IF(AND(AND('Recurring Transactions'!$J$18&lt;=EOMONTH($Q769,0),$Q769&lt;='Recurring Transactions'!$L$18),MOD((YEAR($Q769)-YEAR('Recurring Transactions'!$J$18))*12+MONTH($Q769)-MONTH('Recurring Transactions'!$J$18),3)=0),1,0),IF('Recurring Transactions'!$F$18="Annually",IF(AND(AND('Recurring Transactions'!$J$18&lt;=EOMONTH($Q769,0),$Q769&lt;='Recurring Transactions'!$L$18),MONTH($Q769)=MONTH('Recurring Transactions'!$J$18)),1,0),0)))))))*'Recurring Transactions'!$D$18)</f>
        <v/>
      </c>
    </row>
    <row r="770">
      <c r="N770" s="126">
        <f>'Recurring Transactions'!$A$18</f>
        <v/>
      </c>
      <c r="O770" s="126">
        <f>'Recurring Transactions'!$B$18</f>
        <v/>
      </c>
      <c r="P770" s="126">
        <f>'Recurring Transactions'!$E$18</f>
        <v/>
      </c>
      <c r="Q770" s="72">
        <f>IF('Recurring Transactions'!$J$18="","",EDATE('Recurring Transactions'!$J$18,28))</f>
        <v/>
      </c>
      <c r="R770" s="126">
        <f>IF($Q770="","",TEXT($Q770,"mmm yyyy"))</f>
        <v/>
      </c>
      <c r="S770" s="124">
        <f>IF(OR('Recurring Transactions'!$A$18="",$Q770=""),0,(IF('Recurring Transactions'!$F$18="Monthly",IF(AND('Recurring Transactions'!$J$18&lt;=EOMONTH($Q770,0),$Q770&lt;='Recurring Transactions'!$L$18),1,0),IF('Recurring Transactions'!$F$18="Semi-monthly",IF(AND('Recurring Transactions'!$J$18&lt;=EOMONTH($Q770,0),$Q770&lt;='Recurring Transactions'!$L$18),2,0),IF('Recurring Transactions'!$F$18="Weekly",IF(AND('Recurring Transactions'!$J$18&lt;=EOMONTH($Q770,0),$Q770&lt;='Recurring Transactions'!$L$18),MAX(0,INT((MIN(EOMONTH($Q770,0),'Recurring Transactions'!$L$18)-'Recurring Transactions'!$J$18)/7)+INT(-(MAX('Recurring Transactions'!$J$18,$Q770)-'Recurring Transactions'!$J$18)/7)+1),0),IF('Recurring Transactions'!$F$18="Bi-weekly",IF(AND('Recurring Transactions'!$J$18&lt;=EOMONTH($Q770,0),$Q770&lt;='Recurring Transactions'!$L$18),MAX(0,INT((MIN(EOMONTH($Q770,0),'Recurring Transactions'!$L$18)-'Recurring Transactions'!$J$18)/14)+INT(-(MAX('Recurring Transactions'!$J$18,$Q770)-'Recurring Transactions'!$J$18)/14)+1),0),IF('Recurring Transactions'!$F$18="Quarterly",IF(AND(AND('Recurring Transactions'!$J$18&lt;=EOMONTH($Q770,0),$Q770&lt;='Recurring Transactions'!$L$18),MOD((YEAR($Q770)-YEAR('Recurring Transactions'!$J$18))*12+MONTH($Q770)-MONTH('Recurring Transactions'!$J$18),3)=0),1,0),IF('Recurring Transactions'!$F$18="Annually",IF(AND(AND('Recurring Transactions'!$J$18&lt;=EOMONTH($Q770,0),$Q770&lt;='Recurring Transactions'!$L$18),MONTH($Q770)=MONTH('Recurring Transactions'!$J$18)),1,0),0)))))))*'Recurring Transactions'!$D$18)</f>
        <v/>
      </c>
    </row>
    <row r="771">
      <c r="N771" s="126">
        <f>'Recurring Transactions'!$A$18</f>
        <v/>
      </c>
      <c r="O771" s="126">
        <f>'Recurring Transactions'!$B$18</f>
        <v/>
      </c>
      <c r="P771" s="126">
        <f>'Recurring Transactions'!$E$18</f>
        <v/>
      </c>
      <c r="Q771" s="72">
        <f>IF('Recurring Transactions'!$J$18="","",EDATE('Recurring Transactions'!$J$18,29))</f>
        <v/>
      </c>
      <c r="R771" s="126">
        <f>IF($Q771="","",TEXT($Q771,"mmm yyyy"))</f>
        <v/>
      </c>
      <c r="S771" s="124">
        <f>IF(OR('Recurring Transactions'!$A$18="",$Q771=""),0,(IF('Recurring Transactions'!$F$18="Monthly",IF(AND('Recurring Transactions'!$J$18&lt;=EOMONTH($Q771,0),$Q771&lt;='Recurring Transactions'!$L$18),1,0),IF('Recurring Transactions'!$F$18="Semi-monthly",IF(AND('Recurring Transactions'!$J$18&lt;=EOMONTH($Q771,0),$Q771&lt;='Recurring Transactions'!$L$18),2,0),IF('Recurring Transactions'!$F$18="Weekly",IF(AND('Recurring Transactions'!$J$18&lt;=EOMONTH($Q771,0),$Q771&lt;='Recurring Transactions'!$L$18),MAX(0,INT((MIN(EOMONTH($Q771,0),'Recurring Transactions'!$L$18)-'Recurring Transactions'!$J$18)/7)+INT(-(MAX('Recurring Transactions'!$J$18,$Q771)-'Recurring Transactions'!$J$18)/7)+1),0),IF('Recurring Transactions'!$F$18="Bi-weekly",IF(AND('Recurring Transactions'!$J$18&lt;=EOMONTH($Q771,0),$Q771&lt;='Recurring Transactions'!$L$18),MAX(0,INT((MIN(EOMONTH($Q771,0),'Recurring Transactions'!$L$18)-'Recurring Transactions'!$J$18)/14)+INT(-(MAX('Recurring Transactions'!$J$18,$Q771)-'Recurring Transactions'!$J$18)/14)+1),0),IF('Recurring Transactions'!$F$18="Quarterly",IF(AND(AND('Recurring Transactions'!$J$18&lt;=EOMONTH($Q771,0),$Q771&lt;='Recurring Transactions'!$L$18),MOD((YEAR($Q771)-YEAR('Recurring Transactions'!$J$18))*12+MONTH($Q771)-MONTH('Recurring Transactions'!$J$18),3)=0),1,0),IF('Recurring Transactions'!$F$18="Annually",IF(AND(AND('Recurring Transactions'!$J$18&lt;=EOMONTH($Q771,0),$Q771&lt;='Recurring Transactions'!$L$18),MONTH($Q771)=MONTH('Recurring Transactions'!$J$18)),1,0),0)))))))*'Recurring Transactions'!$D$18)</f>
        <v/>
      </c>
    </row>
    <row r="772">
      <c r="N772" s="126">
        <f>'Recurring Transactions'!$A$18</f>
        <v/>
      </c>
      <c r="O772" s="126">
        <f>'Recurring Transactions'!$B$18</f>
        <v/>
      </c>
      <c r="P772" s="126">
        <f>'Recurring Transactions'!$E$18</f>
        <v/>
      </c>
      <c r="Q772" s="72">
        <f>IF('Recurring Transactions'!$J$18="","",EDATE('Recurring Transactions'!$J$18,30))</f>
        <v/>
      </c>
      <c r="R772" s="126">
        <f>IF($Q772="","",TEXT($Q772,"mmm yyyy"))</f>
        <v/>
      </c>
      <c r="S772" s="124">
        <f>IF(OR('Recurring Transactions'!$A$18="",$Q772=""),0,(IF('Recurring Transactions'!$F$18="Monthly",IF(AND('Recurring Transactions'!$J$18&lt;=EOMONTH($Q772,0),$Q772&lt;='Recurring Transactions'!$L$18),1,0),IF('Recurring Transactions'!$F$18="Semi-monthly",IF(AND('Recurring Transactions'!$J$18&lt;=EOMONTH($Q772,0),$Q772&lt;='Recurring Transactions'!$L$18),2,0),IF('Recurring Transactions'!$F$18="Weekly",IF(AND('Recurring Transactions'!$J$18&lt;=EOMONTH($Q772,0),$Q772&lt;='Recurring Transactions'!$L$18),MAX(0,INT((MIN(EOMONTH($Q772,0),'Recurring Transactions'!$L$18)-'Recurring Transactions'!$J$18)/7)+INT(-(MAX('Recurring Transactions'!$J$18,$Q772)-'Recurring Transactions'!$J$18)/7)+1),0),IF('Recurring Transactions'!$F$18="Bi-weekly",IF(AND('Recurring Transactions'!$J$18&lt;=EOMONTH($Q772,0),$Q772&lt;='Recurring Transactions'!$L$18),MAX(0,INT((MIN(EOMONTH($Q772,0),'Recurring Transactions'!$L$18)-'Recurring Transactions'!$J$18)/14)+INT(-(MAX('Recurring Transactions'!$J$18,$Q772)-'Recurring Transactions'!$J$18)/14)+1),0),IF('Recurring Transactions'!$F$18="Quarterly",IF(AND(AND('Recurring Transactions'!$J$18&lt;=EOMONTH($Q772,0),$Q772&lt;='Recurring Transactions'!$L$18),MOD((YEAR($Q772)-YEAR('Recurring Transactions'!$J$18))*12+MONTH($Q772)-MONTH('Recurring Transactions'!$J$18),3)=0),1,0),IF('Recurring Transactions'!$F$18="Annually",IF(AND(AND('Recurring Transactions'!$J$18&lt;=EOMONTH($Q772,0),$Q772&lt;='Recurring Transactions'!$L$18),MONTH($Q772)=MONTH('Recurring Transactions'!$J$18)),1,0),0)))))))*'Recurring Transactions'!$D$18)</f>
        <v/>
      </c>
    </row>
    <row r="773">
      <c r="N773" s="126">
        <f>'Recurring Transactions'!$A$18</f>
        <v/>
      </c>
      <c r="O773" s="126">
        <f>'Recurring Transactions'!$B$18</f>
        <v/>
      </c>
      <c r="P773" s="126">
        <f>'Recurring Transactions'!$E$18</f>
        <v/>
      </c>
      <c r="Q773" s="72">
        <f>IF('Recurring Transactions'!$J$18="","",EDATE('Recurring Transactions'!$J$18,31))</f>
        <v/>
      </c>
      <c r="R773" s="126">
        <f>IF($Q773="","",TEXT($Q773,"mmm yyyy"))</f>
        <v/>
      </c>
      <c r="S773" s="124">
        <f>IF(OR('Recurring Transactions'!$A$18="",$Q773=""),0,(IF('Recurring Transactions'!$F$18="Monthly",IF(AND('Recurring Transactions'!$J$18&lt;=EOMONTH($Q773,0),$Q773&lt;='Recurring Transactions'!$L$18),1,0),IF('Recurring Transactions'!$F$18="Semi-monthly",IF(AND('Recurring Transactions'!$J$18&lt;=EOMONTH($Q773,0),$Q773&lt;='Recurring Transactions'!$L$18),2,0),IF('Recurring Transactions'!$F$18="Weekly",IF(AND('Recurring Transactions'!$J$18&lt;=EOMONTH($Q773,0),$Q773&lt;='Recurring Transactions'!$L$18),MAX(0,INT((MIN(EOMONTH($Q773,0),'Recurring Transactions'!$L$18)-'Recurring Transactions'!$J$18)/7)+INT(-(MAX('Recurring Transactions'!$J$18,$Q773)-'Recurring Transactions'!$J$18)/7)+1),0),IF('Recurring Transactions'!$F$18="Bi-weekly",IF(AND('Recurring Transactions'!$J$18&lt;=EOMONTH($Q773,0),$Q773&lt;='Recurring Transactions'!$L$18),MAX(0,INT((MIN(EOMONTH($Q773,0),'Recurring Transactions'!$L$18)-'Recurring Transactions'!$J$18)/14)+INT(-(MAX('Recurring Transactions'!$J$18,$Q773)-'Recurring Transactions'!$J$18)/14)+1),0),IF('Recurring Transactions'!$F$18="Quarterly",IF(AND(AND('Recurring Transactions'!$J$18&lt;=EOMONTH($Q773,0),$Q773&lt;='Recurring Transactions'!$L$18),MOD((YEAR($Q773)-YEAR('Recurring Transactions'!$J$18))*12+MONTH($Q773)-MONTH('Recurring Transactions'!$J$18),3)=0),1,0),IF('Recurring Transactions'!$F$18="Annually",IF(AND(AND('Recurring Transactions'!$J$18&lt;=EOMONTH($Q773,0),$Q773&lt;='Recurring Transactions'!$L$18),MONTH($Q773)=MONTH('Recurring Transactions'!$J$18)),1,0),0)))))))*'Recurring Transactions'!$D$18)</f>
        <v/>
      </c>
    </row>
    <row r="774">
      <c r="N774" s="126">
        <f>'Recurring Transactions'!$A$18</f>
        <v/>
      </c>
      <c r="O774" s="126">
        <f>'Recurring Transactions'!$B$18</f>
        <v/>
      </c>
      <c r="P774" s="126">
        <f>'Recurring Transactions'!$E$18</f>
        <v/>
      </c>
      <c r="Q774" s="72">
        <f>IF('Recurring Transactions'!$J$18="","",EDATE('Recurring Transactions'!$J$18,32))</f>
        <v/>
      </c>
      <c r="R774" s="126">
        <f>IF($Q774="","",TEXT($Q774,"mmm yyyy"))</f>
        <v/>
      </c>
      <c r="S774" s="124">
        <f>IF(OR('Recurring Transactions'!$A$18="",$Q774=""),0,(IF('Recurring Transactions'!$F$18="Monthly",IF(AND('Recurring Transactions'!$J$18&lt;=EOMONTH($Q774,0),$Q774&lt;='Recurring Transactions'!$L$18),1,0),IF('Recurring Transactions'!$F$18="Semi-monthly",IF(AND('Recurring Transactions'!$J$18&lt;=EOMONTH($Q774,0),$Q774&lt;='Recurring Transactions'!$L$18),2,0),IF('Recurring Transactions'!$F$18="Weekly",IF(AND('Recurring Transactions'!$J$18&lt;=EOMONTH($Q774,0),$Q774&lt;='Recurring Transactions'!$L$18),MAX(0,INT((MIN(EOMONTH($Q774,0),'Recurring Transactions'!$L$18)-'Recurring Transactions'!$J$18)/7)+INT(-(MAX('Recurring Transactions'!$J$18,$Q774)-'Recurring Transactions'!$J$18)/7)+1),0),IF('Recurring Transactions'!$F$18="Bi-weekly",IF(AND('Recurring Transactions'!$J$18&lt;=EOMONTH($Q774,0),$Q774&lt;='Recurring Transactions'!$L$18),MAX(0,INT((MIN(EOMONTH($Q774,0),'Recurring Transactions'!$L$18)-'Recurring Transactions'!$J$18)/14)+INT(-(MAX('Recurring Transactions'!$J$18,$Q774)-'Recurring Transactions'!$J$18)/14)+1),0),IF('Recurring Transactions'!$F$18="Quarterly",IF(AND(AND('Recurring Transactions'!$J$18&lt;=EOMONTH($Q774,0),$Q774&lt;='Recurring Transactions'!$L$18),MOD((YEAR($Q774)-YEAR('Recurring Transactions'!$J$18))*12+MONTH($Q774)-MONTH('Recurring Transactions'!$J$18),3)=0),1,0),IF('Recurring Transactions'!$F$18="Annually",IF(AND(AND('Recurring Transactions'!$J$18&lt;=EOMONTH($Q774,0),$Q774&lt;='Recurring Transactions'!$L$18),MONTH($Q774)=MONTH('Recurring Transactions'!$J$18)),1,0),0)))))))*'Recurring Transactions'!$D$18)</f>
        <v/>
      </c>
    </row>
    <row r="775">
      <c r="N775" s="126">
        <f>'Recurring Transactions'!$A$18</f>
        <v/>
      </c>
      <c r="O775" s="126">
        <f>'Recurring Transactions'!$B$18</f>
        <v/>
      </c>
      <c r="P775" s="126">
        <f>'Recurring Transactions'!$E$18</f>
        <v/>
      </c>
      <c r="Q775" s="72">
        <f>IF('Recurring Transactions'!$J$18="","",EDATE('Recurring Transactions'!$J$18,33))</f>
        <v/>
      </c>
      <c r="R775" s="126">
        <f>IF($Q775="","",TEXT($Q775,"mmm yyyy"))</f>
        <v/>
      </c>
      <c r="S775" s="124">
        <f>IF(OR('Recurring Transactions'!$A$18="",$Q775=""),0,(IF('Recurring Transactions'!$F$18="Monthly",IF(AND('Recurring Transactions'!$J$18&lt;=EOMONTH($Q775,0),$Q775&lt;='Recurring Transactions'!$L$18),1,0),IF('Recurring Transactions'!$F$18="Semi-monthly",IF(AND('Recurring Transactions'!$J$18&lt;=EOMONTH($Q775,0),$Q775&lt;='Recurring Transactions'!$L$18),2,0),IF('Recurring Transactions'!$F$18="Weekly",IF(AND('Recurring Transactions'!$J$18&lt;=EOMONTH($Q775,0),$Q775&lt;='Recurring Transactions'!$L$18),MAX(0,INT((MIN(EOMONTH($Q775,0),'Recurring Transactions'!$L$18)-'Recurring Transactions'!$J$18)/7)+INT(-(MAX('Recurring Transactions'!$J$18,$Q775)-'Recurring Transactions'!$J$18)/7)+1),0),IF('Recurring Transactions'!$F$18="Bi-weekly",IF(AND('Recurring Transactions'!$J$18&lt;=EOMONTH($Q775,0),$Q775&lt;='Recurring Transactions'!$L$18),MAX(0,INT((MIN(EOMONTH($Q775,0),'Recurring Transactions'!$L$18)-'Recurring Transactions'!$J$18)/14)+INT(-(MAX('Recurring Transactions'!$J$18,$Q775)-'Recurring Transactions'!$J$18)/14)+1),0),IF('Recurring Transactions'!$F$18="Quarterly",IF(AND(AND('Recurring Transactions'!$J$18&lt;=EOMONTH($Q775,0),$Q775&lt;='Recurring Transactions'!$L$18),MOD((YEAR($Q775)-YEAR('Recurring Transactions'!$J$18))*12+MONTH($Q775)-MONTH('Recurring Transactions'!$J$18),3)=0),1,0),IF('Recurring Transactions'!$F$18="Annually",IF(AND(AND('Recurring Transactions'!$J$18&lt;=EOMONTH($Q775,0),$Q775&lt;='Recurring Transactions'!$L$18),MONTH($Q775)=MONTH('Recurring Transactions'!$J$18)),1,0),0)))))))*'Recurring Transactions'!$D$18)</f>
        <v/>
      </c>
    </row>
    <row r="776">
      <c r="N776" s="126">
        <f>'Recurring Transactions'!$A$18</f>
        <v/>
      </c>
      <c r="O776" s="126">
        <f>'Recurring Transactions'!$B$18</f>
        <v/>
      </c>
      <c r="P776" s="126">
        <f>'Recurring Transactions'!$E$18</f>
        <v/>
      </c>
      <c r="Q776" s="72">
        <f>IF('Recurring Transactions'!$J$18="","",EDATE('Recurring Transactions'!$J$18,34))</f>
        <v/>
      </c>
      <c r="R776" s="126">
        <f>IF($Q776="","",TEXT($Q776,"mmm yyyy"))</f>
        <v/>
      </c>
      <c r="S776" s="124">
        <f>IF(OR('Recurring Transactions'!$A$18="",$Q776=""),0,(IF('Recurring Transactions'!$F$18="Monthly",IF(AND('Recurring Transactions'!$J$18&lt;=EOMONTH($Q776,0),$Q776&lt;='Recurring Transactions'!$L$18),1,0),IF('Recurring Transactions'!$F$18="Semi-monthly",IF(AND('Recurring Transactions'!$J$18&lt;=EOMONTH($Q776,0),$Q776&lt;='Recurring Transactions'!$L$18),2,0),IF('Recurring Transactions'!$F$18="Weekly",IF(AND('Recurring Transactions'!$J$18&lt;=EOMONTH($Q776,0),$Q776&lt;='Recurring Transactions'!$L$18),MAX(0,INT((MIN(EOMONTH($Q776,0),'Recurring Transactions'!$L$18)-'Recurring Transactions'!$J$18)/7)+INT(-(MAX('Recurring Transactions'!$J$18,$Q776)-'Recurring Transactions'!$J$18)/7)+1),0),IF('Recurring Transactions'!$F$18="Bi-weekly",IF(AND('Recurring Transactions'!$J$18&lt;=EOMONTH($Q776,0),$Q776&lt;='Recurring Transactions'!$L$18),MAX(0,INT((MIN(EOMONTH($Q776,0),'Recurring Transactions'!$L$18)-'Recurring Transactions'!$J$18)/14)+INT(-(MAX('Recurring Transactions'!$J$18,$Q776)-'Recurring Transactions'!$J$18)/14)+1),0),IF('Recurring Transactions'!$F$18="Quarterly",IF(AND(AND('Recurring Transactions'!$J$18&lt;=EOMONTH($Q776,0),$Q776&lt;='Recurring Transactions'!$L$18),MOD((YEAR($Q776)-YEAR('Recurring Transactions'!$J$18))*12+MONTH($Q776)-MONTH('Recurring Transactions'!$J$18),3)=0),1,0),IF('Recurring Transactions'!$F$18="Annually",IF(AND(AND('Recurring Transactions'!$J$18&lt;=EOMONTH($Q776,0),$Q776&lt;='Recurring Transactions'!$L$18),MONTH($Q776)=MONTH('Recurring Transactions'!$J$18)),1,0),0)))))))*'Recurring Transactions'!$D$18)</f>
        <v/>
      </c>
    </row>
    <row r="777">
      <c r="N777" s="126">
        <f>'Recurring Transactions'!$A$18</f>
        <v/>
      </c>
      <c r="O777" s="126">
        <f>'Recurring Transactions'!$B$18</f>
        <v/>
      </c>
      <c r="P777" s="126">
        <f>'Recurring Transactions'!$E$18</f>
        <v/>
      </c>
      <c r="Q777" s="72">
        <f>IF('Recurring Transactions'!$J$18="","",EDATE('Recurring Transactions'!$J$18,35))</f>
        <v/>
      </c>
      <c r="R777" s="126">
        <f>IF($Q777="","",TEXT($Q777,"mmm yyyy"))</f>
        <v/>
      </c>
      <c r="S777" s="124">
        <f>IF(OR('Recurring Transactions'!$A$18="",$Q777=""),0,(IF('Recurring Transactions'!$F$18="Monthly",IF(AND('Recurring Transactions'!$J$18&lt;=EOMONTH($Q777,0),$Q777&lt;='Recurring Transactions'!$L$18),1,0),IF('Recurring Transactions'!$F$18="Semi-monthly",IF(AND('Recurring Transactions'!$J$18&lt;=EOMONTH($Q777,0),$Q777&lt;='Recurring Transactions'!$L$18),2,0),IF('Recurring Transactions'!$F$18="Weekly",IF(AND('Recurring Transactions'!$J$18&lt;=EOMONTH($Q777,0),$Q777&lt;='Recurring Transactions'!$L$18),MAX(0,INT((MIN(EOMONTH($Q777,0),'Recurring Transactions'!$L$18)-'Recurring Transactions'!$J$18)/7)+INT(-(MAX('Recurring Transactions'!$J$18,$Q777)-'Recurring Transactions'!$J$18)/7)+1),0),IF('Recurring Transactions'!$F$18="Bi-weekly",IF(AND('Recurring Transactions'!$J$18&lt;=EOMONTH($Q777,0),$Q777&lt;='Recurring Transactions'!$L$18),MAX(0,INT((MIN(EOMONTH($Q777,0),'Recurring Transactions'!$L$18)-'Recurring Transactions'!$J$18)/14)+INT(-(MAX('Recurring Transactions'!$J$18,$Q777)-'Recurring Transactions'!$J$18)/14)+1),0),IF('Recurring Transactions'!$F$18="Quarterly",IF(AND(AND('Recurring Transactions'!$J$18&lt;=EOMONTH($Q777,0),$Q777&lt;='Recurring Transactions'!$L$18),MOD((YEAR($Q777)-YEAR('Recurring Transactions'!$J$18))*12+MONTH($Q777)-MONTH('Recurring Transactions'!$J$18),3)=0),1,0),IF('Recurring Transactions'!$F$18="Annually",IF(AND(AND('Recurring Transactions'!$J$18&lt;=EOMONTH($Q777,0),$Q777&lt;='Recurring Transactions'!$L$18),MONTH($Q777)=MONTH('Recurring Transactions'!$J$18)),1,0),0)))))))*'Recurring Transactions'!$D$18)</f>
        <v/>
      </c>
    </row>
    <row r="778">
      <c r="N778" s="126">
        <f>'Recurring Transactions'!$A$18</f>
        <v/>
      </c>
      <c r="O778" s="126">
        <f>'Recurring Transactions'!$B$18</f>
        <v/>
      </c>
      <c r="P778" s="126">
        <f>'Recurring Transactions'!$E$18</f>
        <v/>
      </c>
      <c r="Q778" s="72">
        <f>IF('Recurring Transactions'!$J$18="","",EDATE('Recurring Transactions'!$J$18,36))</f>
        <v/>
      </c>
      <c r="R778" s="126">
        <f>IF($Q778="","",TEXT($Q778,"mmm yyyy"))</f>
        <v/>
      </c>
      <c r="S778" s="124">
        <f>IF(OR('Recurring Transactions'!$A$18="",$Q778=""),0,(IF('Recurring Transactions'!$F$18="Monthly",IF(AND('Recurring Transactions'!$J$18&lt;=EOMONTH($Q778,0),$Q778&lt;='Recurring Transactions'!$L$18),1,0),IF('Recurring Transactions'!$F$18="Semi-monthly",IF(AND('Recurring Transactions'!$J$18&lt;=EOMONTH($Q778,0),$Q778&lt;='Recurring Transactions'!$L$18),2,0),IF('Recurring Transactions'!$F$18="Weekly",IF(AND('Recurring Transactions'!$J$18&lt;=EOMONTH($Q778,0),$Q778&lt;='Recurring Transactions'!$L$18),MAX(0,INT((MIN(EOMONTH($Q778,0),'Recurring Transactions'!$L$18)-'Recurring Transactions'!$J$18)/7)+INT(-(MAX('Recurring Transactions'!$J$18,$Q778)-'Recurring Transactions'!$J$18)/7)+1),0),IF('Recurring Transactions'!$F$18="Bi-weekly",IF(AND('Recurring Transactions'!$J$18&lt;=EOMONTH($Q778,0),$Q778&lt;='Recurring Transactions'!$L$18),MAX(0,INT((MIN(EOMONTH($Q778,0),'Recurring Transactions'!$L$18)-'Recurring Transactions'!$J$18)/14)+INT(-(MAX('Recurring Transactions'!$J$18,$Q778)-'Recurring Transactions'!$J$18)/14)+1),0),IF('Recurring Transactions'!$F$18="Quarterly",IF(AND(AND('Recurring Transactions'!$J$18&lt;=EOMONTH($Q778,0),$Q778&lt;='Recurring Transactions'!$L$18),MOD((YEAR($Q778)-YEAR('Recurring Transactions'!$J$18))*12+MONTH($Q778)-MONTH('Recurring Transactions'!$J$18),3)=0),1,0),IF('Recurring Transactions'!$F$18="Annually",IF(AND(AND('Recurring Transactions'!$J$18&lt;=EOMONTH($Q778,0),$Q778&lt;='Recurring Transactions'!$L$18),MONTH($Q778)=MONTH('Recurring Transactions'!$J$18)),1,0),0)))))))*'Recurring Transactions'!$D$18)</f>
        <v/>
      </c>
    </row>
    <row r="779">
      <c r="N779" s="126">
        <f>'Recurring Transactions'!$A$18</f>
        <v/>
      </c>
      <c r="O779" s="126">
        <f>'Recurring Transactions'!$B$18</f>
        <v/>
      </c>
      <c r="P779" s="126">
        <f>'Recurring Transactions'!$E$18</f>
        <v/>
      </c>
      <c r="Q779" s="72">
        <f>IF('Recurring Transactions'!$J$18="","",EDATE('Recurring Transactions'!$J$18,37))</f>
        <v/>
      </c>
      <c r="R779" s="126">
        <f>IF($Q779="","",TEXT($Q779,"mmm yyyy"))</f>
        <v/>
      </c>
      <c r="S779" s="124">
        <f>IF(OR('Recurring Transactions'!$A$18="",$Q779=""),0,(IF('Recurring Transactions'!$F$18="Monthly",IF(AND('Recurring Transactions'!$J$18&lt;=EOMONTH($Q779,0),$Q779&lt;='Recurring Transactions'!$L$18),1,0),IF('Recurring Transactions'!$F$18="Semi-monthly",IF(AND('Recurring Transactions'!$J$18&lt;=EOMONTH($Q779,0),$Q779&lt;='Recurring Transactions'!$L$18),2,0),IF('Recurring Transactions'!$F$18="Weekly",IF(AND('Recurring Transactions'!$J$18&lt;=EOMONTH($Q779,0),$Q779&lt;='Recurring Transactions'!$L$18),MAX(0,INT((MIN(EOMONTH($Q779,0),'Recurring Transactions'!$L$18)-'Recurring Transactions'!$J$18)/7)+INT(-(MAX('Recurring Transactions'!$J$18,$Q779)-'Recurring Transactions'!$J$18)/7)+1),0),IF('Recurring Transactions'!$F$18="Bi-weekly",IF(AND('Recurring Transactions'!$J$18&lt;=EOMONTH($Q779,0),$Q779&lt;='Recurring Transactions'!$L$18),MAX(0,INT((MIN(EOMONTH($Q779,0),'Recurring Transactions'!$L$18)-'Recurring Transactions'!$J$18)/14)+INT(-(MAX('Recurring Transactions'!$J$18,$Q779)-'Recurring Transactions'!$J$18)/14)+1),0),IF('Recurring Transactions'!$F$18="Quarterly",IF(AND(AND('Recurring Transactions'!$J$18&lt;=EOMONTH($Q779,0),$Q779&lt;='Recurring Transactions'!$L$18),MOD((YEAR($Q779)-YEAR('Recurring Transactions'!$J$18))*12+MONTH($Q779)-MONTH('Recurring Transactions'!$J$18),3)=0),1,0),IF('Recurring Transactions'!$F$18="Annually",IF(AND(AND('Recurring Transactions'!$J$18&lt;=EOMONTH($Q779,0),$Q779&lt;='Recurring Transactions'!$L$18),MONTH($Q779)=MONTH('Recurring Transactions'!$J$18)),1,0),0)))))))*'Recurring Transactions'!$D$18)</f>
        <v/>
      </c>
    </row>
    <row r="780">
      <c r="N780" s="126">
        <f>'Recurring Transactions'!$A$18</f>
        <v/>
      </c>
      <c r="O780" s="126">
        <f>'Recurring Transactions'!$B$18</f>
        <v/>
      </c>
      <c r="P780" s="126">
        <f>'Recurring Transactions'!$E$18</f>
        <v/>
      </c>
      <c r="Q780" s="72">
        <f>IF('Recurring Transactions'!$J$18="","",EDATE('Recurring Transactions'!$J$18,38))</f>
        <v/>
      </c>
      <c r="R780" s="126">
        <f>IF($Q780="","",TEXT($Q780,"mmm yyyy"))</f>
        <v/>
      </c>
      <c r="S780" s="124">
        <f>IF(OR('Recurring Transactions'!$A$18="",$Q780=""),0,(IF('Recurring Transactions'!$F$18="Monthly",IF(AND('Recurring Transactions'!$J$18&lt;=EOMONTH($Q780,0),$Q780&lt;='Recurring Transactions'!$L$18),1,0),IF('Recurring Transactions'!$F$18="Semi-monthly",IF(AND('Recurring Transactions'!$J$18&lt;=EOMONTH($Q780,0),$Q780&lt;='Recurring Transactions'!$L$18),2,0),IF('Recurring Transactions'!$F$18="Weekly",IF(AND('Recurring Transactions'!$J$18&lt;=EOMONTH($Q780,0),$Q780&lt;='Recurring Transactions'!$L$18),MAX(0,INT((MIN(EOMONTH($Q780,0),'Recurring Transactions'!$L$18)-'Recurring Transactions'!$J$18)/7)+INT(-(MAX('Recurring Transactions'!$J$18,$Q780)-'Recurring Transactions'!$J$18)/7)+1),0),IF('Recurring Transactions'!$F$18="Bi-weekly",IF(AND('Recurring Transactions'!$J$18&lt;=EOMONTH($Q780,0),$Q780&lt;='Recurring Transactions'!$L$18),MAX(0,INT((MIN(EOMONTH($Q780,0),'Recurring Transactions'!$L$18)-'Recurring Transactions'!$J$18)/14)+INT(-(MAX('Recurring Transactions'!$J$18,$Q780)-'Recurring Transactions'!$J$18)/14)+1),0),IF('Recurring Transactions'!$F$18="Quarterly",IF(AND(AND('Recurring Transactions'!$J$18&lt;=EOMONTH($Q780,0),$Q780&lt;='Recurring Transactions'!$L$18),MOD((YEAR($Q780)-YEAR('Recurring Transactions'!$J$18))*12+MONTH($Q780)-MONTH('Recurring Transactions'!$J$18),3)=0),1,0),IF('Recurring Transactions'!$F$18="Annually",IF(AND(AND('Recurring Transactions'!$J$18&lt;=EOMONTH($Q780,0),$Q780&lt;='Recurring Transactions'!$L$18),MONTH($Q780)=MONTH('Recurring Transactions'!$J$18)),1,0),0)))))))*'Recurring Transactions'!$D$18)</f>
        <v/>
      </c>
    </row>
    <row r="781">
      <c r="N781" s="126">
        <f>'Recurring Transactions'!$A$18</f>
        <v/>
      </c>
      <c r="O781" s="126">
        <f>'Recurring Transactions'!$B$18</f>
        <v/>
      </c>
      <c r="P781" s="126">
        <f>'Recurring Transactions'!$E$18</f>
        <v/>
      </c>
      <c r="Q781" s="72">
        <f>IF('Recurring Transactions'!$J$18="","",EDATE('Recurring Transactions'!$J$18,39))</f>
        <v/>
      </c>
      <c r="R781" s="126">
        <f>IF($Q781="","",TEXT($Q781,"mmm yyyy"))</f>
        <v/>
      </c>
      <c r="S781" s="124">
        <f>IF(OR('Recurring Transactions'!$A$18="",$Q781=""),0,(IF('Recurring Transactions'!$F$18="Monthly",IF(AND('Recurring Transactions'!$J$18&lt;=EOMONTH($Q781,0),$Q781&lt;='Recurring Transactions'!$L$18),1,0),IF('Recurring Transactions'!$F$18="Semi-monthly",IF(AND('Recurring Transactions'!$J$18&lt;=EOMONTH($Q781,0),$Q781&lt;='Recurring Transactions'!$L$18),2,0),IF('Recurring Transactions'!$F$18="Weekly",IF(AND('Recurring Transactions'!$J$18&lt;=EOMONTH($Q781,0),$Q781&lt;='Recurring Transactions'!$L$18),MAX(0,INT((MIN(EOMONTH($Q781,0),'Recurring Transactions'!$L$18)-'Recurring Transactions'!$J$18)/7)+INT(-(MAX('Recurring Transactions'!$J$18,$Q781)-'Recurring Transactions'!$J$18)/7)+1),0),IF('Recurring Transactions'!$F$18="Bi-weekly",IF(AND('Recurring Transactions'!$J$18&lt;=EOMONTH($Q781,0),$Q781&lt;='Recurring Transactions'!$L$18),MAX(0,INT((MIN(EOMONTH($Q781,0),'Recurring Transactions'!$L$18)-'Recurring Transactions'!$J$18)/14)+INT(-(MAX('Recurring Transactions'!$J$18,$Q781)-'Recurring Transactions'!$J$18)/14)+1),0),IF('Recurring Transactions'!$F$18="Quarterly",IF(AND(AND('Recurring Transactions'!$J$18&lt;=EOMONTH($Q781,0),$Q781&lt;='Recurring Transactions'!$L$18),MOD((YEAR($Q781)-YEAR('Recurring Transactions'!$J$18))*12+MONTH($Q781)-MONTH('Recurring Transactions'!$J$18),3)=0),1,0),IF('Recurring Transactions'!$F$18="Annually",IF(AND(AND('Recurring Transactions'!$J$18&lt;=EOMONTH($Q781,0),$Q781&lt;='Recurring Transactions'!$L$18),MONTH($Q781)=MONTH('Recurring Transactions'!$J$18)),1,0),0)))))))*'Recurring Transactions'!$D$18)</f>
        <v/>
      </c>
    </row>
    <row r="782">
      <c r="N782" s="126">
        <f>'Recurring Transactions'!$A$18</f>
        <v/>
      </c>
      <c r="O782" s="126">
        <f>'Recurring Transactions'!$B$18</f>
        <v/>
      </c>
      <c r="P782" s="126">
        <f>'Recurring Transactions'!$E$18</f>
        <v/>
      </c>
      <c r="Q782" s="72">
        <f>IF('Recurring Transactions'!$J$18="","",EDATE('Recurring Transactions'!$J$18,40))</f>
        <v/>
      </c>
      <c r="R782" s="126">
        <f>IF($Q782="","",TEXT($Q782,"mmm yyyy"))</f>
        <v/>
      </c>
      <c r="S782" s="124">
        <f>IF(OR('Recurring Transactions'!$A$18="",$Q782=""),0,(IF('Recurring Transactions'!$F$18="Monthly",IF(AND('Recurring Transactions'!$J$18&lt;=EOMONTH($Q782,0),$Q782&lt;='Recurring Transactions'!$L$18),1,0),IF('Recurring Transactions'!$F$18="Semi-monthly",IF(AND('Recurring Transactions'!$J$18&lt;=EOMONTH($Q782,0),$Q782&lt;='Recurring Transactions'!$L$18),2,0),IF('Recurring Transactions'!$F$18="Weekly",IF(AND('Recurring Transactions'!$J$18&lt;=EOMONTH($Q782,0),$Q782&lt;='Recurring Transactions'!$L$18),MAX(0,INT((MIN(EOMONTH($Q782,0),'Recurring Transactions'!$L$18)-'Recurring Transactions'!$J$18)/7)+INT(-(MAX('Recurring Transactions'!$J$18,$Q782)-'Recurring Transactions'!$J$18)/7)+1),0),IF('Recurring Transactions'!$F$18="Bi-weekly",IF(AND('Recurring Transactions'!$J$18&lt;=EOMONTH($Q782,0),$Q782&lt;='Recurring Transactions'!$L$18),MAX(0,INT((MIN(EOMONTH($Q782,0),'Recurring Transactions'!$L$18)-'Recurring Transactions'!$J$18)/14)+INT(-(MAX('Recurring Transactions'!$J$18,$Q782)-'Recurring Transactions'!$J$18)/14)+1),0),IF('Recurring Transactions'!$F$18="Quarterly",IF(AND(AND('Recurring Transactions'!$J$18&lt;=EOMONTH($Q782,0),$Q782&lt;='Recurring Transactions'!$L$18),MOD((YEAR($Q782)-YEAR('Recurring Transactions'!$J$18))*12+MONTH($Q782)-MONTH('Recurring Transactions'!$J$18),3)=0),1,0),IF('Recurring Transactions'!$F$18="Annually",IF(AND(AND('Recurring Transactions'!$J$18&lt;=EOMONTH($Q782,0),$Q782&lt;='Recurring Transactions'!$L$18),MONTH($Q782)=MONTH('Recurring Transactions'!$J$18)),1,0),0)))))))*'Recurring Transactions'!$D$18)</f>
        <v/>
      </c>
    </row>
    <row r="783">
      <c r="N783" s="126">
        <f>'Recurring Transactions'!$A$18</f>
        <v/>
      </c>
      <c r="O783" s="126">
        <f>'Recurring Transactions'!$B$18</f>
        <v/>
      </c>
      <c r="P783" s="126">
        <f>'Recurring Transactions'!$E$18</f>
        <v/>
      </c>
      <c r="Q783" s="72">
        <f>IF('Recurring Transactions'!$J$18="","",EDATE('Recurring Transactions'!$J$18,41))</f>
        <v/>
      </c>
      <c r="R783" s="126">
        <f>IF($Q783="","",TEXT($Q783,"mmm yyyy"))</f>
        <v/>
      </c>
      <c r="S783" s="124">
        <f>IF(OR('Recurring Transactions'!$A$18="",$Q783=""),0,(IF('Recurring Transactions'!$F$18="Monthly",IF(AND('Recurring Transactions'!$J$18&lt;=EOMONTH($Q783,0),$Q783&lt;='Recurring Transactions'!$L$18),1,0),IF('Recurring Transactions'!$F$18="Semi-monthly",IF(AND('Recurring Transactions'!$J$18&lt;=EOMONTH($Q783,0),$Q783&lt;='Recurring Transactions'!$L$18),2,0),IF('Recurring Transactions'!$F$18="Weekly",IF(AND('Recurring Transactions'!$J$18&lt;=EOMONTH($Q783,0),$Q783&lt;='Recurring Transactions'!$L$18),MAX(0,INT((MIN(EOMONTH($Q783,0),'Recurring Transactions'!$L$18)-'Recurring Transactions'!$J$18)/7)+INT(-(MAX('Recurring Transactions'!$J$18,$Q783)-'Recurring Transactions'!$J$18)/7)+1),0),IF('Recurring Transactions'!$F$18="Bi-weekly",IF(AND('Recurring Transactions'!$J$18&lt;=EOMONTH($Q783,0),$Q783&lt;='Recurring Transactions'!$L$18),MAX(0,INT((MIN(EOMONTH($Q783,0),'Recurring Transactions'!$L$18)-'Recurring Transactions'!$J$18)/14)+INT(-(MAX('Recurring Transactions'!$J$18,$Q783)-'Recurring Transactions'!$J$18)/14)+1),0),IF('Recurring Transactions'!$F$18="Quarterly",IF(AND(AND('Recurring Transactions'!$J$18&lt;=EOMONTH($Q783,0),$Q783&lt;='Recurring Transactions'!$L$18),MOD((YEAR($Q783)-YEAR('Recurring Transactions'!$J$18))*12+MONTH($Q783)-MONTH('Recurring Transactions'!$J$18),3)=0),1,0),IF('Recurring Transactions'!$F$18="Annually",IF(AND(AND('Recurring Transactions'!$J$18&lt;=EOMONTH($Q783,0),$Q783&lt;='Recurring Transactions'!$L$18),MONTH($Q783)=MONTH('Recurring Transactions'!$J$18)),1,0),0)))))))*'Recurring Transactions'!$D$18)</f>
        <v/>
      </c>
    </row>
    <row r="784">
      <c r="N784" s="126">
        <f>'Recurring Transactions'!$A$18</f>
        <v/>
      </c>
      <c r="O784" s="126">
        <f>'Recurring Transactions'!$B$18</f>
        <v/>
      </c>
      <c r="P784" s="126">
        <f>'Recurring Transactions'!$E$18</f>
        <v/>
      </c>
      <c r="Q784" s="72">
        <f>IF('Recurring Transactions'!$J$18="","",EDATE('Recurring Transactions'!$J$18,42))</f>
        <v/>
      </c>
      <c r="R784" s="126">
        <f>IF($Q784="","",TEXT($Q784,"mmm yyyy"))</f>
        <v/>
      </c>
      <c r="S784" s="124">
        <f>IF(OR('Recurring Transactions'!$A$18="",$Q784=""),0,(IF('Recurring Transactions'!$F$18="Monthly",IF(AND('Recurring Transactions'!$J$18&lt;=EOMONTH($Q784,0),$Q784&lt;='Recurring Transactions'!$L$18),1,0),IF('Recurring Transactions'!$F$18="Semi-monthly",IF(AND('Recurring Transactions'!$J$18&lt;=EOMONTH($Q784,0),$Q784&lt;='Recurring Transactions'!$L$18),2,0),IF('Recurring Transactions'!$F$18="Weekly",IF(AND('Recurring Transactions'!$J$18&lt;=EOMONTH($Q784,0),$Q784&lt;='Recurring Transactions'!$L$18),MAX(0,INT((MIN(EOMONTH($Q784,0),'Recurring Transactions'!$L$18)-'Recurring Transactions'!$J$18)/7)+INT(-(MAX('Recurring Transactions'!$J$18,$Q784)-'Recurring Transactions'!$J$18)/7)+1),0),IF('Recurring Transactions'!$F$18="Bi-weekly",IF(AND('Recurring Transactions'!$J$18&lt;=EOMONTH($Q784,0),$Q784&lt;='Recurring Transactions'!$L$18),MAX(0,INT((MIN(EOMONTH($Q784,0),'Recurring Transactions'!$L$18)-'Recurring Transactions'!$J$18)/14)+INT(-(MAX('Recurring Transactions'!$J$18,$Q784)-'Recurring Transactions'!$J$18)/14)+1),0),IF('Recurring Transactions'!$F$18="Quarterly",IF(AND(AND('Recurring Transactions'!$J$18&lt;=EOMONTH($Q784,0),$Q784&lt;='Recurring Transactions'!$L$18),MOD((YEAR($Q784)-YEAR('Recurring Transactions'!$J$18))*12+MONTH($Q784)-MONTH('Recurring Transactions'!$J$18),3)=0),1,0),IF('Recurring Transactions'!$F$18="Annually",IF(AND(AND('Recurring Transactions'!$J$18&lt;=EOMONTH($Q784,0),$Q784&lt;='Recurring Transactions'!$L$18),MONTH($Q784)=MONTH('Recurring Transactions'!$J$18)),1,0),0)))))))*'Recurring Transactions'!$D$18)</f>
        <v/>
      </c>
    </row>
    <row r="785">
      <c r="N785" s="126">
        <f>'Recurring Transactions'!$A$18</f>
        <v/>
      </c>
      <c r="O785" s="126">
        <f>'Recurring Transactions'!$B$18</f>
        <v/>
      </c>
      <c r="P785" s="126">
        <f>'Recurring Transactions'!$E$18</f>
        <v/>
      </c>
      <c r="Q785" s="72">
        <f>IF('Recurring Transactions'!$J$18="","",EDATE('Recurring Transactions'!$J$18,43))</f>
        <v/>
      </c>
      <c r="R785" s="126">
        <f>IF($Q785="","",TEXT($Q785,"mmm yyyy"))</f>
        <v/>
      </c>
      <c r="S785" s="124">
        <f>IF(OR('Recurring Transactions'!$A$18="",$Q785=""),0,(IF('Recurring Transactions'!$F$18="Monthly",IF(AND('Recurring Transactions'!$J$18&lt;=EOMONTH($Q785,0),$Q785&lt;='Recurring Transactions'!$L$18),1,0),IF('Recurring Transactions'!$F$18="Semi-monthly",IF(AND('Recurring Transactions'!$J$18&lt;=EOMONTH($Q785,0),$Q785&lt;='Recurring Transactions'!$L$18),2,0),IF('Recurring Transactions'!$F$18="Weekly",IF(AND('Recurring Transactions'!$J$18&lt;=EOMONTH($Q785,0),$Q785&lt;='Recurring Transactions'!$L$18),MAX(0,INT((MIN(EOMONTH($Q785,0),'Recurring Transactions'!$L$18)-'Recurring Transactions'!$J$18)/7)+INT(-(MAX('Recurring Transactions'!$J$18,$Q785)-'Recurring Transactions'!$J$18)/7)+1),0),IF('Recurring Transactions'!$F$18="Bi-weekly",IF(AND('Recurring Transactions'!$J$18&lt;=EOMONTH($Q785,0),$Q785&lt;='Recurring Transactions'!$L$18),MAX(0,INT((MIN(EOMONTH($Q785,0),'Recurring Transactions'!$L$18)-'Recurring Transactions'!$J$18)/14)+INT(-(MAX('Recurring Transactions'!$J$18,$Q785)-'Recurring Transactions'!$J$18)/14)+1),0),IF('Recurring Transactions'!$F$18="Quarterly",IF(AND(AND('Recurring Transactions'!$J$18&lt;=EOMONTH($Q785,0),$Q785&lt;='Recurring Transactions'!$L$18),MOD((YEAR($Q785)-YEAR('Recurring Transactions'!$J$18))*12+MONTH($Q785)-MONTH('Recurring Transactions'!$J$18),3)=0),1,0),IF('Recurring Transactions'!$F$18="Annually",IF(AND(AND('Recurring Transactions'!$J$18&lt;=EOMONTH($Q785,0),$Q785&lt;='Recurring Transactions'!$L$18),MONTH($Q785)=MONTH('Recurring Transactions'!$J$18)),1,0),0)))))))*'Recurring Transactions'!$D$18)</f>
        <v/>
      </c>
    </row>
    <row r="786">
      <c r="N786" s="126">
        <f>'Recurring Transactions'!$A$18</f>
        <v/>
      </c>
      <c r="O786" s="126">
        <f>'Recurring Transactions'!$B$18</f>
        <v/>
      </c>
      <c r="P786" s="126">
        <f>'Recurring Transactions'!$E$18</f>
        <v/>
      </c>
      <c r="Q786" s="72">
        <f>IF('Recurring Transactions'!$J$18="","",EDATE('Recurring Transactions'!$J$18,44))</f>
        <v/>
      </c>
      <c r="R786" s="126">
        <f>IF($Q786="","",TEXT($Q786,"mmm yyyy"))</f>
        <v/>
      </c>
      <c r="S786" s="124">
        <f>IF(OR('Recurring Transactions'!$A$18="",$Q786=""),0,(IF('Recurring Transactions'!$F$18="Monthly",IF(AND('Recurring Transactions'!$J$18&lt;=EOMONTH($Q786,0),$Q786&lt;='Recurring Transactions'!$L$18),1,0),IF('Recurring Transactions'!$F$18="Semi-monthly",IF(AND('Recurring Transactions'!$J$18&lt;=EOMONTH($Q786,0),$Q786&lt;='Recurring Transactions'!$L$18),2,0),IF('Recurring Transactions'!$F$18="Weekly",IF(AND('Recurring Transactions'!$J$18&lt;=EOMONTH($Q786,0),$Q786&lt;='Recurring Transactions'!$L$18),MAX(0,INT((MIN(EOMONTH($Q786,0),'Recurring Transactions'!$L$18)-'Recurring Transactions'!$J$18)/7)+INT(-(MAX('Recurring Transactions'!$J$18,$Q786)-'Recurring Transactions'!$J$18)/7)+1),0),IF('Recurring Transactions'!$F$18="Bi-weekly",IF(AND('Recurring Transactions'!$J$18&lt;=EOMONTH($Q786,0),$Q786&lt;='Recurring Transactions'!$L$18),MAX(0,INT((MIN(EOMONTH($Q786,0),'Recurring Transactions'!$L$18)-'Recurring Transactions'!$J$18)/14)+INT(-(MAX('Recurring Transactions'!$J$18,$Q786)-'Recurring Transactions'!$J$18)/14)+1),0),IF('Recurring Transactions'!$F$18="Quarterly",IF(AND(AND('Recurring Transactions'!$J$18&lt;=EOMONTH($Q786,0),$Q786&lt;='Recurring Transactions'!$L$18),MOD((YEAR($Q786)-YEAR('Recurring Transactions'!$J$18))*12+MONTH($Q786)-MONTH('Recurring Transactions'!$J$18),3)=0),1,0),IF('Recurring Transactions'!$F$18="Annually",IF(AND(AND('Recurring Transactions'!$J$18&lt;=EOMONTH($Q786,0),$Q786&lt;='Recurring Transactions'!$L$18),MONTH($Q786)=MONTH('Recurring Transactions'!$J$18)),1,0),0)))))))*'Recurring Transactions'!$D$18)</f>
        <v/>
      </c>
    </row>
    <row r="787">
      <c r="N787" s="126">
        <f>'Recurring Transactions'!$A$18</f>
        <v/>
      </c>
      <c r="O787" s="126">
        <f>'Recurring Transactions'!$B$18</f>
        <v/>
      </c>
      <c r="P787" s="126">
        <f>'Recurring Transactions'!$E$18</f>
        <v/>
      </c>
      <c r="Q787" s="72">
        <f>IF('Recurring Transactions'!$J$18="","",EDATE('Recurring Transactions'!$J$18,45))</f>
        <v/>
      </c>
      <c r="R787" s="126">
        <f>IF($Q787="","",TEXT($Q787,"mmm yyyy"))</f>
        <v/>
      </c>
      <c r="S787" s="124">
        <f>IF(OR('Recurring Transactions'!$A$18="",$Q787=""),0,(IF('Recurring Transactions'!$F$18="Monthly",IF(AND('Recurring Transactions'!$J$18&lt;=EOMONTH($Q787,0),$Q787&lt;='Recurring Transactions'!$L$18),1,0),IF('Recurring Transactions'!$F$18="Semi-monthly",IF(AND('Recurring Transactions'!$J$18&lt;=EOMONTH($Q787,0),$Q787&lt;='Recurring Transactions'!$L$18),2,0),IF('Recurring Transactions'!$F$18="Weekly",IF(AND('Recurring Transactions'!$J$18&lt;=EOMONTH($Q787,0),$Q787&lt;='Recurring Transactions'!$L$18),MAX(0,INT((MIN(EOMONTH($Q787,0),'Recurring Transactions'!$L$18)-'Recurring Transactions'!$J$18)/7)+INT(-(MAX('Recurring Transactions'!$J$18,$Q787)-'Recurring Transactions'!$J$18)/7)+1),0),IF('Recurring Transactions'!$F$18="Bi-weekly",IF(AND('Recurring Transactions'!$J$18&lt;=EOMONTH($Q787,0),$Q787&lt;='Recurring Transactions'!$L$18),MAX(0,INT((MIN(EOMONTH($Q787,0),'Recurring Transactions'!$L$18)-'Recurring Transactions'!$J$18)/14)+INT(-(MAX('Recurring Transactions'!$J$18,$Q787)-'Recurring Transactions'!$J$18)/14)+1),0),IF('Recurring Transactions'!$F$18="Quarterly",IF(AND(AND('Recurring Transactions'!$J$18&lt;=EOMONTH($Q787,0),$Q787&lt;='Recurring Transactions'!$L$18),MOD((YEAR($Q787)-YEAR('Recurring Transactions'!$J$18))*12+MONTH($Q787)-MONTH('Recurring Transactions'!$J$18),3)=0),1,0),IF('Recurring Transactions'!$F$18="Annually",IF(AND(AND('Recurring Transactions'!$J$18&lt;=EOMONTH($Q787,0),$Q787&lt;='Recurring Transactions'!$L$18),MONTH($Q787)=MONTH('Recurring Transactions'!$J$18)),1,0),0)))))))*'Recurring Transactions'!$D$18)</f>
        <v/>
      </c>
    </row>
    <row r="788">
      <c r="N788" s="126">
        <f>'Recurring Transactions'!$A$18</f>
        <v/>
      </c>
      <c r="O788" s="126">
        <f>'Recurring Transactions'!$B$18</f>
        <v/>
      </c>
      <c r="P788" s="126">
        <f>'Recurring Transactions'!$E$18</f>
        <v/>
      </c>
      <c r="Q788" s="72">
        <f>IF('Recurring Transactions'!$J$18="","",EDATE('Recurring Transactions'!$J$18,46))</f>
        <v/>
      </c>
      <c r="R788" s="126">
        <f>IF($Q788="","",TEXT($Q788,"mmm yyyy"))</f>
        <v/>
      </c>
      <c r="S788" s="124">
        <f>IF(OR('Recurring Transactions'!$A$18="",$Q788=""),0,(IF('Recurring Transactions'!$F$18="Monthly",IF(AND('Recurring Transactions'!$J$18&lt;=EOMONTH($Q788,0),$Q788&lt;='Recurring Transactions'!$L$18),1,0),IF('Recurring Transactions'!$F$18="Semi-monthly",IF(AND('Recurring Transactions'!$J$18&lt;=EOMONTH($Q788,0),$Q788&lt;='Recurring Transactions'!$L$18),2,0),IF('Recurring Transactions'!$F$18="Weekly",IF(AND('Recurring Transactions'!$J$18&lt;=EOMONTH($Q788,0),$Q788&lt;='Recurring Transactions'!$L$18),MAX(0,INT((MIN(EOMONTH($Q788,0),'Recurring Transactions'!$L$18)-'Recurring Transactions'!$J$18)/7)+INT(-(MAX('Recurring Transactions'!$J$18,$Q788)-'Recurring Transactions'!$J$18)/7)+1),0),IF('Recurring Transactions'!$F$18="Bi-weekly",IF(AND('Recurring Transactions'!$J$18&lt;=EOMONTH($Q788,0),$Q788&lt;='Recurring Transactions'!$L$18),MAX(0,INT((MIN(EOMONTH($Q788,0),'Recurring Transactions'!$L$18)-'Recurring Transactions'!$J$18)/14)+INT(-(MAX('Recurring Transactions'!$J$18,$Q788)-'Recurring Transactions'!$J$18)/14)+1),0),IF('Recurring Transactions'!$F$18="Quarterly",IF(AND(AND('Recurring Transactions'!$J$18&lt;=EOMONTH($Q788,0),$Q788&lt;='Recurring Transactions'!$L$18),MOD((YEAR($Q788)-YEAR('Recurring Transactions'!$J$18))*12+MONTH($Q788)-MONTH('Recurring Transactions'!$J$18),3)=0),1,0),IF('Recurring Transactions'!$F$18="Annually",IF(AND(AND('Recurring Transactions'!$J$18&lt;=EOMONTH($Q788,0),$Q788&lt;='Recurring Transactions'!$L$18),MONTH($Q788)=MONTH('Recurring Transactions'!$J$18)),1,0),0)))))))*'Recurring Transactions'!$D$18)</f>
        <v/>
      </c>
    </row>
    <row r="789">
      <c r="N789" s="126">
        <f>'Recurring Transactions'!$A$18</f>
        <v/>
      </c>
      <c r="O789" s="126">
        <f>'Recurring Transactions'!$B$18</f>
        <v/>
      </c>
      <c r="P789" s="126">
        <f>'Recurring Transactions'!$E$18</f>
        <v/>
      </c>
      <c r="Q789" s="72">
        <f>IF('Recurring Transactions'!$J$18="","",EDATE('Recurring Transactions'!$J$18,47))</f>
        <v/>
      </c>
      <c r="R789" s="126">
        <f>IF($Q789="","",TEXT($Q789,"mmm yyyy"))</f>
        <v/>
      </c>
      <c r="S789" s="124">
        <f>IF(OR('Recurring Transactions'!$A$18="",$Q789=""),0,(IF('Recurring Transactions'!$F$18="Monthly",IF(AND('Recurring Transactions'!$J$18&lt;=EOMONTH($Q789,0),$Q789&lt;='Recurring Transactions'!$L$18),1,0),IF('Recurring Transactions'!$F$18="Semi-monthly",IF(AND('Recurring Transactions'!$J$18&lt;=EOMONTH($Q789,0),$Q789&lt;='Recurring Transactions'!$L$18),2,0),IF('Recurring Transactions'!$F$18="Weekly",IF(AND('Recurring Transactions'!$J$18&lt;=EOMONTH($Q789,0),$Q789&lt;='Recurring Transactions'!$L$18),MAX(0,INT((MIN(EOMONTH($Q789,0),'Recurring Transactions'!$L$18)-'Recurring Transactions'!$J$18)/7)+INT(-(MAX('Recurring Transactions'!$J$18,$Q789)-'Recurring Transactions'!$J$18)/7)+1),0),IF('Recurring Transactions'!$F$18="Bi-weekly",IF(AND('Recurring Transactions'!$J$18&lt;=EOMONTH($Q789,0),$Q789&lt;='Recurring Transactions'!$L$18),MAX(0,INT((MIN(EOMONTH($Q789,0),'Recurring Transactions'!$L$18)-'Recurring Transactions'!$J$18)/14)+INT(-(MAX('Recurring Transactions'!$J$18,$Q789)-'Recurring Transactions'!$J$18)/14)+1),0),IF('Recurring Transactions'!$F$18="Quarterly",IF(AND(AND('Recurring Transactions'!$J$18&lt;=EOMONTH($Q789,0),$Q789&lt;='Recurring Transactions'!$L$18),MOD((YEAR($Q789)-YEAR('Recurring Transactions'!$J$18))*12+MONTH($Q789)-MONTH('Recurring Transactions'!$J$18),3)=0),1,0),IF('Recurring Transactions'!$F$18="Annually",IF(AND(AND('Recurring Transactions'!$J$18&lt;=EOMONTH($Q789,0),$Q789&lt;='Recurring Transactions'!$L$18),MONTH($Q789)=MONTH('Recurring Transactions'!$J$18)),1,0),0)))))))*'Recurring Transactions'!$D$18)</f>
        <v/>
      </c>
    </row>
    <row r="790">
      <c r="N790" s="126">
        <f>'Recurring Transactions'!$A$18</f>
        <v/>
      </c>
      <c r="O790" s="126">
        <f>'Recurring Transactions'!$B$18</f>
        <v/>
      </c>
      <c r="P790" s="126">
        <f>'Recurring Transactions'!$E$18</f>
        <v/>
      </c>
      <c r="Q790" s="72">
        <f>IF('Recurring Transactions'!$J$18="","",EDATE('Recurring Transactions'!$J$18,48))</f>
        <v/>
      </c>
      <c r="R790" s="126">
        <f>IF($Q790="","",TEXT($Q790,"mmm yyyy"))</f>
        <v/>
      </c>
      <c r="S790" s="124">
        <f>IF(OR('Recurring Transactions'!$A$18="",$Q790=""),0,(IF('Recurring Transactions'!$F$18="Monthly",IF(AND('Recurring Transactions'!$J$18&lt;=EOMONTH($Q790,0),$Q790&lt;='Recurring Transactions'!$L$18),1,0),IF('Recurring Transactions'!$F$18="Semi-monthly",IF(AND('Recurring Transactions'!$J$18&lt;=EOMONTH($Q790,0),$Q790&lt;='Recurring Transactions'!$L$18),2,0),IF('Recurring Transactions'!$F$18="Weekly",IF(AND('Recurring Transactions'!$J$18&lt;=EOMONTH($Q790,0),$Q790&lt;='Recurring Transactions'!$L$18),MAX(0,INT((MIN(EOMONTH($Q790,0),'Recurring Transactions'!$L$18)-'Recurring Transactions'!$J$18)/7)+INT(-(MAX('Recurring Transactions'!$J$18,$Q790)-'Recurring Transactions'!$J$18)/7)+1),0),IF('Recurring Transactions'!$F$18="Bi-weekly",IF(AND('Recurring Transactions'!$J$18&lt;=EOMONTH($Q790,0),$Q790&lt;='Recurring Transactions'!$L$18),MAX(0,INT((MIN(EOMONTH($Q790,0),'Recurring Transactions'!$L$18)-'Recurring Transactions'!$J$18)/14)+INT(-(MAX('Recurring Transactions'!$J$18,$Q790)-'Recurring Transactions'!$J$18)/14)+1),0),IF('Recurring Transactions'!$F$18="Quarterly",IF(AND(AND('Recurring Transactions'!$J$18&lt;=EOMONTH($Q790,0),$Q790&lt;='Recurring Transactions'!$L$18),MOD((YEAR($Q790)-YEAR('Recurring Transactions'!$J$18))*12+MONTH($Q790)-MONTH('Recurring Transactions'!$J$18),3)=0),1,0),IF('Recurring Transactions'!$F$18="Annually",IF(AND(AND('Recurring Transactions'!$J$18&lt;=EOMONTH($Q790,0),$Q790&lt;='Recurring Transactions'!$L$18),MONTH($Q790)=MONTH('Recurring Transactions'!$J$18)),1,0),0)))))))*'Recurring Transactions'!$D$18)</f>
        <v/>
      </c>
    </row>
    <row r="791">
      <c r="N791" s="126">
        <f>'Recurring Transactions'!$A$18</f>
        <v/>
      </c>
      <c r="O791" s="126">
        <f>'Recurring Transactions'!$B$18</f>
        <v/>
      </c>
      <c r="P791" s="126">
        <f>'Recurring Transactions'!$E$18</f>
        <v/>
      </c>
      <c r="Q791" s="72">
        <f>IF('Recurring Transactions'!$J$18="","",EDATE('Recurring Transactions'!$J$18,49))</f>
        <v/>
      </c>
      <c r="R791" s="126">
        <f>IF($Q791="","",TEXT($Q791,"mmm yyyy"))</f>
        <v/>
      </c>
      <c r="S791" s="124">
        <f>IF(OR('Recurring Transactions'!$A$18="",$Q791=""),0,(IF('Recurring Transactions'!$F$18="Monthly",IF(AND('Recurring Transactions'!$J$18&lt;=EOMONTH($Q791,0),$Q791&lt;='Recurring Transactions'!$L$18),1,0),IF('Recurring Transactions'!$F$18="Semi-monthly",IF(AND('Recurring Transactions'!$J$18&lt;=EOMONTH($Q791,0),$Q791&lt;='Recurring Transactions'!$L$18),2,0),IF('Recurring Transactions'!$F$18="Weekly",IF(AND('Recurring Transactions'!$J$18&lt;=EOMONTH($Q791,0),$Q791&lt;='Recurring Transactions'!$L$18),MAX(0,INT((MIN(EOMONTH($Q791,0),'Recurring Transactions'!$L$18)-'Recurring Transactions'!$J$18)/7)+INT(-(MAX('Recurring Transactions'!$J$18,$Q791)-'Recurring Transactions'!$J$18)/7)+1),0),IF('Recurring Transactions'!$F$18="Bi-weekly",IF(AND('Recurring Transactions'!$J$18&lt;=EOMONTH($Q791,0),$Q791&lt;='Recurring Transactions'!$L$18),MAX(0,INT((MIN(EOMONTH($Q791,0),'Recurring Transactions'!$L$18)-'Recurring Transactions'!$J$18)/14)+INT(-(MAX('Recurring Transactions'!$J$18,$Q791)-'Recurring Transactions'!$J$18)/14)+1),0),IF('Recurring Transactions'!$F$18="Quarterly",IF(AND(AND('Recurring Transactions'!$J$18&lt;=EOMONTH($Q791,0),$Q791&lt;='Recurring Transactions'!$L$18),MOD((YEAR($Q791)-YEAR('Recurring Transactions'!$J$18))*12+MONTH($Q791)-MONTH('Recurring Transactions'!$J$18),3)=0),1,0),IF('Recurring Transactions'!$F$18="Annually",IF(AND(AND('Recurring Transactions'!$J$18&lt;=EOMONTH($Q791,0),$Q791&lt;='Recurring Transactions'!$L$18),MONTH($Q791)=MONTH('Recurring Transactions'!$J$18)),1,0),0)))))))*'Recurring Transactions'!$D$18)</f>
        <v/>
      </c>
    </row>
    <row r="792">
      <c r="N792" s="126">
        <f>'Recurring Transactions'!$A$18</f>
        <v/>
      </c>
      <c r="O792" s="126">
        <f>'Recurring Transactions'!$B$18</f>
        <v/>
      </c>
      <c r="P792" s="126">
        <f>'Recurring Transactions'!$E$18</f>
        <v/>
      </c>
      <c r="Q792" s="72">
        <f>IF('Recurring Transactions'!$J$18="","",EDATE('Recurring Transactions'!$J$18,50))</f>
        <v/>
      </c>
      <c r="R792" s="126">
        <f>IF($Q792="","",TEXT($Q792,"mmm yyyy"))</f>
        <v/>
      </c>
      <c r="S792" s="124">
        <f>IF(OR('Recurring Transactions'!$A$18="",$Q792=""),0,(IF('Recurring Transactions'!$F$18="Monthly",IF(AND('Recurring Transactions'!$J$18&lt;=EOMONTH($Q792,0),$Q792&lt;='Recurring Transactions'!$L$18),1,0),IF('Recurring Transactions'!$F$18="Semi-monthly",IF(AND('Recurring Transactions'!$J$18&lt;=EOMONTH($Q792,0),$Q792&lt;='Recurring Transactions'!$L$18),2,0),IF('Recurring Transactions'!$F$18="Weekly",IF(AND('Recurring Transactions'!$J$18&lt;=EOMONTH($Q792,0),$Q792&lt;='Recurring Transactions'!$L$18),MAX(0,INT((MIN(EOMONTH($Q792,0),'Recurring Transactions'!$L$18)-'Recurring Transactions'!$J$18)/7)+INT(-(MAX('Recurring Transactions'!$J$18,$Q792)-'Recurring Transactions'!$J$18)/7)+1),0),IF('Recurring Transactions'!$F$18="Bi-weekly",IF(AND('Recurring Transactions'!$J$18&lt;=EOMONTH($Q792,0),$Q792&lt;='Recurring Transactions'!$L$18),MAX(0,INT((MIN(EOMONTH($Q792,0),'Recurring Transactions'!$L$18)-'Recurring Transactions'!$J$18)/14)+INT(-(MAX('Recurring Transactions'!$J$18,$Q792)-'Recurring Transactions'!$J$18)/14)+1),0),IF('Recurring Transactions'!$F$18="Quarterly",IF(AND(AND('Recurring Transactions'!$J$18&lt;=EOMONTH($Q792,0),$Q792&lt;='Recurring Transactions'!$L$18),MOD((YEAR($Q792)-YEAR('Recurring Transactions'!$J$18))*12+MONTH($Q792)-MONTH('Recurring Transactions'!$J$18),3)=0),1,0),IF('Recurring Transactions'!$F$18="Annually",IF(AND(AND('Recurring Transactions'!$J$18&lt;=EOMONTH($Q792,0),$Q792&lt;='Recurring Transactions'!$L$18),MONTH($Q792)=MONTH('Recurring Transactions'!$J$18)),1,0),0)))))))*'Recurring Transactions'!$D$18)</f>
        <v/>
      </c>
    </row>
    <row r="793">
      <c r="N793" s="126">
        <f>'Recurring Transactions'!$A$18</f>
        <v/>
      </c>
      <c r="O793" s="126">
        <f>'Recurring Transactions'!$B$18</f>
        <v/>
      </c>
      <c r="P793" s="126">
        <f>'Recurring Transactions'!$E$18</f>
        <v/>
      </c>
      <c r="Q793" s="72">
        <f>IF('Recurring Transactions'!$J$18="","",EDATE('Recurring Transactions'!$J$18,51))</f>
        <v/>
      </c>
      <c r="R793" s="126">
        <f>IF($Q793="","",TEXT($Q793,"mmm yyyy"))</f>
        <v/>
      </c>
      <c r="S793" s="124">
        <f>IF(OR('Recurring Transactions'!$A$18="",$Q793=""),0,(IF('Recurring Transactions'!$F$18="Monthly",IF(AND('Recurring Transactions'!$J$18&lt;=EOMONTH($Q793,0),$Q793&lt;='Recurring Transactions'!$L$18),1,0),IF('Recurring Transactions'!$F$18="Semi-monthly",IF(AND('Recurring Transactions'!$J$18&lt;=EOMONTH($Q793,0),$Q793&lt;='Recurring Transactions'!$L$18),2,0),IF('Recurring Transactions'!$F$18="Weekly",IF(AND('Recurring Transactions'!$J$18&lt;=EOMONTH($Q793,0),$Q793&lt;='Recurring Transactions'!$L$18),MAX(0,INT((MIN(EOMONTH($Q793,0),'Recurring Transactions'!$L$18)-'Recurring Transactions'!$J$18)/7)+INT(-(MAX('Recurring Transactions'!$J$18,$Q793)-'Recurring Transactions'!$J$18)/7)+1),0),IF('Recurring Transactions'!$F$18="Bi-weekly",IF(AND('Recurring Transactions'!$J$18&lt;=EOMONTH($Q793,0),$Q793&lt;='Recurring Transactions'!$L$18),MAX(0,INT((MIN(EOMONTH($Q793,0),'Recurring Transactions'!$L$18)-'Recurring Transactions'!$J$18)/14)+INT(-(MAX('Recurring Transactions'!$J$18,$Q793)-'Recurring Transactions'!$J$18)/14)+1),0),IF('Recurring Transactions'!$F$18="Quarterly",IF(AND(AND('Recurring Transactions'!$J$18&lt;=EOMONTH($Q793,0),$Q793&lt;='Recurring Transactions'!$L$18),MOD((YEAR($Q793)-YEAR('Recurring Transactions'!$J$18))*12+MONTH($Q793)-MONTH('Recurring Transactions'!$J$18),3)=0),1,0),IF('Recurring Transactions'!$F$18="Annually",IF(AND(AND('Recurring Transactions'!$J$18&lt;=EOMONTH($Q793,0),$Q793&lt;='Recurring Transactions'!$L$18),MONTH($Q793)=MONTH('Recurring Transactions'!$J$18)),1,0),0)))))))*'Recurring Transactions'!$D$18)</f>
        <v/>
      </c>
    </row>
    <row r="794">
      <c r="N794" s="126">
        <f>'Recurring Transactions'!$A$18</f>
        <v/>
      </c>
      <c r="O794" s="126">
        <f>'Recurring Transactions'!$B$18</f>
        <v/>
      </c>
      <c r="P794" s="126">
        <f>'Recurring Transactions'!$E$18</f>
        <v/>
      </c>
      <c r="Q794" s="72">
        <f>IF('Recurring Transactions'!$J$18="","",EDATE('Recurring Transactions'!$J$18,52))</f>
        <v/>
      </c>
      <c r="R794" s="126">
        <f>IF($Q794="","",TEXT($Q794,"mmm yyyy"))</f>
        <v/>
      </c>
      <c r="S794" s="124">
        <f>IF(OR('Recurring Transactions'!$A$18="",$Q794=""),0,(IF('Recurring Transactions'!$F$18="Monthly",IF(AND('Recurring Transactions'!$J$18&lt;=EOMONTH($Q794,0),$Q794&lt;='Recurring Transactions'!$L$18),1,0),IF('Recurring Transactions'!$F$18="Semi-monthly",IF(AND('Recurring Transactions'!$J$18&lt;=EOMONTH($Q794,0),$Q794&lt;='Recurring Transactions'!$L$18),2,0),IF('Recurring Transactions'!$F$18="Weekly",IF(AND('Recurring Transactions'!$J$18&lt;=EOMONTH($Q794,0),$Q794&lt;='Recurring Transactions'!$L$18),MAX(0,INT((MIN(EOMONTH($Q794,0),'Recurring Transactions'!$L$18)-'Recurring Transactions'!$J$18)/7)+INT(-(MAX('Recurring Transactions'!$J$18,$Q794)-'Recurring Transactions'!$J$18)/7)+1),0),IF('Recurring Transactions'!$F$18="Bi-weekly",IF(AND('Recurring Transactions'!$J$18&lt;=EOMONTH($Q794,0),$Q794&lt;='Recurring Transactions'!$L$18),MAX(0,INT((MIN(EOMONTH($Q794,0),'Recurring Transactions'!$L$18)-'Recurring Transactions'!$J$18)/14)+INT(-(MAX('Recurring Transactions'!$J$18,$Q794)-'Recurring Transactions'!$J$18)/14)+1),0),IF('Recurring Transactions'!$F$18="Quarterly",IF(AND(AND('Recurring Transactions'!$J$18&lt;=EOMONTH($Q794,0),$Q794&lt;='Recurring Transactions'!$L$18),MOD((YEAR($Q794)-YEAR('Recurring Transactions'!$J$18))*12+MONTH($Q794)-MONTH('Recurring Transactions'!$J$18),3)=0),1,0),IF('Recurring Transactions'!$F$18="Annually",IF(AND(AND('Recurring Transactions'!$J$18&lt;=EOMONTH($Q794,0),$Q794&lt;='Recurring Transactions'!$L$18),MONTH($Q794)=MONTH('Recurring Transactions'!$J$18)),1,0),0)))))))*'Recurring Transactions'!$D$18)</f>
        <v/>
      </c>
    </row>
    <row r="795">
      <c r="N795" s="126">
        <f>'Recurring Transactions'!$A$18</f>
        <v/>
      </c>
      <c r="O795" s="126">
        <f>'Recurring Transactions'!$B$18</f>
        <v/>
      </c>
      <c r="P795" s="126">
        <f>'Recurring Transactions'!$E$18</f>
        <v/>
      </c>
      <c r="Q795" s="72">
        <f>IF('Recurring Transactions'!$J$18="","",EDATE('Recurring Transactions'!$J$18,53))</f>
        <v/>
      </c>
      <c r="R795" s="126">
        <f>IF($Q795="","",TEXT($Q795,"mmm yyyy"))</f>
        <v/>
      </c>
      <c r="S795" s="124">
        <f>IF(OR('Recurring Transactions'!$A$18="",$Q795=""),0,(IF('Recurring Transactions'!$F$18="Monthly",IF(AND('Recurring Transactions'!$J$18&lt;=EOMONTH($Q795,0),$Q795&lt;='Recurring Transactions'!$L$18),1,0),IF('Recurring Transactions'!$F$18="Semi-monthly",IF(AND('Recurring Transactions'!$J$18&lt;=EOMONTH($Q795,0),$Q795&lt;='Recurring Transactions'!$L$18),2,0),IF('Recurring Transactions'!$F$18="Weekly",IF(AND('Recurring Transactions'!$J$18&lt;=EOMONTH($Q795,0),$Q795&lt;='Recurring Transactions'!$L$18),MAX(0,INT((MIN(EOMONTH($Q795,0),'Recurring Transactions'!$L$18)-'Recurring Transactions'!$J$18)/7)+INT(-(MAX('Recurring Transactions'!$J$18,$Q795)-'Recurring Transactions'!$J$18)/7)+1),0),IF('Recurring Transactions'!$F$18="Bi-weekly",IF(AND('Recurring Transactions'!$J$18&lt;=EOMONTH($Q795,0),$Q795&lt;='Recurring Transactions'!$L$18),MAX(0,INT((MIN(EOMONTH($Q795,0),'Recurring Transactions'!$L$18)-'Recurring Transactions'!$J$18)/14)+INT(-(MAX('Recurring Transactions'!$J$18,$Q795)-'Recurring Transactions'!$J$18)/14)+1),0),IF('Recurring Transactions'!$F$18="Quarterly",IF(AND(AND('Recurring Transactions'!$J$18&lt;=EOMONTH($Q795,0),$Q795&lt;='Recurring Transactions'!$L$18),MOD((YEAR($Q795)-YEAR('Recurring Transactions'!$J$18))*12+MONTH($Q795)-MONTH('Recurring Transactions'!$J$18),3)=0),1,0),IF('Recurring Transactions'!$F$18="Annually",IF(AND(AND('Recurring Transactions'!$J$18&lt;=EOMONTH($Q795,0),$Q795&lt;='Recurring Transactions'!$L$18),MONTH($Q795)=MONTH('Recurring Transactions'!$J$18)),1,0),0)))))))*'Recurring Transactions'!$D$18)</f>
        <v/>
      </c>
    </row>
    <row r="796">
      <c r="N796" s="126">
        <f>'Recurring Transactions'!$A$18</f>
        <v/>
      </c>
      <c r="O796" s="126">
        <f>'Recurring Transactions'!$B$18</f>
        <v/>
      </c>
      <c r="P796" s="126">
        <f>'Recurring Transactions'!$E$18</f>
        <v/>
      </c>
      <c r="Q796" s="72">
        <f>IF('Recurring Transactions'!$J$18="","",EDATE('Recurring Transactions'!$J$18,54))</f>
        <v/>
      </c>
      <c r="R796" s="126">
        <f>IF($Q796="","",TEXT($Q796,"mmm yyyy"))</f>
        <v/>
      </c>
      <c r="S796" s="124">
        <f>IF(OR('Recurring Transactions'!$A$18="",$Q796=""),0,(IF('Recurring Transactions'!$F$18="Monthly",IF(AND('Recurring Transactions'!$J$18&lt;=EOMONTH($Q796,0),$Q796&lt;='Recurring Transactions'!$L$18),1,0),IF('Recurring Transactions'!$F$18="Semi-monthly",IF(AND('Recurring Transactions'!$J$18&lt;=EOMONTH($Q796,0),$Q796&lt;='Recurring Transactions'!$L$18),2,0),IF('Recurring Transactions'!$F$18="Weekly",IF(AND('Recurring Transactions'!$J$18&lt;=EOMONTH($Q796,0),$Q796&lt;='Recurring Transactions'!$L$18),MAX(0,INT((MIN(EOMONTH($Q796,0),'Recurring Transactions'!$L$18)-'Recurring Transactions'!$J$18)/7)+INT(-(MAX('Recurring Transactions'!$J$18,$Q796)-'Recurring Transactions'!$J$18)/7)+1),0),IF('Recurring Transactions'!$F$18="Bi-weekly",IF(AND('Recurring Transactions'!$J$18&lt;=EOMONTH($Q796,0),$Q796&lt;='Recurring Transactions'!$L$18),MAX(0,INT((MIN(EOMONTH($Q796,0),'Recurring Transactions'!$L$18)-'Recurring Transactions'!$J$18)/14)+INT(-(MAX('Recurring Transactions'!$J$18,$Q796)-'Recurring Transactions'!$J$18)/14)+1),0),IF('Recurring Transactions'!$F$18="Quarterly",IF(AND(AND('Recurring Transactions'!$J$18&lt;=EOMONTH($Q796,0),$Q796&lt;='Recurring Transactions'!$L$18),MOD((YEAR($Q796)-YEAR('Recurring Transactions'!$J$18))*12+MONTH($Q796)-MONTH('Recurring Transactions'!$J$18),3)=0),1,0),IF('Recurring Transactions'!$F$18="Annually",IF(AND(AND('Recurring Transactions'!$J$18&lt;=EOMONTH($Q796,0),$Q796&lt;='Recurring Transactions'!$L$18),MONTH($Q796)=MONTH('Recurring Transactions'!$J$18)),1,0),0)))))))*'Recurring Transactions'!$D$18)</f>
        <v/>
      </c>
    </row>
    <row r="797">
      <c r="N797" s="126">
        <f>'Recurring Transactions'!$A$18</f>
        <v/>
      </c>
      <c r="O797" s="126">
        <f>'Recurring Transactions'!$B$18</f>
        <v/>
      </c>
      <c r="P797" s="126">
        <f>'Recurring Transactions'!$E$18</f>
        <v/>
      </c>
      <c r="Q797" s="72">
        <f>IF('Recurring Transactions'!$J$18="","",EDATE('Recurring Transactions'!$J$18,55))</f>
        <v/>
      </c>
      <c r="R797" s="126">
        <f>IF($Q797="","",TEXT($Q797,"mmm yyyy"))</f>
        <v/>
      </c>
      <c r="S797" s="124">
        <f>IF(OR('Recurring Transactions'!$A$18="",$Q797=""),0,(IF('Recurring Transactions'!$F$18="Monthly",IF(AND('Recurring Transactions'!$J$18&lt;=EOMONTH($Q797,0),$Q797&lt;='Recurring Transactions'!$L$18),1,0),IF('Recurring Transactions'!$F$18="Semi-monthly",IF(AND('Recurring Transactions'!$J$18&lt;=EOMONTH($Q797,0),$Q797&lt;='Recurring Transactions'!$L$18),2,0),IF('Recurring Transactions'!$F$18="Weekly",IF(AND('Recurring Transactions'!$J$18&lt;=EOMONTH($Q797,0),$Q797&lt;='Recurring Transactions'!$L$18),MAX(0,INT((MIN(EOMONTH($Q797,0),'Recurring Transactions'!$L$18)-'Recurring Transactions'!$J$18)/7)+INT(-(MAX('Recurring Transactions'!$J$18,$Q797)-'Recurring Transactions'!$J$18)/7)+1),0),IF('Recurring Transactions'!$F$18="Bi-weekly",IF(AND('Recurring Transactions'!$J$18&lt;=EOMONTH($Q797,0),$Q797&lt;='Recurring Transactions'!$L$18),MAX(0,INT((MIN(EOMONTH($Q797,0),'Recurring Transactions'!$L$18)-'Recurring Transactions'!$J$18)/14)+INT(-(MAX('Recurring Transactions'!$J$18,$Q797)-'Recurring Transactions'!$J$18)/14)+1),0),IF('Recurring Transactions'!$F$18="Quarterly",IF(AND(AND('Recurring Transactions'!$J$18&lt;=EOMONTH($Q797,0),$Q797&lt;='Recurring Transactions'!$L$18),MOD((YEAR($Q797)-YEAR('Recurring Transactions'!$J$18))*12+MONTH($Q797)-MONTH('Recurring Transactions'!$J$18),3)=0),1,0),IF('Recurring Transactions'!$F$18="Annually",IF(AND(AND('Recurring Transactions'!$J$18&lt;=EOMONTH($Q797,0),$Q797&lt;='Recurring Transactions'!$L$18),MONTH($Q797)=MONTH('Recurring Transactions'!$J$18)),1,0),0)))))))*'Recurring Transactions'!$D$18)</f>
        <v/>
      </c>
    </row>
    <row r="798">
      <c r="N798" s="126">
        <f>'Recurring Transactions'!$A$18</f>
        <v/>
      </c>
      <c r="O798" s="126">
        <f>'Recurring Transactions'!$B$18</f>
        <v/>
      </c>
      <c r="P798" s="126">
        <f>'Recurring Transactions'!$E$18</f>
        <v/>
      </c>
      <c r="Q798" s="72">
        <f>IF('Recurring Transactions'!$J$18="","",EDATE('Recurring Transactions'!$J$18,56))</f>
        <v/>
      </c>
      <c r="R798" s="126">
        <f>IF($Q798="","",TEXT($Q798,"mmm yyyy"))</f>
        <v/>
      </c>
      <c r="S798" s="124">
        <f>IF(OR('Recurring Transactions'!$A$18="",$Q798=""),0,(IF('Recurring Transactions'!$F$18="Monthly",IF(AND('Recurring Transactions'!$J$18&lt;=EOMONTH($Q798,0),$Q798&lt;='Recurring Transactions'!$L$18),1,0),IF('Recurring Transactions'!$F$18="Semi-monthly",IF(AND('Recurring Transactions'!$J$18&lt;=EOMONTH($Q798,0),$Q798&lt;='Recurring Transactions'!$L$18),2,0),IF('Recurring Transactions'!$F$18="Weekly",IF(AND('Recurring Transactions'!$J$18&lt;=EOMONTH($Q798,0),$Q798&lt;='Recurring Transactions'!$L$18),MAX(0,INT((MIN(EOMONTH($Q798,0),'Recurring Transactions'!$L$18)-'Recurring Transactions'!$J$18)/7)+INT(-(MAX('Recurring Transactions'!$J$18,$Q798)-'Recurring Transactions'!$J$18)/7)+1),0),IF('Recurring Transactions'!$F$18="Bi-weekly",IF(AND('Recurring Transactions'!$J$18&lt;=EOMONTH($Q798,0),$Q798&lt;='Recurring Transactions'!$L$18),MAX(0,INT((MIN(EOMONTH($Q798,0),'Recurring Transactions'!$L$18)-'Recurring Transactions'!$J$18)/14)+INT(-(MAX('Recurring Transactions'!$J$18,$Q798)-'Recurring Transactions'!$J$18)/14)+1),0),IF('Recurring Transactions'!$F$18="Quarterly",IF(AND(AND('Recurring Transactions'!$J$18&lt;=EOMONTH($Q798,0),$Q798&lt;='Recurring Transactions'!$L$18),MOD((YEAR($Q798)-YEAR('Recurring Transactions'!$J$18))*12+MONTH($Q798)-MONTH('Recurring Transactions'!$J$18),3)=0),1,0),IF('Recurring Transactions'!$F$18="Annually",IF(AND(AND('Recurring Transactions'!$J$18&lt;=EOMONTH($Q798,0),$Q798&lt;='Recurring Transactions'!$L$18),MONTH($Q798)=MONTH('Recurring Transactions'!$J$18)),1,0),0)))))))*'Recurring Transactions'!$D$18)</f>
        <v/>
      </c>
    </row>
    <row r="799">
      <c r="N799" s="126">
        <f>'Recurring Transactions'!$A$18</f>
        <v/>
      </c>
      <c r="O799" s="126">
        <f>'Recurring Transactions'!$B$18</f>
        <v/>
      </c>
      <c r="P799" s="126">
        <f>'Recurring Transactions'!$E$18</f>
        <v/>
      </c>
      <c r="Q799" s="72">
        <f>IF('Recurring Transactions'!$J$18="","",EDATE('Recurring Transactions'!$J$18,57))</f>
        <v/>
      </c>
      <c r="R799" s="126">
        <f>IF($Q799="","",TEXT($Q799,"mmm yyyy"))</f>
        <v/>
      </c>
      <c r="S799" s="124">
        <f>IF(OR('Recurring Transactions'!$A$18="",$Q799=""),0,(IF('Recurring Transactions'!$F$18="Monthly",IF(AND('Recurring Transactions'!$J$18&lt;=EOMONTH($Q799,0),$Q799&lt;='Recurring Transactions'!$L$18),1,0),IF('Recurring Transactions'!$F$18="Semi-monthly",IF(AND('Recurring Transactions'!$J$18&lt;=EOMONTH($Q799,0),$Q799&lt;='Recurring Transactions'!$L$18),2,0),IF('Recurring Transactions'!$F$18="Weekly",IF(AND('Recurring Transactions'!$J$18&lt;=EOMONTH($Q799,0),$Q799&lt;='Recurring Transactions'!$L$18),MAX(0,INT((MIN(EOMONTH($Q799,0),'Recurring Transactions'!$L$18)-'Recurring Transactions'!$J$18)/7)+INT(-(MAX('Recurring Transactions'!$J$18,$Q799)-'Recurring Transactions'!$J$18)/7)+1),0),IF('Recurring Transactions'!$F$18="Bi-weekly",IF(AND('Recurring Transactions'!$J$18&lt;=EOMONTH($Q799,0),$Q799&lt;='Recurring Transactions'!$L$18),MAX(0,INT((MIN(EOMONTH($Q799,0),'Recurring Transactions'!$L$18)-'Recurring Transactions'!$J$18)/14)+INT(-(MAX('Recurring Transactions'!$J$18,$Q799)-'Recurring Transactions'!$J$18)/14)+1),0),IF('Recurring Transactions'!$F$18="Quarterly",IF(AND(AND('Recurring Transactions'!$J$18&lt;=EOMONTH($Q799,0),$Q799&lt;='Recurring Transactions'!$L$18),MOD((YEAR($Q799)-YEAR('Recurring Transactions'!$J$18))*12+MONTH($Q799)-MONTH('Recurring Transactions'!$J$18),3)=0),1,0),IF('Recurring Transactions'!$F$18="Annually",IF(AND(AND('Recurring Transactions'!$J$18&lt;=EOMONTH($Q799,0),$Q799&lt;='Recurring Transactions'!$L$18),MONTH($Q799)=MONTH('Recurring Transactions'!$J$18)),1,0),0)))))))*'Recurring Transactions'!$D$18)</f>
        <v/>
      </c>
    </row>
    <row r="800">
      <c r="N800" s="126">
        <f>'Recurring Transactions'!$A$18</f>
        <v/>
      </c>
      <c r="O800" s="126">
        <f>'Recurring Transactions'!$B$18</f>
        <v/>
      </c>
      <c r="P800" s="126">
        <f>'Recurring Transactions'!$E$18</f>
        <v/>
      </c>
      <c r="Q800" s="72">
        <f>IF('Recurring Transactions'!$J$18="","",EDATE('Recurring Transactions'!$J$18,58))</f>
        <v/>
      </c>
      <c r="R800" s="126">
        <f>IF($Q800="","",TEXT($Q800,"mmm yyyy"))</f>
        <v/>
      </c>
      <c r="S800" s="124">
        <f>IF(OR('Recurring Transactions'!$A$18="",$Q800=""),0,(IF('Recurring Transactions'!$F$18="Monthly",IF(AND('Recurring Transactions'!$J$18&lt;=EOMONTH($Q800,0),$Q800&lt;='Recurring Transactions'!$L$18),1,0),IF('Recurring Transactions'!$F$18="Semi-monthly",IF(AND('Recurring Transactions'!$J$18&lt;=EOMONTH($Q800,0),$Q800&lt;='Recurring Transactions'!$L$18),2,0),IF('Recurring Transactions'!$F$18="Weekly",IF(AND('Recurring Transactions'!$J$18&lt;=EOMONTH($Q800,0),$Q800&lt;='Recurring Transactions'!$L$18),MAX(0,INT((MIN(EOMONTH($Q800,0),'Recurring Transactions'!$L$18)-'Recurring Transactions'!$J$18)/7)+INT(-(MAX('Recurring Transactions'!$J$18,$Q800)-'Recurring Transactions'!$J$18)/7)+1),0),IF('Recurring Transactions'!$F$18="Bi-weekly",IF(AND('Recurring Transactions'!$J$18&lt;=EOMONTH($Q800,0),$Q800&lt;='Recurring Transactions'!$L$18),MAX(0,INT((MIN(EOMONTH($Q800,0),'Recurring Transactions'!$L$18)-'Recurring Transactions'!$J$18)/14)+INT(-(MAX('Recurring Transactions'!$J$18,$Q800)-'Recurring Transactions'!$J$18)/14)+1),0),IF('Recurring Transactions'!$F$18="Quarterly",IF(AND(AND('Recurring Transactions'!$J$18&lt;=EOMONTH($Q800,0),$Q800&lt;='Recurring Transactions'!$L$18),MOD((YEAR($Q800)-YEAR('Recurring Transactions'!$J$18))*12+MONTH($Q800)-MONTH('Recurring Transactions'!$J$18),3)=0),1,0),IF('Recurring Transactions'!$F$18="Annually",IF(AND(AND('Recurring Transactions'!$J$18&lt;=EOMONTH($Q800,0),$Q800&lt;='Recurring Transactions'!$L$18),MONTH($Q800)=MONTH('Recurring Transactions'!$J$18)),1,0),0)))))))*'Recurring Transactions'!$D$18)</f>
        <v/>
      </c>
    </row>
    <row r="801">
      <c r="N801" s="126">
        <f>'Recurring Transactions'!$A$18</f>
        <v/>
      </c>
      <c r="O801" s="126">
        <f>'Recurring Transactions'!$B$18</f>
        <v/>
      </c>
      <c r="P801" s="126">
        <f>'Recurring Transactions'!$E$18</f>
        <v/>
      </c>
      <c r="Q801" s="72">
        <f>IF('Recurring Transactions'!$J$18="","",EDATE('Recurring Transactions'!$J$18,59))</f>
        <v/>
      </c>
      <c r="R801" s="126">
        <f>IF($Q801="","",TEXT($Q801,"mmm yyyy"))</f>
        <v/>
      </c>
      <c r="S801" s="124">
        <f>IF(OR('Recurring Transactions'!$A$18="",$Q801=""),0,(IF('Recurring Transactions'!$F$18="Monthly",IF(AND('Recurring Transactions'!$J$18&lt;=EOMONTH($Q801,0),$Q801&lt;='Recurring Transactions'!$L$18),1,0),IF('Recurring Transactions'!$F$18="Semi-monthly",IF(AND('Recurring Transactions'!$J$18&lt;=EOMONTH($Q801,0),$Q801&lt;='Recurring Transactions'!$L$18),2,0),IF('Recurring Transactions'!$F$18="Weekly",IF(AND('Recurring Transactions'!$J$18&lt;=EOMONTH($Q801,0),$Q801&lt;='Recurring Transactions'!$L$18),MAX(0,INT((MIN(EOMONTH($Q801,0),'Recurring Transactions'!$L$18)-'Recurring Transactions'!$J$18)/7)+INT(-(MAX('Recurring Transactions'!$J$18,$Q801)-'Recurring Transactions'!$J$18)/7)+1),0),IF('Recurring Transactions'!$F$18="Bi-weekly",IF(AND('Recurring Transactions'!$J$18&lt;=EOMONTH($Q801,0),$Q801&lt;='Recurring Transactions'!$L$18),MAX(0,INT((MIN(EOMONTH($Q801,0),'Recurring Transactions'!$L$18)-'Recurring Transactions'!$J$18)/14)+INT(-(MAX('Recurring Transactions'!$J$18,$Q801)-'Recurring Transactions'!$J$18)/14)+1),0),IF('Recurring Transactions'!$F$18="Quarterly",IF(AND(AND('Recurring Transactions'!$J$18&lt;=EOMONTH($Q801,0),$Q801&lt;='Recurring Transactions'!$L$18),MOD((YEAR($Q801)-YEAR('Recurring Transactions'!$J$18))*12+MONTH($Q801)-MONTH('Recurring Transactions'!$J$18),3)=0),1,0),IF('Recurring Transactions'!$F$18="Annually",IF(AND(AND('Recurring Transactions'!$J$18&lt;=EOMONTH($Q801,0),$Q801&lt;='Recurring Transactions'!$L$18),MONTH($Q801)=MONTH('Recurring Transactions'!$J$18)),1,0),0)))))))*'Recurring Transactions'!$D$18)</f>
        <v/>
      </c>
    </row>
    <row r="802">
      <c r="N802" s="126">
        <f>'Recurring Transactions'!$A$19</f>
        <v/>
      </c>
      <c r="O802" s="126">
        <f>'Recurring Transactions'!$B$19</f>
        <v/>
      </c>
      <c r="P802" s="126">
        <f>'Recurring Transactions'!$E$19</f>
        <v/>
      </c>
      <c r="Q802" s="72">
        <f>IF('Recurring Transactions'!$J$19="","",EDATE('Recurring Transactions'!$J$19,0))</f>
        <v/>
      </c>
      <c r="R802" s="126">
        <f>IF($Q802="","",TEXT($Q802,"mmm yyyy"))</f>
        <v/>
      </c>
      <c r="S802" s="124">
        <f>IF(OR('Recurring Transactions'!$A$19="",$Q802=""),0,(IF('Recurring Transactions'!$F$19="Monthly",IF(AND('Recurring Transactions'!$J$19&lt;=EOMONTH($Q802,0),$Q802&lt;='Recurring Transactions'!$L$19),1,0),IF('Recurring Transactions'!$F$19="Semi-monthly",IF(AND('Recurring Transactions'!$J$19&lt;=EOMONTH($Q802,0),$Q802&lt;='Recurring Transactions'!$L$19),2,0),IF('Recurring Transactions'!$F$19="Weekly",IF(AND('Recurring Transactions'!$J$19&lt;=EOMONTH($Q802,0),$Q802&lt;='Recurring Transactions'!$L$19),MAX(0,INT((MIN(EOMONTH($Q802,0),'Recurring Transactions'!$L$19)-'Recurring Transactions'!$J$19)/7)+INT(-(MAX('Recurring Transactions'!$J$19,$Q802)-'Recurring Transactions'!$J$19)/7)+1),0),IF('Recurring Transactions'!$F$19="Bi-weekly",IF(AND('Recurring Transactions'!$J$19&lt;=EOMONTH($Q802,0),$Q802&lt;='Recurring Transactions'!$L$19),MAX(0,INT((MIN(EOMONTH($Q802,0),'Recurring Transactions'!$L$19)-'Recurring Transactions'!$J$19)/14)+INT(-(MAX('Recurring Transactions'!$J$19,$Q802)-'Recurring Transactions'!$J$19)/14)+1),0),IF('Recurring Transactions'!$F$19="Quarterly",IF(AND(AND('Recurring Transactions'!$J$19&lt;=EOMONTH($Q802,0),$Q802&lt;='Recurring Transactions'!$L$19),MOD((YEAR($Q802)-YEAR('Recurring Transactions'!$J$19))*12+MONTH($Q802)-MONTH('Recurring Transactions'!$J$19),3)=0),1,0),IF('Recurring Transactions'!$F$19="Annually",IF(AND(AND('Recurring Transactions'!$J$19&lt;=EOMONTH($Q802,0),$Q802&lt;='Recurring Transactions'!$L$19),MONTH($Q802)=MONTH('Recurring Transactions'!$J$19)),1,0),0)))))))*'Recurring Transactions'!$D$19)</f>
        <v/>
      </c>
    </row>
    <row r="803">
      <c r="N803" s="126">
        <f>'Recurring Transactions'!$A$19</f>
        <v/>
      </c>
      <c r="O803" s="126">
        <f>'Recurring Transactions'!$B$19</f>
        <v/>
      </c>
      <c r="P803" s="126">
        <f>'Recurring Transactions'!$E$19</f>
        <v/>
      </c>
      <c r="Q803" s="72">
        <f>IF('Recurring Transactions'!$J$19="","",EDATE('Recurring Transactions'!$J$19,1))</f>
        <v/>
      </c>
      <c r="R803" s="126">
        <f>IF($Q803="","",TEXT($Q803,"mmm yyyy"))</f>
        <v/>
      </c>
      <c r="S803" s="124">
        <f>IF(OR('Recurring Transactions'!$A$19="",$Q803=""),0,(IF('Recurring Transactions'!$F$19="Monthly",IF(AND('Recurring Transactions'!$J$19&lt;=EOMONTH($Q803,0),$Q803&lt;='Recurring Transactions'!$L$19),1,0),IF('Recurring Transactions'!$F$19="Semi-monthly",IF(AND('Recurring Transactions'!$J$19&lt;=EOMONTH($Q803,0),$Q803&lt;='Recurring Transactions'!$L$19),2,0),IF('Recurring Transactions'!$F$19="Weekly",IF(AND('Recurring Transactions'!$J$19&lt;=EOMONTH($Q803,0),$Q803&lt;='Recurring Transactions'!$L$19),MAX(0,INT((MIN(EOMONTH($Q803,0),'Recurring Transactions'!$L$19)-'Recurring Transactions'!$J$19)/7)+INT(-(MAX('Recurring Transactions'!$J$19,$Q803)-'Recurring Transactions'!$J$19)/7)+1),0),IF('Recurring Transactions'!$F$19="Bi-weekly",IF(AND('Recurring Transactions'!$J$19&lt;=EOMONTH($Q803,0),$Q803&lt;='Recurring Transactions'!$L$19),MAX(0,INT((MIN(EOMONTH($Q803,0),'Recurring Transactions'!$L$19)-'Recurring Transactions'!$J$19)/14)+INT(-(MAX('Recurring Transactions'!$J$19,$Q803)-'Recurring Transactions'!$J$19)/14)+1),0),IF('Recurring Transactions'!$F$19="Quarterly",IF(AND(AND('Recurring Transactions'!$J$19&lt;=EOMONTH($Q803,0),$Q803&lt;='Recurring Transactions'!$L$19),MOD((YEAR($Q803)-YEAR('Recurring Transactions'!$J$19))*12+MONTH($Q803)-MONTH('Recurring Transactions'!$J$19),3)=0),1,0),IF('Recurring Transactions'!$F$19="Annually",IF(AND(AND('Recurring Transactions'!$J$19&lt;=EOMONTH($Q803,0),$Q803&lt;='Recurring Transactions'!$L$19),MONTH($Q803)=MONTH('Recurring Transactions'!$J$19)),1,0),0)))))))*'Recurring Transactions'!$D$19)</f>
        <v/>
      </c>
    </row>
    <row r="804">
      <c r="N804" s="126">
        <f>'Recurring Transactions'!$A$19</f>
        <v/>
      </c>
      <c r="O804" s="126">
        <f>'Recurring Transactions'!$B$19</f>
        <v/>
      </c>
      <c r="P804" s="126">
        <f>'Recurring Transactions'!$E$19</f>
        <v/>
      </c>
      <c r="Q804" s="72">
        <f>IF('Recurring Transactions'!$J$19="","",EDATE('Recurring Transactions'!$J$19,2))</f>
        <v/>
      </c>
      <c r="R804" s="126">
        <f>IF($Q804="","",TEXT($Q804,"mmm yyyy"))</f>
        <v/>
      </c>
      <c r="S804" s="124">
        <f>IF(OR('Recurring Transactions'!$A$19="",$Q804=""),0,(IF('Recurring Transactions'!$F$19="Monthly",IF(AND('Recurring Transactions'!$J$19&lt;=EOMONTH($Q804,0),$Q804&lt;='Recurring Transactions'!$L$19),1,0),IF('Recurring Transactions'!$F$19="Semi-monthly",IF(AND('Recurring Transactions'!$J$19&lt;=EOMONTH($Q804,0),$Q804&lt;='Recurring Transactions'!$L$19),2,0),IF('Recurring Transactions'!$F$19="Weekly",IF(AND('Recurring Transactions'!$J$19&lt;=EOMONTH($Q804,0),$Q804&lt;='Recurring Transactions'!$L$19),MAX(0,INT((MIN(EOMONTH($Q804,0),'Recurring Transactions'!$L$19)-'Recurring Transactions'!$J$19)/7)+INT(-(MAX('Recurring Transactions'!$J$19,$Q804)-'Recurring Transactions'!$J$19)/7)+1),0),IF('Recurring Transactions'!$F$19="Bi-weekly",IF(AND('Recurring Transactions'!$J$19&lt;=EOMONTH($Q804,0),$Q804&lt;='Recurring Transactions'!$L$19),MAX(0,INT((MIN(EOMONTH($Q804,0),'Recurring Transactions'!$L$19)-'Recurring Transactions'!$J$19)/14)+INT(-(MAX('Recurring Transactions'!$J$19,$Q804)-'Recurring Transactions'!$J$19)/14)+1),0),IF('Recurring Transactions'!$F$19="Quarterly",IF(AND(AND('Recurring Transactions'!$J$19&lt;=EOMONTH($Q804,0),$Q804&lt;='Recurring Transactions'!$L$19),MOD((YEAR($Q804)-YEAR('Recurring Transactions'!$J$19))*12+MONTH($Q804)-MONTH('Recurring Transactions'!$J$19),3)=0),1,0),IF('Recurring Transactions'!$F$19="Annually",IF(AND(AND('Recurring Transactions'!$J$19&lt;=EOMONTH($Q804,0),$Q804&lt;='Recurring Transactions'!$L$19),MONTH($Q804)=MONTH('Recurring Transactions'!$J$19)),1,0),0)))))))*'Recurring Transactions'!$D$19)</f>
        <v/>
      </c>
    </row>
    <row r="805">
      <c r="N805" s="126">
        <f>'Recurring Transactions'!$A$19</f>
        <v/>
      </c>
      <c r="O805" s="126">
        <f>'Recurring Transactions'!$B$19</f>
        <v/>
      </c>
      <c r="P805" s="126">
        <f>'Recurring Transactions'!$E$19</f>
        <v/>
      </c>
      <c r="Q805" s="72">
        <f>IF('Recurring Transactions'!$J$19="","",EDATE('Recurring Transactions'!$J$19,3))</f>
        <v/>
      </c>
      <c r="R805" s="126">
        <f>IF($Q805="","",TEXT($Q805,"mmm yyyy"))</f>
        <v/>
      </c>
      <c r="S805" s="124">
        <f>IF(OR('Recurring Transactions'!$A$19="",$Q805=""),0,(IF('Recurring Transactions'!$F$19="Monthly",IF(AND('Recurring Transactions'!$J$19&lt;=EOMONTH($Q805,0),$Q805&lt;='Recurring Transactions'!$L$19),1,0),IF('Recurring Transactions'!$F$19="Semi-monthly",IF(AND('Recurring Transactions'!$J$19&lt;=EOMONTH($Q805,0),$Q805&lt;='Recurring Transactions'!$L$19),2,0),IF('Recurring Transactions'!$F$19="Weekly",IF(AND('Recurring Transactions'!$J$19&lt;=EOMONTH($Q805,0),$Q805&lt;='Recurring Transactions'!$L$19),MAX(0,INT((MIN(EOMONTH($Q805,0),'Recurring Transactions'!$L$19)-'Recurring Transactions'!$J$19)/7)+INT(-(MAX('Recurring Transactions'!$J$19,$Q805)-'Recurring Transactions'!$J$19)/7)+1),0),IF('Recurring Transactions'!$F$19="Bi-weekly",IF(AND('Recurring Transactions'!$J$19&lt;=EOMONTH($Q805,0),$Q805&lt;='Recurring Transactions'!$L$19),MAX(0,INT((MIN(EOMONTH($Q805,0),'Recurring Transactions'!$L$19)-'Recurring Transactions'!$J$19)/14)+INT(-(MAX('Recurring Transactions'!$J$19,$Q805)-'Recurring Transactions'!$J$19)/14)+1),0),IF('Recurring Transactions'!$F$19="Quarterly",IF(AND(AND('Recurring Transactions'!$J$19&lt;=EOMONTH($Q805,0),$Q805&lt;='Recurring Transactions'!$L$19),MOD((YEAR($Q805)-YEAR('Recurring Transactions'!$J$19))*12+MONTH($Q805)-MONTH('Recurring Transactions'!$J$19),3)=0),1,0),IF('Recurring Transactions'!$F$19="Annually",IF(AND(AND('Recurring Transactions'!$J$19&lt;=EOMONTH($Q805,0),$Q805&lt;='Recurring Transactions'!$L$19),MONTH($Q805)=MONTH('Recurring Transactions'!$J$19)),1,0),0)))))))*'Recurring Transactions'!$D$19)</f>
        <v/>
      </c>
    </row>
    <row r="806">
      <c r="N806" s="126">
        <f>'Recurring Transactions'!$A$19</f>
        <v/>
      </c>
      <c r="O806" s="126">
        <f>'Recurring Transactions'!$B$19</f>
        <v/>
      </c>
      <c r="P806" s="126">
        <f>'Recurring Transactions'!$E$19</f>
        <v/>
      </c>
      <c r="Q806" s="72">
        <f>IF('Recurring Transactions'!$J$19="","",EDATE('Recurring Transactions'!$J$19,4))</f>
        <v/>
      </c>
      <c r="R806" s="126">
        <f>IF($Q806="","",TEXT($Q806,"mmm yyyy"))</f>
        <v/>
      </c>
      <c r="S806" s="124">
        <f>IF(OR('Recurring Transactions'!$A$19="",$Q806=""),0,(IF('Recurring Transactions'!$F$19="Monthly",IF(AND('Recurring Transactions'!$J$19&lt;=EOMONTH($Q806,0),$Q806&lt;='Recurring Transactions'!$L$19),1,0),IF('Recurring Transactions'!$F$19="Semi-monthly",IF(AND('Recurring Transactions'!$J$19&lt;=EOMONTH($Q806,0),$Q806&lt;='Recurring Transactions'!$L$19),2,0),IF('Recurring Transactions'!$F$19="Weekly",IF(AND('Recurring Transactions'!$J$19&lt;=EOMONTH($Q806,0),$Q806&lt;='Recurring Transactions'!$L$19),MAX(0,INT((MIN(EOMONTH($Q806,0),'Recurring Transactions'!$L$19)-'Recurring Transactions'!$J$19)/7)+INT(-(MAX('Recurring Transactions'!$J$19,$Q806)-'Recurring Transactions'!$J$19)/7)+1),0),IF('Recurring Transactions'!$F$19="Bi-weekly",IF(AND('Recurring Transactions'!$J$19&lt;=EOMONTH($Q806,0),$Q806&lt;='Recurring Transactions'!$L$19),MAX(0,INT((MIN(EOMONTH($Q806,0),'Recurring Transactions'!$L$19)-'Recurring Transactions'!$J$19)/14)+INT(-(MAX('Recurring Transactions'!$J$19,$Q806)-'Recurring Transactions'!$J$19)/14)+1),0),IF('Recurring Transactions'!$F$19="Quarterly",IF(AND(AND('Recurring Transactions'!$J$19&lt;=EOMONTH($Q806,0),$Q806&lt;='Recurring Transactions'!$L$19),MOD((YEAR($Q806)-YEAR('Recurring Transactions'!$J$19))*12+MONTH($Q806)-MONTH('Recurring Transactions'!$J$19),3)=0),1,0),IF('Recurring Transactions'!$F$19="Annually",IF(AND(AND('Recurring Transactions'!$J$19&lt;=EOMONTH($Q806,0),$Q806&lt;='Recurring Transactions'!$L$19),MONTH($Q806)=MONTH('Recurring Transactions'!$J$19)),1,0),0)))))))*'Recurring Transactions'!$D$19)</f>
        <v/>
      </c>
    </row>
    <row r="807">
      <c r="N807" s="126">
        <f>'Recurring Transactions'!$A$19</f>
        <v/>
      </c>
      <c r="O807" s="126">
        <f>'Recurring Transactions'!$B$19</f>
        <v/>
      </c>
      <c r="P807" s="126">
        <f>'Recurring Transactions'!$E$19</f>
        <v/>
      </c>
      <c r="Q807" s="72">
        <f>IF('Recurring Transactions'!$J$19="","",EDATE('Recurring Transactions'!$J$19,5))</f>
        <v/>
      </c>
      <c r="R807" s="126">
        <f>IF($Q807="","",TEXT($Q807,"mmm yyyy"))</f>
        <v/>
      </c>
      <c r="S807" s="124">
        <f>IF(OR('Recurring Transactions'!$A$19="",$Q807=""),0,(IF('Recurring Transactions'!$F$19="Monthly",IF(AND('Recurring Transactions'!$J$19&lt;=EOMONTH($Q807,0),$Q807&lt;='Recurring Transactions'!$L$19),1,0),IF('Recurring Transactions'!$F$19="Semi-monthly",IF(AND('Recurring Transactions'!$J$19&lt;=EOMONTH($Q807,0),$Q807&lt;='Recurring Transactions'!$L$19),2,0),IF('Recurring Transactions'!$F$19="Weekly",IF(AND('Recurring Transactions'!$J$19&lt;=EOMONTH($Q807,0),$Q807&lt;='Recurring Transactions'!$L$19),MAX(0,INT((MIN(EOMONTH($Q807,0),'Recurring Transactions'!$L$19)-'Recurring Transactions'!$J$19)/7)+INT(-(MAX('Recurring Transactions'!$J$19,$Q807)-'Recurring Transactions'!$J$19)/7)+1),0),IF('Recurring Transactions'!$F$19="Bi-weekly",IF(AND('Recurring Transactions'!$J$19&lt;=EOMONTH($Q807,0),$Q807&lt;='Recurring Transactions'!$L$19),MAX(0,INT((MIN(EOMONTH($Q807,0),'Recurring Transactions'!$L$19)-'Recurring Transactions'!$J$19)/14)+INT(-(MAX('Recurring Transactions'!$J$19,$Q807)-'Recurring Transactions'!$J$19)/14)+1),0),IF('Recurring Transactions'!$F$19="Quarterly",IF(AND(AND('Recurring Transactions'!$J$19&lt;=EOMONTH($Q807,0),$Q807&lt;='Recurring Transactions'!$L$19),MOD((YEAR($Q807)-YEAR('Recurring Transactions'!$J$19))*12+MONTH($Q807)-MONTH('Recurring Transactions'!$J$19),3)=0),1,0),IF('Recurring Transactions'!$F$19="Annually",IF(AND(AND('Recurring Transactions'!$J$19&lt;=EOMONTH($Q807,0),$Q807&lt;='Recurring Transactions'!$L$19),MONTH($Q807)=MONTH('Recurring Transactions'!$J$19)),1,0),0)))))))*'Recurring Transactions'!$D$19)</f>
        <v/>
      </c>
    </row>
    <row r="808">
      <c r="N808" s="126">
        <f>'Recurring Transactions'!$A$19</f>
        <v/>
      </c>
      <c r="O808" s="126">
        <f>'Recurring Transactions'!$B$19</f>
        <v/>
      </c>
      <c r="P808" s="126">
        <f>'Recurring Transactions'!$E$19</f>
        <v/>
      </c>
      <c r="Q808" s="72">
        <f>IF('Recurring Transactions'!$J$19="","",EDATE('Recurring Transactions'!$J$19,6))</f>
        <v/>
      </c>
      <c r="R808" s="126">
        <f>IF($Q808="","",TEXT($Q808,"mmm yyyy"))</f>
        <v/>
      </c>
      <c r="S808" s="124">
        <f>IF(OR('Recurring Transactions'!$A$19="",$Q808=""),0,(IF('Recurring Transactions'!$F$19="Monthly",IF(AND('Recurring Transactions'!$J$19&lt;=EOMONTH($Q808,0),$Q808&lt;='Recurring Transactions'!$L$19),1,0),IF('Recurring Transactions'!$F$19="Semi-monthly",IF(AND('Recurring Transactions'!$J$19&lt;=EOMONTH($Q808,0),$Q808&lt;='Recurring Transactions'!$L$19),2,0),IF('Recurring Transactions'!$F$19="Weekly",IF(AND('Recurring Transactions'!$J$19&lt;=EOMONTH($Q808,0),$Q808&lt;='Recurring Transactions'!$L$19),MAX(0,INT((MIN(EOMONTH($Q808,0),'Recurring Transactions'!$L$19)-'Recurring Transactions'!$J$19)/7)+INT(-(MAX('Recurring Transactions'!$J$19,$Q808)-'Recurring Transactions'!$J$19)/7)+1),0),IF('Recurring Transactions'!$F$19="Bi-weekly",IF(AND('Recurring Transactions'!$J$19&lt;=EOMONTH($Q808,0),$Q808&lt;='Recurring Transactions'!$L$19),MAX(0,INT((MIN(EOMONTH($Q808,0),'Recurring Transactions'!$L$19)-'Recurring Transactions'!$J$19)/14)+INT(-(MAX('Recurring Transactions'!$J$19,$Q808)-'Recurring Transactions'!$J$19)/14)+1),0),IF('Recurring Transactions'!$F$19="Quarterly",IF(AND(AND('Recurring Transactions'!$J$19&lt;=EOMONTH($Q808,0),$Q808&lt;='Recurring Transactions'!$L$19),MOD((YEAR($Q808)-YEAR('Recurring Transactions'!$J$19))*12+MONTH($Q808)-MONTH('Recurring Transactions'!$J$19),3)=0),1,0),IF('Recurring Transactions'!$F$19="Annually",IF(AND(AND('Recurring Transactions'!$J$19&lt;=EOMONTH($Q808,0),$Q808&lt;='Recurring Transactions'!$L$19),MONTH($Q808)=MONTH('Recurring Transactions'!$J$19)),1,0),0)))))))*'Recurring Transactions'!$D$19)</f>
        <v/>
      </c>
    </row>
    <row r="809">
      <c r="N809" s="126">
        <f>'Recurring Transactions'!$A$19</f>
        <v/>
      </c>
      <c r="O809" s="126">
        <f>'Recurring Transactions'!$B$19</f>
        <v/>
      </c>
      <c r="P809" s="126">
        <f>'Recurring Transactions'!$E$19</f>
        <v/>
      </c>
      <c r="Q809" s="72">
        <f>IF('Recurring Transactions'!$J$19="","",EDATE('Recurring Transactions'!$J$19,7))</f>
        <v/>
      </c>
      <c r="R809" s="126">
        <f>IF($Q809="","",TEXT($Q809,"mmm yyyy"))</f>
        <v/>
      </c>
      <c r="S809" s="124">
        <f>IF(OR('Recurring Transactions'!$A$19="",$Q809=""),0,(IF('Recurring Transactions'!$F$19="Monthly",IF(AND('Recurring Transactions'!$J$19&lt;=EOMONTH($Q809,0),$Q809&lt;='Recurring Transactions'!$L$19),1,0),IF('Recurring Transactions'!$F$19="Semi-monthly",IF(AND('Recurring Transactions'!$J$19&lt;=EOMONTH($Q809,0),$Q809&lt;='Recurring Transactions'!$L$19),2,0),IF('Recurring Transactions'!$F$19="Weekly",IF(AND('Recurring Transactions'!$J$19&lt;=EOMONTH($Q809,0),$Q809&lt;='Recurring Transactions'!$L$19),MAX(0,INT((MIN(EOMONTH($Q809,0),'Recurring Transactions'!$L$19)-'Recurring Transactions'!$J$19)/7)+INT(-(MAX('Recurring Transactions'!$J$19,$Q809)-'Recurring Transactions'!$J$19)/7)+1),0),IF('Recurring Transactions'!$F$19="Bi-weekly",IF(AND('Recurring Transactions'!$J$19&lt;=EOMONTH($Q809,0),$Q809&lt;='Recurring Transactions'!$L$19),MAX(0,INT((MIN(EOMONTH($Q809,0),'Recurring Transactions'!$L$19)-'Recurring Transactions'!$J$19)/14)+INT(-(MAX('Recurring Transactions'!$J$19,$Q809)-'Recurring Transactions'!$J$19)/14)+1),0),IF('Recurring Transactions'!$F$19="Quarterly",IF(AND(AND('Recurring Transactions'!$J$19&lt;=EOMONTH($Q809,0),$Q809&lt;='Recurring Transactions'!$L$19),MOD((YEAR($Q809)-YEAR('Recurring Transactions'!$J$19))*12+MONTH($Q809)-MONTH('Recurring Transactions'!$J$19),3)=0),1,0),IF('Recurring Transactions'!$F$19="Annually",IF(AND(AND('Recurring Transactions'!$J$19&lt;=EOMONTH($Q809,0),$Q809&lt;='Recurring Transactions'!$L$19),MONTH($Q809)=MONTH('Recurring Transactions'!$J$19)),1,0),0)))))))*'Recurring Transactions'!$D$19)</f>
        <v/>
      </c>
    </row>
    <row r="810">
      <c r="N810" s="126">
        <f>'Recurring Transactions'!$A$19</f>
        <v/>
      </c>
      <c r="O810" s="126">
        <f>'Recurring Transactions'!$B$19</f>
        <v/>
      </c>
      <c r="P810" s="126">
        <f>'Recurring Transactions'!$E$19</f>
        <v/>
      </c>
      <c r="Q810" s="72">
        <f>IF('Recurring Transactions'!$J$19="","",EDATE('Recurring Transactions'!$J$19,8))</f>
        <v/>
      </c>
      <c r="R810" s="126">
        <f>IF($Q810="","",TEXT($Q810,"mmm yyyy"))</f>
        <v/>
      </c>
      <c r="S810" s="124">
        <f>IF(OR('Recurring Transactions'!$A$19="",$Q810=""),0,(IF('Recurring Transactions'!$F$19="Monthly",IF(AND('Recurring Transactions'!$J$19&lt;=EOMONTH($Q810,0),$Q810&lt;='Recurring Transactions'!$L$19),1,0),IF('Recurring Transactions'!$F$19="Semi-monthly",IF(AND('Recurring Transactions'!$J$19&lt;=EOMONTH($Q810,0),$Q810&lt;='Recurring Transactions'!$L$19),2,0),IF('Recurring Transactions'!$F$19="Weekly",IF(AND('Recurring Transactions'!$J$19&lt;=EOMONTH($Q810,0),$Q810&lt;='Recurring Transactions'!$L$19),MAX(0,INT((MIN(EOMONTH($Q810,0),'Recurring Transactions'!$L$19)-'Recurring Transactions'!$J$19)/7)+INT(-(MAX('Recurring Transactions'!$J$19,$Q810)-'Recurring Transactions'!$J$19)/7)+1),0),IF('Recurring Transactions'!$F$19="Bi-weekly",IF(AND('Recurring Transactions'!$J$19&lt;=EOMONTH($Q810,0),$Q810&lt;='Recurring Transactions'!$L$19),MAX(0,INT((MIN(EOMONTH($Q810,0),'Recurring Transactions'!$L$19)-'Recurring Transactions'!$J$19)/14)+INT(-(MAX('Recurring Transactions'!$J$19,$Q810)-'Recurring Transactions'!$J$19)/14)+1),0),IF('Recurring Transactions'!$F$19="Quarterly",IF(AND(AND('Recurring Transactions'!$J$19&lt;=EOMONTH($Q810,0),$Q810&lt;='Recurring Transactions'!$L$19),MOD((YEAR($Q810)-YEAR('Recurring Transactions'!$J$19))*12+MONTH($Q810)-MONTH('Recurring Transactions'!$J$19),3)=0),1,0),IF('Recurring Transactions'!$F$19="Annually",IF(AND(AND('Recurring Transactions'!$J$19&lt;=EOMONTH($Q810,0),$Q810&lt;='Recurring Transactions'!$L$19),MONTH($Q810)=MONTH('Recurring Transactions'!$J$19)),1,0),0)))))))*'Recurring Transactions'!$D$19)</f>
        <v/>
      </c>
    </row>
    <row r="811">
      <c r="N811" s="126">
        <f>'Recurring Transactions'!$A$19</f>
        <v/>
      </c>
      <c r="O811" s="126">
        <f>'Recurring Transactions'!$B$19</f>
        <v/>
      </c>
      <c r="P811" s="126">
        <f>'Recurring Transactions'!$E$19</f>
        <v/>
      </c>
      <c r="Q811" s="72">
        <f>IF('Recurring Transactions'!$J$19="","",EDATE('Recurring Transactions'!$J$19,9))</f>
        <v/>
      </c>
      <c r="R811" s="126">
        <f>IF($Q811="","",TEXT($Q811,"mmm yyyy"))</f>
        <v/>
      </c>
      <c r="S811" s="124">
        <f>IF(OR('Recurring Transactions'!$A$19="",$Q811=""),0,(IF('Recurring Transactions'!$F$19="Monthly",IF(AND('Recurring Transactions'!$J$19&lt;=EOMONTH($Q811,0),$Q811&lt;='Recurring Transactions'!$L$19),1,0),IF('Recurring Transactions'!$F$19="Semi-monthly",IF(AND('Recurring Transactions'!$J$19&lt;=EOMONTH($Q811,0),$Q811&lt;='Recurring Transactions'!$L$19),2,0),IF('Recurring Transactions'!$F$19="Weekly",IF(AND('Recurring Transactions'!$J$19&lt;=EOMONTH($Q811,0),$Q811&lt;='Recurring Transactions'!$L$19),MAX(0,INT((MIN(EOMONTH($Q811,0),'Recurring Transactions'!$L$19)-'Recurring Transactions'!$J$19)/7)+INT(-(MAX('Recurring Transactions'!$J$19,$Q811)-'Recurring Transactions'!$J$19)/7)+1),0),IF('Recurring Transactions'!$F$19="Bi-weekly",IF(AND('Recurring Transactions'!$J$19&lt;=EOMONTH($Q811,0),$Q811&lt;='Recurring Transactions'!$L$19),MAX(0,INT((MIN(EOMONTH($Q811,0),'Recurring Transactions'!$L$19)-'Recurring Transactions'!$J$19)/14)+INT(-(MAX('Recurring Transactions'!$J$19,$Q811)-'Recurring Transactions'!$J$19)/14)+1),0),IF('Recurring Transactions'!$F$19="Quarterly",IF(AND(AND('Recurring Transactions'!$J$19&lt;=EOMONTH($Q811,0),$Q811&lt;='Recurring Transactions'!$L$19),MOD((YEAR($Q811)-YEAR('Recurring Transactions'!$J$19))*12+MONTH($Q811)-MONTH('Recurring Transactions'!$J$19),3)=0),1,0),IF('Recurring Transactions'!$F$19="Annually",IF(AND(AND('Recurring Transactions'!$J$19&lt;=EOMONTH($Q811,0),$Q811&lt;='Recurring Transactions'!$L$19),MONTH($Q811)=MONTH('Recurring Transactions'!$J$19)),1,0),0)))))))*'Recurring Transactions'!$D$19)</f>
        <v/>
      </c>
    </row>
    <row r="812">
      <c r="N812" s="126">
        <f>'Recurring Transactions'!$A$19</f>
        <v/>
      </c>
      <c r="O812" s="126">
        <f>'Recurring Transactions'!$B$19</f>
        <v/>
      </c>
      <c r="P812" s="126">
        <f>'Recurring Transactions'!$E$19</f>
        <v/>
      </c>
      <c r="Q812" s="72">
        <f>IF('Recurring Transactions'!$J$19="","",EDATE('Recurring Transactions'!$J$19,10))</f>
        <v/>
      </c>
      <c r="R812" s="126">
        <f>IF($Q812="","",TEXT($Q812,"mmm yyyy"))</f>
        <v/>
      </c>
      <c r="S812" s="124">
        <f>IF(OR('Recurring Transactions'!$A$19="",$Q812=""),0,(IF('Recurring Transactions'!$F$19="Monthly",IF(AND('Recurring Transactions'!$J$19&lt;=EOMONTH($Q812,0),$Q812&lt;='Recurring Transactions'!$L$19),1,0),IF('Recurring Transactions'!$F$19="Semi-monthly",IF(AND('Recurring Transactions'!$J$19&lt;=EOMONTH($Q812,0),$Q812&lt;='Recurring Transactions'!$L$19),2,0),IF('Recurring Transactions'!$F$19="Weekly",IF(AND('Recurring Transactions'!$J$19&lt;=EOMONTH($Q812,0),$Q812&lt;='Recurring Transactions'!$L$19),MAX(0,INT((MIN(EOMONTH($Q812,0),'Recurring Transactions'!$L$19)-'Recurring Transactions'!$J$19)/7)+INT(-(MAX('Recurring Transactions'!$J$19,$Q812)-'Recurring Transactions'!$J$19)/7)+1),0),IF('Recurring Transactions'!$F$19="Bi-weekly",IF(AND('Recurring Transactions'!$J$19&lt;=EOMONTH($Q812,0),$Q812&lt;='Recurring Transactions'!$L$19),MAX(0,INT((MIN(EOMONTH($Q812,0),'Recurring Transactions'!$L$19)-'Recurring Transactions'!$J$19)/14)+INT(-(MAX('Recurring Transactions'!$J$19,$Q812)-'Recurring Transactions'!$J$19)/14)+1),0),IF('Recurring Transactions'!$F$19="Quarterly",IF(AND(AND('Recurring Transactions'!$J$19&lt;=EOMONTH($Q812,0),$Q812&lt;='Recurring Transactions'!$L$19),MOD((YEAR($Q812)-YEAR('Recurring Transactions'!$J$19))*12+MONTH($Q812)-MONTH('Recurring Transactions'!$J$19),3)=0),1,0),IF('Recurring Transactions'!$F$19="Annually",IF(AND(AND('Recurring Transactions'!$J$19&lt;=EOMONTH($Q812,0),$Q812&lt;='Recurring Transactions'!$L$19),MONTH($Q812)=MONTH('Recurring Transactions'!$J$19)),1,0),0)))))))*'Recurring Transactions'!$D$19)</f>
        <v/>
      </c>
    </row>
    <row r="813">
      <c r="N813" s="126">
        <f>'Recurring Transactions'!$A$19</f>
        <v/>
      </c>
      <c r="O813" s="126">
        <f>'Recurring Transactions'!$B$19</f>
        <v/>
      </c>
      <c r="P813" s="126">
        <f>'Recurring Transactions'!$E$19</f>
        <v/>
      </c>
      <c r="Q813" s="72">
        <f>IF('Recurring Transactions'!$J$19="","",EDATE('Recurring Transactions'!$J$19,11))</f>
        <v/>
      </c>
      <c r="R813" s="126">
        <f>IF($Q813="","",TEXT($Q813,"mmm yyyy"))</f>
        <v/>
      </c>
      <c r="S813" s="124">
        <f>IF(OR('Recurring Transactions'!$A$19="",$Q813=""),0,(IF('Recurring Transactions'!$F$19="Monthly",IF(AND('Recurring Transactions'!$J$19&lt;=EOMONTH($Q813,0),$Q813&lt;='Recurring Transactions'!$L$19),1,0),IF('Recurring Transactions'!$F$19="Semi-monthly",IF(AND('Recurring Transactions'!$J$19&lt;=EOMONTH($Q813,0),$Q813&lt;='Recurring Transactions'!$L$19),2,0),IF('Recurring Transactions'!$F$19="Weekly",IF(AND('Recurring Transactions'!$J$19&lt;=EOMONTH($Q813,0),$Q813&lt;='Recurring Transactions'!$L$19),MAX(0,INT((MIN(EOMONTH($Q813,0),'Recurring Transactions'!$L$19)-'Recurring Transactions'!$J$19)/7)+INT(-(MAX('Recurring Transactions'!$J$19,$Q813)-'Recurring Transactions'!$J$19)/7)+1),0),IF('Recurring Transactions'!$F$19="Bi-weekly",IF(AND('Recurring Transactions'!$J$19&lt;=EOMONTH($Q813,0),$Q813&lt;='Recurring Transactions'!$L$19),MAX(0,INT((MIN(EOMONTH($Q813,0),'Recurring Transactions'!$L$19)-'Recurring Transactions'!$J$19)/14)+INT(-(MAX('Recurring Transactions'!$J$19,$Q813)-'Recurring Transactions'!$J$19)/14)+1),0),IF('Recurring Transactions'!$F$19="Quarterly",IF(AND(AND('Recurring Transactions'!$J$19&lt;=EOMONTH($Q813,0),$Q813&lt;='Recurring Transactions'!$L$19),MOD((YEAR($Q813)-YEAR('Recurring Transactions'!$J$19))*12+MONTH($Q813)-MONTH('Recurring Transactions'!$J$19),3)=0),1,0),IF('Recurring Transactions'!$F$19="Annually",IF(AND(AND('Recurring Transactions'!$J$19&lt;=EOMONTH($Q813,0),$Q813&lt;='Recurring Transactions'!$L$19),MONTH($Q813)=MONTH('Recurring Transactions'!$J$19)),1,0),0)))))))*'Recurring Transactions'!$D$19)</f>
        <v/>
      </c>
    </row>
    <row r="814">
      <c r="N814" s="126">
        <f>'Recurring Transactions'!$A$19</f>
        <v/>
      </c>
      <c r="O814" s="126">
        <f>'Recurring Transactions'!$B$19</f>
        <v/>
      </c>
      <c r="P814" s="126">
        <f>'Recurring Transactions'!$E$19</f>
        <v/>
      </c>
      <c r="Q814" s="72">
        <f>IF('Recurring Transactions'!$J$19="","",EDATE('Recurring Transactions'!$J$19,12))</f>
        <v/>
      </c>
      <c r="R814" s="126">
        <f>IF($Q814="","",TEXT($Q814,"mmm yyyy"))</f>
        <v/>
      </c>
      <c r="S814" s="124">
        <f>IF(OR('Recurring Transactions'!$A$19="",$Q814=""),0,(IF('Recurring Transactions'!$F$19="Monthly",IF(AND('Recurring Transactions'!$J$19&lt;=EOMONTH($Q814,0),$Q814&lt;='Recurring Transactions'!$L$19),1,0),IF('Recurring Transactions'!$F$19="Semi-monthly",IF(AND('Recurring Transactions'!$J$19&lt;=EOMONTH($Q814,0),$Q814&lt;='Recurring Transactions'!$L$19),2,0),IF('Recurring Transactions'!$F$19="Weekly",IF(AND('Recurring Transactions'!$J$19&lt;=EOMONTH($Q814,0),$Q814&lt;='Recurring Transactions'!$L$19),MAX(0,INT((MIN(EOMONTH($Q814,0),'Recurring Transactions'!$L$19)-'Recurring Transactions'!$J$19)/7)+INT(-(MAX('Recurring Transactions'!$J$19,$Q814)-'Recurring Transactions'!$J$19)/7)+1),0),IF('Recurring Transactions'!$F$19="Bi-weekly",IF(AND('Recurring Transactions'!$J$19&lt;=EOMONTH($Q814,0),$Q814&lt;='Recurring Transactions'!$L$19),MAX(0,INT((MIN(EOMONTH($Q814,0),'Recurring Transactions'!$L$19)-'Recurring Transactions'!$J$19)/14)+INT(-(MAX('Recurring Transactions'!$J$19,$Q814)-'Recurring Transactions'!$J$19)/14)+1),0),IF('Recurring Transactions'!$F$19="Quarterly",IF(AND(AND('Recurring Transactions'!$J$19&lt;=EOMONTH($Q814,0),$Q814&lt;='Recurring Transactions'!$L$19),MOD((YEAR($Q814)-YEAR('Recurring Transactions'!$J$19))*12+MONTH($Q814)-MONTH('Recurring Transactions'!$J$19),3)=0),1,0),IF('Recurring Transactions'!$F$19="Annually",IF(AND(AND('Recurring Transactions'!$J$19&lt;=EOMONTH($Q814,0),$Q814&lt;='Recurring Transactions'!$L$19),MONTH($Q814)=MONTH('Recurring Transactions'!$J$19)),1,0),0)))))))*'Recurring Transactions'!$D$19)</f>
        <v/>
      </c>
    </row>
    <row r="815">
      <c r="N815" s="126">
        <f>'Recurring Transactions'!$A$19</f>
        <v/>
      </c>
      <c r="O815" s="126">
        <f>'Recurring Transactions'!$B$19</f>
        <v/>
      </c>
      <c r="P815" s="126">
        <f>'Recurring Transactions'!$E$19</f>
        <v/>
      </c>
      <c r="Q815" s="72">
        <f>IF('Recurring Transactions'!$J$19="","",EDATE('Recurring Transactions'!$J$19,13))</f>
        <v/>
      </c>
      <c r="R815" s="126">
        <f>IF($Q815="","",TEXT($Q815,"mmm yyyy"))</f>
        <v/>
      </c>
      <c r="S815" s="124">
        <f>IF(OR('Recurring Transactions'!$A$19="",$Q815=""),0,(IF('Recurring Transactions'!$F$19="Monthly",IF(AND('Recurring Transactions'!$J$19&lt;=EOMONTH($Q815,0),$Q815&lt;='Recurring Transactions'!$L$19),1,0),IF('Recurring Transactions'!$F$19="Semi-monthly",IF(AND('Recurring Transactions'!$J$19&lt;=EOMONTH($Q815,0),$Q815&lt;='Recurring Transactions'!$L$19),2,0),IF('Recurring Transactions'!$F$19="Weekly",IF(AND('Recurring Transactions'!$J$19&lt;=EOMONTH($Q815,0),$Q815&lt;='Recurring Transactions'!$L$19),MAX(0,INT((MIN(EOMONTH($Q815,0),'Recurring Transactions'!$L$19)-'Recurring Transactions'!$J$19)/7)+INT(-(MAX('Recurring Transactions'!$J$19,$Q815)-'Recurring Transactions'!$J$19)/7)+1),0),IF('Recurring Transactions'!$F$19="Bi-weekly",IF(AND('Recurring Transactions'!$J$19&lt;=EOMONTH($Q815,0),$Q815&lt;='Recurring Transactions'!$L$19),MAX(0,INT((MIN(EOMONTH($Q815,0),'Recurring Transactions'!$L$19)-'Recurring Transactions'!$J$19)/14)+INT(-(MAX('Recurring Transactions'!$J$19,$Q815)-'Recurring Transactions'!$J$19)/14)+1),0),IF('Recurring Transactions'!$F$19="Quarterly",IF(AND(AND('Recurring Transactions'!$J$19&lt;=EOMONTH($Q815,0),$Q815&lt;='Recurring Transactions'!$L$19),MOD((YEAR($Q815)-YEAR('Recurring Transactions'!$J$19))*12+MONTH($Q815)-MONTH('Recurring Transactions'!$J$19),3)=0),1,0),IF('Recurring Transactions'!$F$19="Annually",IF(AND(AND('Recurring Transactions'!$J$19&lt;=EOMONTH($Q815,0),$Q815&lt;='Recurring Transactions'!$L$19),MONTH($Q815)=MONTH('Recurring Transactions'!$J$19)),1,0),0)))))))*'Recurring Transactions'!$D$19)</f>
        <v/>
      </c>
    </row>
    <row r="816">
      <c r="N816" s="126">
        <f>'Recurring Transactions'!$A$19</f>
        <v/>
      </c>
      <c r="O816" s="126">
        <f>'Recurring Transactions'!$B$19</f>
        <v/>
      </c>
      <c r="P816" s="126">
        <f>'Recurring Transactions'!$E$19</f>
        <v/>
      </c>
      <c r="Q816" s="72">
        <f>IF('Recurring Transactions'!$J$19="","",EDATE('Recurring Transactions'!$J$19,14))</f>
        <v/>
      </c>
      <c r="R816" s="126">
        <f>IF($Q816="","",TEXT($Q816,"mmm yyyy"))</f>
        <v/>
      </c>
      <c r="S816" s="124">
        <f>IF(OR('Recurring Transactions'!$A$19="",$Q816=""),0,(IF('Recurring Transactions'!$F$19="Monthly",IF(AND('Recurring Transactions'!$J$19&lt;=EOMONTH($Q816,0),$Q816&lt;='Recurring Transactions'!$L$19),1,0),IF('Recurring Transactions'!$F$19="Semi-monthly",IF(AND('Recurring Transactions'!$J$19&lt;=EOMONTH($Q816,0),$Q816&lt;='Recurring Transactions'!$L$19),2,0),IF('Recurring Transactions'!$F$19="Weekly",IF(AND('Recurring Transactions'!$J$19&lt;=EOMONTH($Q816,0),$Q816&lt;='Recurring Transactions'!$L$19),MAX(0,INT((MIN(EOMONTH($Q816,0),'Recurring Transactions'!$L$19)-'Recurring Transactions'!$J$19)/7)+INT(-(MAX('Recurring Transactions'!$J$19,$Q816)-'Recurring Transactions'!$J$19)/7)+1),0),IF('Recurring Transactions'!$F$19="Bi-weekly",IF(AND('Recurring Transactions'!$J$19&lt;=EOMONTH($Q816,0),$Q816&lt;='Recurring Transactions'!$L$19),MAX(0,INT((MIN(EOMONTH($Q816,0),'Recurring Transactions'!$L$19)-'Recurring Transactions'!$J$19)/14)+INT(-(MAX('Recurring Transactions'!$J$19,$Q816)-'Recurring Transactions'!$J$19)/14)+1),0),IF('Recurring Transactions'!$F$19="Quarterly",IF(AND(AND('Recurring Transactions'!$J$19&lt;=EOMONTH($Q816,0),$Q816&lt;='Recurring Transactions'!$L$19),MOD((YEAR($Q816)-YEAR('Recurring Transactions'!$J$19))*12+MONTH($Q816)-MONTH('Recurring Transactions'!$J$19),3)=0),1,0),IF('Recurring Transactions'!$F$19="Annually",IF(AND(AND('Recurring Transactions'!$J$19&lt;=EOMONTH($Q816,0),$Q816&lt;='Recurring Transactions'!$L$19),MONTH($Q816)=MONTH('Recurring Transactions'!$J$19)),1,0),0)))))))*'Recurring Transactions'!$D$19)</f>
        <v/>
      </c>
    </row>
    <row r="817">
      <c r="N817" s="126">
        <f>'Recurring Transactions'!$A$19</f>
        <v/>
      </c>
      <c r="O817" s="126">
        <f>'Recurring Transactions'!$B$19</f>
        <v/>
      </c>
      <c r="P817" s="126">
        <f>'Recurring Transactions'!$E$19</f>
        <v/>
      </c>
      <c r="Q817" s="72">
        <f>IF('Recurring Transactions'!$J$19="","",EDATE('Recurring Transactions'!$J$19,15))</f>
        <v/>
      </c>
      <c r="R817" s="126">
        <f>IF($Q817="","",TEXT($Q817,"mmm yyyy"))</f>
        <v/>
      </c>
      <c r="S817" s="124">
        <f>IF(OR('Recurring Transactions'!$A$19="",$Q817=""),0,(IF('Recurring Transactions'!$F$19="Monthly",IF(AND('Recurring Transactions'!$J$19&lt;=EOMONTH($Q817,0),$Q817&lt;='Recurring Transactions'!$L$19),1,0),IF('Recurring Transactions'!$F$19="Semi-monthly",IF(AND('Recurring Transactions'!$J$19&lt;=EOMONTH($Q817,0),$Q817&lt;='Recurring Transactions'!$L$19),2,0),IF('Recurring Transactions'!$F$19="Weekly",IF(AND('Recurring Transactions'!$J$19&lt;=EOMONTH($Q817,0),$Q817&lt;='Recurring Transactions'!$L$19),MAX(0,INT((MIN(EOMONTH($Q817,0),'Recurring Transactions'!$L$19)-'Recurring Transactions'!$J$19)/7)+INT(-(MAX('Recurring Transactions'!$J$19,$Q817)-'Recurring Transactions'!$J$19)/7)+1),0),IF('Recurring Transactions'!$F$19="Bi-weekly",IF(AND('Recurring Transactions'!$J$19&lt;=EOMONTH($Q817,0),$Q817&lt;='Recurring Transactions'!$L$19),MAX(0,INT((MIN(EOMONTH($Q817,0),'Recurring Transactions'!$L$19)-'Recurring Transactions'!$J$19)/14)+INT(-(MAX('Recurring Transactions'!$J$19,$Q817)-'Recurring Transactions'!$J$19)/14)+1),0),IF('Recurring Transactions'!$F$19="Quarterly",IF(AND(AND('Recurring Transactions'!$J$19&lt;=EOMONTH($Q817,0),$Q817&lt;='Recurring Transactions'!$L$19),MOD((YEAR($Q817)-YEAR('Recurring Transactions'!$J$19))*12+MONTH($Q817)-MONTH('Recurring Transactions'!$J$19),3)=0),1,0),IF('Recurring Transactions'!$F$19="Annually",IF(AND(AND('Recurring Transactions'!$J$19&lt;=EOMONTH($Q817,0),$Q817&lt;='Recurring Transactions'!$L$19),MONTH($Q817)=MONTH('Recurring Transactions'!$J$19)),1,0),0)))))))*'Recurring Transactions'!$D$19)</f>
        <v/>
      </c>
    </row>
    <row r="818">
      <c r="N818" s="126">
        <f>'Recurring Transactions'!$A$19</f>
        <v/>
      </c>
      <c r="O818" s="126">
        <f>'Recurring Transactions'!$B$19</f>
        <v/>
      </c>
      <c r="P818" s="126">
        <f>'Recurring Transactions'!$E$19</f>
        <v/>
      </c>
      <c r="Q818" s="72">
        <f>IF('Recurring Transactions'!$J$19="","",EDATE('Recurring Transactions'!$J$19,16))</f>
        <v/>
      </c>
      <c r="R818" s="126">
        <f>IF($Q818="","",TEXT($Q818,"mmm yyyy"))</f>
        <v/>
      </c>
      <c r="S818" s="124">
        <f>IF(OR('Recurring Transactions'!$A$19="",$Q818=""),0,(IF('Recurring Transactions'!$F$19="Monthly",IF(AND('Recurring Transactions'!$J$19&lt;=EOMONTH($Q818,0),$Q818&lt;='Recurring Transactions'!$L$19),1,0),IF('Recurring Transactions'!$F$19="Semi-monthly",IF(AND('Recurring Transactions'!$J$19&lt;=EOMONTH($Q818,0),$Q818&lt;='Recurring Transactions'!$L$19),2,0),IF('Recurring Transactions'!$F$19="Weekly",IF(AND('Recurring Transactions'!$J$19&lt;=EOMONTH($Q818,0),$Q818&lt;='Recurring Transactions'!$L$19),MAX(0,INT((MIN(EOMONTH($Q818,0),'Recurring Transactions'!$L$19)-'Recurring Transactions'!$J$19)/7)+INT(-(MAX('Recurring Transactions'!$J$19,$Q818)-'Recurring Transactions'!$J$19)/7)+1),0),IF('Recurring Transactions'!$F$19="Bi-weekly",IF(AND('Recurring Transactions'!$J$19&lt;=EOMONTH($Q818,0),$Q818&lt;='Recurring Transactions'!$L$19),MAX(0,INT((MIN(EOMONTH($Q818,0),'Recurring Transactions'!$L$19)-'Recurring Transactions'!$J$19)/14)+INT(-(MAX('Recurring Transactions'!$J$19,$Q818)-'Recurring Transactions'!$J$19)/14)+1),0),IF('Recurring Transactions'!$F$19="Quarterly",IF(AND(AND('Recurring Transactions'!$J$19&lt;=EOMONTH($Q818,0),$Q818&lt;='Recurring Transactions'!$L$19),MOD((YEAR($Q818)-YEAR('Recurring Transactions'!$J$19))*12+MONTH($Q818)-MONTH('Recurring Transactions'!$J$19),3)=0),1,0),IF('Recurring Transactions'!$F$19="Annually",IF(AND(AND('Recurring Transactions'!$J$19&lt;=EOMONTH($Q818,0),$Q818&lt;='Recurring Transactions'!$L$19),MONTH($Q818)=MONTH('Recurring Transactions'!$J$19)),1,0),0)))))))*'Recurring Transactions'!$D$19)</f>
        <v/>
      </c>
    </row>
    <row r="819">
      <c r="N819" s="126">
        <f>'Recurring Transactions'!$A$19</f>
        <v/>
      </c>
      <c r="O819" s="126">
        <f>'Recurring Transactions'!$B$19</f>
        <v/>
      </c>
      <c r="P819" s="126">
        <f>'Recurring Transactions'!$E$19</f>
        <v/>
      </c>
      <c r="Q819" s="72">
        <f>IF('Recurring Transactions'!$J$19="","",EDATE('Recurring Transactions'!$J$19,17))</f>
        <v/>
      </c>
      <c r="R819" s="126">
        <f>IF($Q819="","",TEXT($Q819,"mmm yyyy"))</f>
        <v/>
      </c>
      <c r="S819" s="124">
        <f>IF(OR('Recurring Transactions'!$A$19="",$Q819=""),0,(IF('Recurring Transactions'!$F$19="Monthly",IF(AND('Recurring Transactions'!$J$19&lt;=EOMONTH($Q819,0),$Q819&lt;='Recurring Transactions'!$L$19),1,0),IF('Recurring Transactions'!$F$19="Semi-monthly",IF(AND('Recurring Transactions'!$J$19&lt;=EOMONTH($Q819,0),$Q819&lt;='Recurring Transactions'!$L$19),2,0),IF('Recurring Transactions'!$F$19="Weekly",IF(AND('Recurring Transactions'!$J$19&lt;=EOMONTH($Q819,0),$Q819&lt;='Recurring Transactions'!$L$19),MAX(0,INT((MIN(EOMONTH($Q819,0),'Recurring Transactions'!$L$19)-'Recurring Transactions'!$J$19)/7)+INT(-(MAX('Recurring Transactions'!$J$19,$Q819)-'Recurring Transactions'!$J$19)/7)+1),0),IF('Recurring Transactions'!$F$19="Bi-weekly",IF(AND('Recurring Transactions'!$J$19&lt;=EOMONTH($Q819,0),$Q819&lt;='Recurring Transactions'!$L$19),MAX(0,INT((MIN(EOMONTH($Q819,0),'Recurring Transactions'!$L$19)-'Recurring Transactions'!$J$19)/14)+INT(-(MAX('Recurring Transactions'!$J$19,$Q819)-'Recurring Transactions'!$J$19)/14)+1),0),IF('Recurring Transactions'!$F$19="Quarterly",IF(AND(AND('Recurring Transactions'!$J$19&lt;=EOMONTH($Q819,0),$Q819&lt;='Recurring Transactions'!$L$19),MOD((YEAR($Q819)-YEAR('Recurring Transactions'!$J$19))*12+MONTH($Q819)-MONTH('Recurring Transactions'!$J$19),3)=0),1,0),IF('Recurring Transactions'!$F$19="Annually",IF(AND(AND('Recurring Transactions'!$J$19&lt;=EOMONTH($Q819,0),$Q819&lt;='Recurring Transactions'!$L$19),MONTH($Q819)=MONTH('Recurring Transactions'!$J$19)),1,0),0)))))))*'Recurring Transactions'!$D$19)</f>
        <v/>
      </c>
    </row>
    <row r="820">
      <c r="N820" s="126">
        <f>'Recurring Transactions'!$A$19</f>
        <v/>
      </c>
      <c r="O820" s="126">
        <f>'Recurring Transactions'!$B$19</f>
        <v/>
      </c>
      <c r="P820" s="126">
        <f>'Recurring Transactions'!$E$19</f>
        <v/>
      </c>
      <c r="Q820" s="72">
        <f>IF('Recurring Transactions'!$J$19="","",EDATE('Recurring Transactions'!$J$19,18))</f>
        <v/>
      </c>
      <c r="R820" s="126">
        <f>IF($Q820="","",TEXT($Q820,"mmm yyyy"))</f>
        <v/>
      </c>
      <c r="S820" s="124">
        <f>IF(OR('Recurring Transactions'!$A$19="",$Q820=""),0,(IF('Recurring Transactions'!$F$19="Monthly",IF(AND('Recurring Transactions'!$J$19&lt;=EOMONTH($Q820,0),$Q820&lt;='Recurring Transactions'!$L$19),1,0),IF('Recurring Transactions'!$F$19="Semi-monthly",IF(AND('Recurring Transactions'!$J$19&lt;=EOMONTH($Q820,0),$Q820&lt;='Recurring Transactions'!$L$19),2,0),IF('Recurring Transactions'!$F$19="Weekly",IF(AND('Recurring Transactions'!$J$19&lt;=EOMONTH($Q820,0),$Q820&lt;='Recurring Transactions'!$L$19),MAX(0,INT((MIN(EOMONTH($Q820,0),'Recurring Transactions'!$L$19)-'Recurring Transactions'!$J$19)/7)+INT(-(MAX('Recurring Transactions'!$J$19,$Q820)-'Recurring Transactions'!$J$19)/7)+1),0),IF('Recurring Transactions'!$F$19="Bi-weekly",IF(AND('Recurring Transactions'!$J$19&lt;=EOMONTH($Q820,0),$Q820&lt;='Recurring Transactions'!$L$19),MAX(0,INT((MIN(EOMONTH($Q820,0),'Recurring Transactions'!$L$19)-'Recurring Transactions'!$J$19)/14)+INT(-(MAX('Recurring Transactions'!$J$19,$Q820)-'Recurring Transactions'!$J$19)/14)+1),0),IF('Recurring Transactions'!$F$19="Quarterly",IF(AND(AND('Recurring Transactions'!$J$19&lt;=EOMONTH($Q820,0),$Q820&lt;='Recurring Transactions'!$L$19),MOD((YEAR($Q820)-YEAR('Recurring Transactions'!$J$19))*12+MONTH($Q820)-MONTH('Recurring Transactions'!$J$19),3)=0),1,0),IF('Recurring Transactions'!$F$19="Annually",IF(AND(AND('Recurring Transactions'!$J$19&lt;=EOMONTH($Q820,0),$Q820&lt;='Recurring Transactions'!$L$19),MONTH($Q820)=MONTH('Recurring Transactions'!$J$19)),1,0),0)))))))*'Recurring Transactions'!$D$19)</f>
        <v/>
      </c>
    </row>
    <row r="821">
      <c r="N821" s="126">
        <f>'Recurring Transactions'!$A$19</f>
        <v/>
      </c>
      <c r="O821" s="126">
        <f>'Recurring Transactions'!$B$19</f>
        <v/>
      </c>
      <c r="P821" s="126">
        <f>'Recurring Transactions'!$E$19</f>
        <v/>
      </c>
      <c r="Q821" s="72">
        <f>IF('Recurring Transactions'!$J$19="","",EDATE('Recurring Transactions'!$J$19,19))</f>
        <v/>
      </c>
      <c r="R821" s="126">
        <f>IF($Q821="","",TEXT($Q821,"mmm yyyy"))</f>
        <v/>
      </c>
      <c r="S821" s="124">
        <f>IF(OR('Recurring Transactions'!$A$19="",$Q821=""),0,(IF('Recurring Transactions'!$F$19="Monthly",IF(AND('Recurring Transactions'!$J$19&lt;=EOMONTH($Q821,0),$Q821&lt;='Recurring Transactions'!$L$19),1,0),IF('Recurring Transactions'!$F$19="Semi-monthly",IF(AND('Recurring Transactions'!$J$19&lt;=EOMONTH($Q821,0),$Q821&lt;='Recurring Transactions'!$L$19),2,0),IF('Recurring Transactions'!$F$19="Weekly",IF(AND('Recurring Transactions'!$J$19&lt;=EOMONTH($Q821,0),$Q821&lt;='Recurring Transactions'!$L$19),MAX(0,INT((MIN(EOMONTH($Q821,0),'Recurring Transactions'!$L$19)-'Recurring Transactions'!$J$19)/7)+INT(-(MAX('Recurring Transactions'!$J$19,$Q821)-'Recurring Transactions'!$J$19)/7)+1),0),IF('Recurring Transactions'!$F$19="Bi-weekly",IF(AND('Recurring Transactions'!$J$19&lt;=EOMONTH($Q821,0),$Q821&lt;='Recurring Transactions'!$L$19),MAX(0,INT((MIN(EOMONTH($Q821,0),'Recurring Transactions'!$L$19)-'Recurring Transactions'!$J$19)/14)+INT(-(MAX('Recurring Transactions'!$J$19,$Q821)-'Recurring Transactions'!$J$19)/14)+1),0),IF('Recurring Transactions'!$F$19="Quarterly",IF(AND(AND('Recurring Transactions'!$J$19&lt;=EOMONTH($Q821,0),$Q821&lt;='Recurring Transactions'!$L$19),MOD((YEAR($Q821)-YEAR('Recurring Transactions'!$J$19))*12+MONTH($Q821)-MONTH('Recurring Transactions'!$J$19),3)=0),1,0),IF('Recurring Transactions'!$F$19="Annually",IF(AND(AND('Recurring Transactions'!$J$19&lt;=EOMONTH($Q821,0),$Q821&lt;='Recurring Transactions'!$L$19),MONTH($Q821)=MONTH('Recurring Transactions'!$J$19)),1,0),0)))))))*'Recurring Transactions'!$D$19)</f>
        <v/>
      </c>
    </row>
    <row r="822">
      <c r="N822" s="126">
        <f>'Recurring Transactions'!$A$19</f>
        <v/>
      </c>
      <c r="O822" s="126">
        <f>'Recurring Transactions'!$B$19</f>
        <v/>
      </c>
      <c r="P822" s="126">
        <f>'Recurring Transactions'!$E$19</f>
        <v/>
      </c>
      <c r="Q822" s="72">
        <f>IF('Recurring Transactions'!$J$19="","",EDATE('Recurring Transactions'!$J$19,20))</f>
        <v/>
      </c>
      <c r="R822" s="126">
        <f>IF($Q822="","",TEXT($Q822,"mmm yyyy"))</f>
        <v/>
      </c>
      <c r="S822" s="124">
        <f>IF(OR('Recurring Transactions'!$A$19="",$Q822=""),0,(IF('Recurring Transactions'!$F$19="Monthly",IF(AND('Recurring Transactions'!$J$19&lt;=EOMONTH($Q822,0),$Q822&lt;='Recurring Transactions'!$L$19),1,0),IF('Recurring Transactions'!$F$19="Semi-monthly",IF(AND('Recurring Transactions'!$J$19&lt;=EOMONTH($Q822,0),$Q822&lt;='Recurring Transactions'!$L$19),2,0),IF('Recurring Transactions'!$F$19="Weekly",IF(AND('Recurring Transactions'!$J$19&lt;=EOMONTH($Q822,0),$Q822&lt;='Recurring Transactions'!$L$19),MAX(0,INT((MIN(EOMONTH($Q822,0),'Recurring Transactions'!$L$19)-'Recurring Transactions'!$J$19)/7)+INT(-(MAX('Recurring Transactions'!$J$19,$Q822)-'Recurring Transactions'!$J$19)/7)+1),0),IF('Recurring Transactions'!$F$19="Bi-weekly",IF(AND('Recurring Transactions'!$J$19&lt;=EOMONTH($Q822,0),$Q822&lt;='Recurring Transactions'!$L$19),MAX(0,INT((MIN(EOMONTH($Q822,0),'Recurring Transactions'!$L$19)-'Recurring Transactions'!$J$19)/14)+INT(-(MAX('Recurring Transactions'!$J$19,$Q822)-'Recurring Transactions'!$J$19)/14)+1),0),IF('Recurring Transactions'!$F$19="Quarterly",IF(AND(AND('Recurring Transactions'!$J$19&lt;=EOMONTH($Q822,0),$Q822&lt;='Recurring Transactions'!$L$19),MOD((YEAR($Q822)-YEAR('Recurring Transactions'!$J$19))*12+MONTH($Q822)-MONTH('Recurring Transactions'!$J$19),3)=0),1,0),IF('Recurring Transactions'!$F$19="Annually",IF(AND(AND('Recurring Transactions'!$J$19&lt;=EOMONTH($Q822,0),$Q822&lt;='Recurring Transactions'!$L$19),MONTH($Q822)=MONTH('Recurring Transactions'!$J$19)),1,0),0)))))))*'Recurring Transactions'!$D$19)</f>
        <v/>
      </c>
    </row>
    <row r="823">
      <c r="N823" s="126">
        <f>'Recurring Transactions'!$A$19</f>
        <v/>
      </c>
      <c r="O823" s="126">
        <f>'Recurring Transactions'!$B$19</f>
        <v/>
      </c>
      <c r="P823" s="126">
        <f>'Recurring Transactions'!$E$19</f>
        <v/>
      </c>
      <c r="Q823" s="72">
        <f>IF('Recurring Transactions'!$J$19="","",EDATE('Recurring Transactions'!$J$19,21))</f>
        <v/>
      </c>
      <c r="R823" s="126">
        <f>IF($Q823="","",TEXT($Q823,"mmm yyyy"))</f>
        <v/>
      </c>
      <c r="S823" s="124">
        <f>IF(OR('Recurring Transactions'!$A$19="",$Q823=""),0,(IF('Recurring Transactions'!$F$19="Monthly",IF(AND('Recurring Transactions'!$J$19&lt;=EOMONTH($Q823,0),$Q823&lt;='Recurring Transactions'!$L$19),1,0),IF('Recurring Transactions'!$F$19="Semi-monthly",IF(AND('Recurring Transactions'!$J$19&lt;=EOMONTH($Q823,0),$Q823&lt;='Recurring Transactions'!$L$19),2,0),IF('Recurring Transactions'!$F$19="Weekly",IF(AND('Recurring Transactions'!$J$19&lt;=EOMONTH($Q823,0),$Q823&lt;='Recurring Transactions'!$L$19),MAX(0,INT((MIN(EOMONTH($Q823,0),'Recurring Transactions'!$L$19)-'Recurring Transactions'!$J$19)/7)+INT(-(MAX('Recurring Transactions'!$J$19,$Q823)-'Recurring Transactions'!$J$19)/7)+1),0),IF('Recurring Transactions'!$F$19="Bi-weekly",IF(AND('Recurring Transactions'!$J$19&lt;=EOMONTH($Q823,0),$Q823&lt;='Recurring Transactions'!$L$19),MAX(0,INT((MIN(EOMONTH($Q823,0),'Recurring Transactions'!$L$19)-'Recurring Transactions'!$J$19)/14)+INT(-(MAX('Recurring Transactions'!$J$19,$Q823)-'Recurring Transactions'!$J$19)/14)+1),0),IF('Recurring Transactions'!$F$19="Quarterly",IF(AND(AND('Recurring Transactions'!$J$19&lt;=EOMONTH($Q823,0),$Q823&lt;='Recurring Transactions'!$L$19),MOD((YEAR($Q823)-YEAR('Recurring Transactions'!$J$19))*12+MONTH($Q823)-MONTH('Recurring Transactions'!$J$19),3)=0),1,0),IF('Recurring Transactions'!$F$19="Annually",IF(AND(AND('Recurring Transactions'!$J$19&lt;=EOMONTH($Q823,0),$Q823&lt;='Recurring Transactions'!$L$19),MONTH($Q823)=MONTH('Recurring Transactions'!$J$19)),1,0),0)))))))*'Recurring Transactions'!$D$19)</f>
        <v/>
      </c>
    </row>
    <row r="824">
      <c r="N824" s="126">
        <f>'Recurring Transactions'!$A$19</f>
        <v/>
      </c>
      <c r="O824" s="126">
        <f>'Recurring Transactions'!$B$19</f>
        <v/>
      </c>
      <c r="P824" s="126">
        <f>'Recurring Transactions'!$E$19</f>
        <v/>
      </c>
      <c r="Q824" s="72">
        <f>IF('Recurring Transactions'!$J$19="","",EDATE('Recurring Transactions'!$J$19,22))</f>
        <v/>
      </c>
      <c r="R824" s="126">
        <f>IF($Q824="","",TEXT($Q824,"mmm yyyy"))</f>
        <v/>
      </c>
      <c r="S824" s="124">
        <f>IF(OR('Recurring Transactions'!$A$19="",$Q824=""),0,(IF('Recurring Transactions'!$F$19="Monthly",IF(AND('Recurring Transactions'!$J$19&lt;=EOMONTH($Q824,0),$Q824&lt;='Recurring Transactions'!$L$19),1,0),IF('Recurring Transactions'!$F$19="Semi-monthly",IF(AND('Recurring Transactions'!$J$19&lt;=EOMONTH($Q824,0),$Q824&lt;='Recurring Transactions'!$L$19),2,0),IF('Recurring Transactions'!$F$19="Weekly",IF(AND('Recurring Transactions'!$J$19&lt;=EOMONTH($Q824,0),$Q824&lt;='Recurring Transactions'!$L$19),MAX(0,INT((MIN(EOMONTH($Q824,0),'Recurring Transactions'!$L$19)-'Recurring Transactions'!$J$19)/7)+INT(-(MAX('Recurring Transactions'!$J$19,$Q824)-'Recurring Transactions'!$J$19)/7)+1),0),IF('Recurring Transactions'!$F$19="Bi-weekly",IF(AND('Recurring Transactions'!$J$19&lt;=EOMONTH($Q824,0),$Q824&lt;='Recurring Transactions'!$L$19),MAX(0,INT((MIN(EOMONTH($Q824,0),'Recurring Transactions'!$L$19)-'Recurring Transactions'!$J$19)/14)+INT(-(MAX('Recurring Transactions'!$J$19,$Q824)-'Recurring Transactions'!$J$19)/14)+1),0),IF('Recurring Transactions'!$F$19="Quarterly",IF(AND(AND('Recurring Transactions'!$J$19&lt;=EOMONTH($Q824,0),$Q824&lt;='Recurring Transactions'!$L$19),MOD((YEAR($Q824)-YEAR('Recurring Transactions'!$J$19))*12+MONTH($Q824)-MONTH('Recurring Transactions'!$J$19),3)=0),1,0),IF('Recurring Transactions'!$F$19="Annually",IF(AND(AND('Recurring Transactions'!$J$19&lt;=EOMONTH($Q824,0),$Q824&lt;='Recurring Transactions'!$L$19),MONTH($Q824)=MONTH('Recurring Transactions'!$J$19)),1,0),0)))))))*'Recurring Transactions'!$D$19)</f>
        <v/>
      </c>
    </row>
    <row r="825">
      <c r="N825" s="126">
        <f>'Recurring Transactions'!$A$19</f>
        <v/>
      </c>
      <c r="O825" s="126">
        <f>'Recurring Transactions'!$B$19</f>
        <v/>
      </c>
      <c r="P825" s="126">
        <f>'Recurring Transactions'!$E$19</f>
        <v/>
      </c>
      <c r="Q825" s="72">
        <f>IF('Recurring Transactions'!$J$19="","",EDATE('Recurring Transactions'!$J$19,23))</f>
        <v/>
      </c>
      <c r="R825" s="126">
        <f>IF($Q825="","",TEXT($Q825,"mmm yyyy"))</f>
        <v/>
      </c>
      <c r="S825" s="124">
        <f>IF(OR('Recurring Transactions'!$A$19="",$Q825=""),0,(IF('Recurring Transactions'!$F$19="Monthly",IF(AND('Recurring Transactions'!$J$19&lt;=EOMONTH($Q825,0),$Q825&lt;='Recurring Transactions'!$L$19),1,0),IF('Recurring Transactions'!$F$19="Semi-monthly",IF(AND('Recurring Transactions'!$J$19&lt;=EOMONTH($Q825,0),$Q825&lt;='Recurring Transactions'!$L$19),2,0),IF('Recurring Transactions'!$F$19="Weekly",IF(AND('Recurring Transactions'!$J$19&lt;=EOMONTH($Q825,0),$Q825&lt;='Recurring Transactions'!$L$19),MAX(0,INT((MIN(EOMONTH($Q825,0),'Recurring Transactions'!$L$19)-'Recurring Transactions'!$J$19)/7)+INT(-(MAX('Recurring Transactions'!$J$19,$Q825)-'Recurring Transactions'!$J$19)/7)+1),0),IF('Recurring Transactions'!$F$19="Bi-weekly",IF(AND('Recurring Transactions'!$J$19&lt;=EOMONTH($Q825,0),$Q825&lt;='Recurring Transactions'!$L$19),MAX(0,INT((MIN(EOMONTH($Q825,0),'Recurring Transactions'!$L$19)-'Recurring Transactions'!$J$19)/14)+INT(-(MAX('Recurring Transactions'!$J$19,$Q825)-'Recurring Transactions'!$J$19)/14)+1),0),IF('Recurring Transactions'!$F$19="Quarterly",IF(AND(AND('Recurring Transactions'!$J$19&lt;=EOMONTH($Q825,0),$Q825&lt;='Recurring Transactions'!$L$19),MOD((YEAR($Q825)-YEAR('Recurring Transactions'!$J$19))*12+MONTH($Q825)-MONTH('Recurring Transactions'!$J$19),3)=0),1,0),IF('Recurring Transactions'!$F$19="Annually",IF(AND(AND('Recurring Transactions'!$J$19&lt;=EOMONTH($Q825,0),$Q825&lt;='Recurring Transactions'!$L$19),MONTH($Q825)=MONTH('Recurring Transactions'!$J$19)),1,0),0)))))))*'Recurring Transactions'!$D$19)</f>
        <v/>
      </c>
    </row>
    <row r="826">
      <c r="N826" s="126">
        <f>'Recurring Transactions'!$A$19</f>
        <v/>
      </c>
      <c r="O826" s="126">
        <f>'Recurring Transactions'!$B$19</f>
        <v/>
      </c>
      <c r="P826" s="126">
        <f>'Recurring Transactions'!$E$19</f>
        <v/>
      </c>
      <c r="Q826" s="72">
        <f>IF('Recurring Transactions'!$J$19="","",EDATE('Recurring Transactions'!$J$19,24))</f>
        <v/>
      </c>
      <c r="R826" s="126">
        <f>IF($Q826="","",TEXT($Q826,"mmm yyyy"))</f>
        <v/>
      </c>
      <c r="S826" s="124">
        <f>IF(OR('Recurring Transactions'!$A$19="",$Q826=""),0,(IF('Recurring Transactions'!$F$19="Monthly",IF(AND('Recurring Transactions'!$J$19&lt;=EOMONTH($Q826,0),$Q826&lt;='Recurring Transactions'!$L$19),1,0),IF('Recurring Transactions'!$F$19="Semi-monthly",IF(AND('Recurring Transactions'!$J$19&lt;=EOMONTH($Q826,0),$Q826&lt;='Recurring Transactions'!$L$19),2,0),IF('Recurring Transactions'!$F$19="Weekly",IF(AND('Recurring Transactions'!$J$19&lt;=EOMONTH($Q826,0),$Q826&lt;='Recurring Transactions'!$L$19),MAX(0,INT((MIN(EOMONTH($Q826,0),'Recurring Transactions'!$L$19)-'Recurring Transactions'!$J$19)/7)+INT(-(MAX('Recurring Transactions'!$J$19,$Q826)-'Recurring Transactions'!$J$19)/7)+1),0),IF('Recurring Transactions'!$F$19="Bi-weekly",IF(AND('Recurring Transactions'!$J$19&lt;=EOMONTH($Q826,0),$Q826&lt;='Recurring Transactions'!$L$19),MAX(0,INT((MIN(EOMONTH($Q826,0),'Recurring Transactions'!$L$19)-'Recurring Transactions'!$J$19)/14)+INT(-(MAX('Recurring Transactions'!$J$19,$Q826)-'Recurring Transactions'!$J$19)/14)+1),0),IF('Recurring Transactions'!$F$19="Quarterly",IF(AND(AND('Recurring Transactions'!$J$19&lt;=EOMONTH($Q826,0),$Q826&lt;='Recurring Transactions'!$L$19),MOD((YEAR($Q826)-YEAR('Recurring Transactions'!$J$19))*12+MONTH($Q826)-MONTH('Recurring Transactions'!$J$19),3)=0),1,0),IF('Recurring Transactions'!$F$19="Annually",IF(AND(AND('Recurring Transactions'!$J$19&lt;=EOMONTH($Q826,0),$Q826&lt;='Recurring Transactions'!$L$19),MONTH($Q826)=MONTH('Recurring Transactions'!$J$19)),1,0),0)))))))*'Recurring Transactions'!$D$19)</f>
        <v/>
      </c>
    </row>
    <row r="827">
      <c r="N827" s="126">
        <f>'Recurring Transactions'!$A$19</f>
        <v/>
      </c>
      <c r="O827" s="126">
        <f>'Recurring Transactions'!$B$19</f>
        <v/>
      </c>
      <c r="P827" s="126">
        <f>'Recurring Transactions'!$E$19</f>
        <v/>
      </c>
      <c r="Q827" s="72">
        <f>IF('Recurring Transactions'!$J$19="","",EDATE('Recurring Transactions'!$J$19,25))</f>
        <v/>
      </c>
      <c r="R827" s="126">
        <f>IF($Q827="","",TEXT($Q827,"mmm yyyy"))</f>
        <v/>
      </c>
      <c r="S827" s="124">
        <f>IF(OR('Recurring Transactions'!$A$19="",$Q827=""),0,(IF('Recurring Transactions'!$F$19="Monthly",IF(AND('Recurring Transactions'!$J$19&lt;=EOMONTH($Q827,0),$Q827&lt;='Recurring Transactions'!$L$19),1,0),IF('Recurring Transactions'!$F$19="Semi-monthly",IF(AND('Recurring Transactions'!$J$19&lt;=EOMONTH($Q827,0),$Q827&lt;='Recurring Transactions'!$L$19),2,0),IF('Recurring Transactions'!$F$19="Weekly",IF(AND('Recurring Transactions'!$J$19&lt;=EOMONTH($Q827,0),$Q827&lt;='Recurring Transactions'!$L$19),MAX(0,INT((MIN(EOMONTH($Q827,0),'Recurring Transactions'!$L$19)-'Recurring Transactions'!$J$19)/7)+INT(-(MAX('Recurring Transactions'!$J$19,$Q827)-'Recurring Transactions'!$J$19)/7)+1),0),IF('Recurring Transactions'!$F$19="Bi-weekly",IF(AND('Recurring Transactions'!$J$19&lt;=EOMONTH($Q827,0),$Q827&lt;='Recurring Transactions'!$L$19),MAX(0,INT((MIN(EOMONTH($Q827,0),'Recurring Transactions'!$L$19)-'Recurring Transactions'!$J$19)/14)+INT(-(MAX('Recurring Transactions'!$J$19,$Q827)-'Recurring Transactions'!$J$19)/14)+1),0),IF('Recurring Transactions'!$F$19="Quarterly",IF(AND(AND('Recurring Transactions'!$J$19&lt;=EOMONTH($Q827,0),$Q827&lt;='Recurring Transactions'!$L$19),MOD((YEAR($Q827)-YEAR('Recurring Transactions'!$J$19))*12+MONTH($Q827)-MONTH('Recurring Transactions'!$J$19),3)=0),1,0),IF('Recurring Transactions'!$F$19="Annually",IF(AND(AND('Recurring Transactions'!$J$19&lt;=EOMONTH($Q827,0),$Q827&lt;='Recurring Transactions'!$L$19),MONTH($Q827)=MONTH('Recurring Transactions'!$J$19)),1,0),0)))))))*'Recurring Transactions'!$D$19)</f>
        <v/>
      </c>
    </row>
    <row r="828">
      <c r="N828" s="126">
        <f>'Recurring Transactions'!$A$19</f>
        <v/>
      </c>
      <c r="O828" s="126">
        <f>'Recurring Transactions'!$B$19</f>
        <v/>
      </c>
      <c r="P828" s="126">
        <f>'Recurring Transactions'!$E$19</f>
        <v/>
      </c>
      <c r="Q828" s="72">
        <f>IF('Recurring Transactions'!$J$19="","",EDATE('Recurring Transactions'!$J$19,26))</f>
        <v/>
      </c>
      <c r="R828" s="126">
        <f>IF($Q828="","",TEXT($Q828,"mmm yyyy"))</f>
        <v/>
      </c>
      <c r="S828" s="124">
        <f>IF(OR('Recurring Transactions'!$A$19="",$Q828=""),0,(IF('Recurring Transactions'!$F$19="Monthly",IF(AND('Recurring Transactions'!$J$19&lt;=EOMONTH($Q828,0),$Q828&lt;='Recurring Transactions'!$L$19),1,0),IF('Recurring Transactions'!$F$19="Semi-monthly",IF(AND('Recurring Transactions'!$J$19&lt;=EOMONTH($Q828,0),$Q828&lt;='Recurring Transactions'!$L$19),2,0),IF('Recurring Transactions'!$F$19="Weekly",IF(AND('Recurring Transactions'!$J$19&lt;=EOMONTH($Q828,0),$Q828&lt;='Recurring Transactions'!$L$19),MAX(0,INT((MIN(EOMONTH($Q828,0),'Recurring Transactions'!$L$19)-'Recurring Transactions'!$J$19)/7)+INT(-(MAX('Recurring Transactions'!$J$19,$Q828)-'Recurring Transactions'!$J$19)/7)+1),0),IF('Recurring Transactions'!$F$19="Bi-weekly",IF(AND('Recurring Transactions'!$J$19&lt;=EOMONTH($Q828,0),$Q828&lt;='Recurring Transactions'!$L$19),MAX(0,INT((MIN(EOMONTH($Q828,0),'Recurring Transactions'!$L$19)-'Recurring Transactions'!$J$19)/14)+INT(-(MAX('Recurring Transactions'!$J$19,$Q828)-'Recurring Transactions'!$J$19)/14)+1),0),IF('Recurring Transactions'!$F$19="Quarterly",IF(AND(AND('Recurring Transactions'!$J$19&lt;=EOMONTH($Q828,0),$Q828&lt;='Recurring Transactions'!$L$19),MOD((YEAR($Q828)-YEAR('Recurring Transactions'!$J$19))*12+MONTH($Q828)-MONTH('Recurring Transactions'!$J$19),3)=0),1,0),IF('Recurring Transactions'!$F$19="Annually",IF(AND(AND('Recurring Transactions'!$J$19&lt;=EOMONTH($Q828,0),$Q828&lt;='Recurring Transactions'!$L$19),MONTH($Q828)=MONTH('Recurring Transactions'!$J$19)),1,0),0)))))))*'Recurring Transactions'!$D$19)</f>
        <v/>
      </c>
    </row>
    <row r="829">
      <c r="N829" s="126">
        <f>'Recurring Transactions'!$A$19</f>
        <v/>
      </c>
      <c r="O829" s="126">
        <f>'Recurring Transactions'!$B$19</f>
        <v/>
      </c>
      <c r="P829" s="126">
        <f>'Recurring Transactions'!$E$19</f>
        <v/>
      </c>
      <c r="Q829" s="72">
        <f>IF('Recurring Transactions'!$J$19="","",EDATE('Recurring Transactions'!$J$19,27))</f>
        <v/>
      </c>
      <c r="R829" s="126">
        <f>IF($Q829="","",TEXT($Q829,"mmm yyyy"))</f>
        <v/>
      </c>
      <c r="S829" s="124">
        <f>IF(OR('Recurring Transactions'!$A$19="",$Q829=""),0,(IF('Recurring Transactions'!$F$19="Monthly",IF(AND('Recurring Transactions'!$J$19&lt;=EOMONTH($Q829,0),$Q829&lt;='Recurring Transactions'!$L$19),1,0),IF('Recurring Transactions'!$F$19="Semi-monthly",IF(AND('Recurring Transactions'!$J$19&lt;=EOMONTH($Q829,0),$Q829&lt;='Recurring Transactions'!$L$19),2,0),IF('Recurring Transactions'!$F$19="Weekly",IF(AND('Recurring Transactions'!$J$19&lt;=EOMONTH($Q829,0),$Q829&lt;='Recurring Transactions'!$L$19),MAX(0,INT((MIN(EOMONTH($Q829,0),'Recurring Transactions'!$L$19)-'Recurring Transactions'!$J$19)/7)+INT(-(MAX('Recurring Transactions'!$J$19,$Q829)-'Recurring Transactions'!$J$19)/7)+1),0),IF('Recurring Transactions'!$F$19="Bi-weekly",IF(AND('Recurring Transactions'!$J$19&lt;=EOMONTH($Q829,0),$Q829&lt;='Recurring Transactions'!$L$19),MAX(0,INT((MIN(EOMONTH($Q829,0),'Recurring Transactions'!$L$19)-'Recurring Transactions'!$J$19)/14)+INT(-(MAX('Recurring Transactions'!$J$19,$Q829)-'Recurring Transactions'!$J$19)/14)+1),0),IF('Recurring Transactions'!$F$19="Quarterly",IF(AND(AND('Recurring Transactions'!$J$19&lt;=EOMONTH($Q829,0),$Q829&lt;='Recurring Transactions'!$L$19),MOD((YEAR($Q829)-YEAR('Recurring Transactions'!$J$19))*12+MONTH($Q829)-MONTH('Recurring Transactions'!$J$19),3)=0),1,0),IF('Recurring Transactions'!$F$19="Annually",IF(AND(AND('Recurring Transactions'!$J$19&lt;=EOMONTH($Q829,0),$Q829&lt;='Recurring Transactions'!$L$19),MONTH($Q829)=MONTH('Recurring Transactions'!$J$19)),1,0),0)))))))*'Recurring Transactions'!$D$19)</f>
        <v/>
      </c>
    </row>
    <row r="830">
      <c r="N830" s="126">
        <f>'Recurring Transactions'!$A$19</f>
        <v/>
      </c>
      <c r="O830" s="126">
        <f>'Recurring Transactions'!$B$19</f>
        <v/>
      </c>
      <c r="P830" s="126">
        <f>'Recurring Transactions'!$E$19</f>
        <v/>
      </c>
      <c r="Q830" s="72">
        <f>IF('Recurring Transactions'!$J$19="","",EDATE('Recurring Transactions'!$J$19,28))</f>
        <v/>
      </c>
      <c r="R830" s="126">
        <f>IF($Q830="","",TEXT($Q830,"mmm yyyy"))</f>
        <v/>
      </c>
      <c r="S830" s="124">
        <f>IF(OR('Recurring Transactions'!$A$19="",$Q830=""),0,(IF('Recurring Transactions'!$F$19="Monthly",IF(AND('Recurring Transactions'!$J$19&lt;=EOMONTH($Q830,0),$Q830&lt;='Recurring Transactions'!$L$19),1,0),IF('Recurring Transactions'!$F$19="Semi-monthly",IF(AND('Recurring Transactions'!$J$19&lt;=EOMONTH($Q830,0),$Q830&lt;='Recurring Transactions'!$L$19),2,0),IF('Recurring Transactions'!$F$19="Weekly",IF(AND('Recurring Transactions'!$J$19&lt;=EOMONTH($Q830,0),$Q830&lt;='Recurring Transactions'!$L$19),MAX(0,INT((MIN(EOMONTH($Q830,0),'Recurring Transactions'!$L$19)-'Recurring Transactions'!$J$19)/7)+INT(-(MAX('Recurring Transactions'!$J$19,$Q830)-'Recurring Transactions'!$J$19)/7)+1),0),IF('Recurring Transactions'!$F$19="Bi-weekly",IF(AND('Recurring Transactions'!$J$19&lt;=EOMONTH($Q830,0),$Q830&lt;='Recurring Transactions'!$L$19),MAX(0,INT((MIN(EOMONTH($Q830,0),'Recurring Transactions'!$L$19)-'Recurring Transactions'!$J$19)/14)+INT(-(MAX('Recurring Transactions'!$J$19,$Q830)-'Recurring Transactions'!$J$19)/14)+1),0),IF('Recurring Transactions'!$F$19="Quarterly",IF(AND(AND('Recurring Transactions'!$J$19&lt;=EOMONTH($Q830,0),$Q830&lt;='Recurring Transactions'!$L$19),MOD((YEAR($Q830)-YEAR('Recurring Transactions'!$J$19))*12+MONTH($Q830)-MONTH('Recurring Transactions'!$J$19),3)=0),1,0),IF('Recurring Transactions'!$F$19="Annually",IF(AND(AND('Recurring Transactions'!$J$19&lt;=EOMONTH($Q830,0),$Q830&lt;='Recurring Transactions'!$L$19),MONTH($Q830)=MONTH('Recurring Transactions'!$J$19)),1,0),0)))))))*'Recurring Transactions'!$D$19)</f>
        <v/>
      </c>
    </row>
    <row r="831">
      <c r="N831" s="126">
        <f>'Recurring Transactions'!$A$19</f>
        <v/>
      </c>
      <c r="O831" s="126">
        <f>'Recurring Transactions'!$B$19</f>
        <v/>
      </c>
      <c r="P831" s="126">
        <f>'Recurring Transactions'!$E$19</f>
        <v/>
      </c>
      <c r="Q831" s="72">
        <f>IF('Recurring Transactions'!$J$19="","",EDATE('Recurring Transactions'!$J$19,29))</f>
        <v/>
      </c>
      <c r="R831" s="126">
        <f>IF($Q831="","",TEXT($Q831,"mmm yyyy"))</f>
        <v/>
      </c>
      <c r="S831" s="124">
        <f>IF(OR('Recurring Transactions'!$A$19="",$Q831=""),0,(IF('Recurring Transactions'!$F$19="Monthly",IF(AND('Recurring Transactions'!$J$19&lt;=EOMONTH($Q831,0),$Q831&lt;='Recurring Transactions'!$L$19),1,0),IF('Recurring Transactions'!$F$19="Semi-monthly",IF(AND('Recurring Transactions'!$J$19&lt;=EOMONTH($Q831,0),$Q831&lt;='Recurring Transactions'!$L$19),2,0),IF('Recurring Transactions'!$F$19="Weekly",IF(AND('Recurring Transactions'!$J$19&lt;=EOMONTH($Q831,0),$Q831&lt;='Recurring Transactions'!$L$19),MAX(0,INT((MIN(EOMONTH($Q831,0),'Recurring Transactions'!$L$19)-'Recurring Transactions'!$J$19)/7)+INT(-(MAX('Recurring Transactions'!$J$19,$Q831)-'Recurring Transactions'!$J$19)/7)+1),0),IF('Recurring Transactions'!$F$19="Bi-weekly",IF(AND('Recurring Transactions'!$J$19&lt;=EOMONTH($Q831,0),$Q831&lt;='Recurring Transactions'!$L$19),MAX(0,INT((MIN(EOMONTH($Q831,0),'Recurring Transactions'!$L$19)-'Recurring Transactions'!$J$19)/14)+INT(-(MAX('Recurring Transactions'!$J$19,$Q831)-'Recurring Transactions'!$J$19)/14)+1),0),IF('Recurring Transactions'!$F$19="Quarterly",IF(AND(AND('Recurring Transactions'!$J$19&lt;=EOMONTH($Q831,0),$Q831&lt;='Recurring Transactions'!$L$19),MOD((YEAR($Q831)-YEAR('Recurring Transactions'!$J$19))*12+MONTH($Q831)-MONTH('Recurring Transactions'!$J$19),3)=0),1,0),IF('Recurring Transactions'!$F$19="Annually",IF(AND(AND('Recurring Transactions'!$J$19&lt;=EOMONTH($Q831,0),$Q831&lt;='Recurring Transactions'!$L$19),MONTH($Q831)=MONTH('Recurring Transactions'!$J$19)),1,0),0)))))))*'Recurring Transactions'!$D$19)</f>
        <v/>
      </c>
    </row>
    <row r="832">
      <c r="N832" s="126">
        <f>'Recurring Transactions'!$A$19</f>
        <v/>
      </c>
      <c r="O832" s="126">
        <f>'Recurring Transactions'!$B$19</f>
        <v/>
      </c>
      <c r="P832" s="126">
        <f>'Recurring Transactions'!$E$19</f>
        <v/>
      </c>
      <c r="Q832" s="72">
        <f>IF('Recurring Transactions'!$J$19="","",EDATE('Recurring Transactions'!$J$19,30))</f>
        <v/>
      </c>
      <c r="R832" s="126">
        <f>IF($Q832="","",TEXT($Q832,"mmm yyyy"))</f>
        <v/>
      </c>
      <c r="S832" s="124">
        <f>IF(OR('Recurring Transactions'!$A$19="",$Q832=""),0,(IF('Recurring Transactions'!$F$19="Monthly",IF(AND('Recurring Transactions'!$J$19&lt;=EOMONTH($Q832,0),$Q832&lt;='Recurring Transactions'!$L$19),1,0),IF('Recurring Transactions'!$F$19="Semi-monthly",IF(AND('Recurring Transactions'!$J$19&lt;=EOMONTH($Q832,0),$Q832&lt;='Recurring Transactions'!$L$19),2,0),IF('Recurring Transactions'!$F$19="Weekly",IF(AND('Recurring Transactions'!$J$19&lt;=EOMONTH($Q832,0),$Q832&lt;='Recurring Transactions'!$L$19),MAX(0,INT((MIN(EOMONTH($Q832,0),'Recurring Transactions'!$L$19)-'Recurring Transactions'!$J$19)/7)+INT(-(MAX('Recurring Transactions'!$J$19,$Q832)-'Recurring Transactions'!$J$19)/7)+1),0),IF('Recurring Transactions'!$F$19="Bi-weekly",IF(AND('Recurring Transactions'!$J$19&lt;=EOMONTH($Q832,0),$Q832&lt;='Recurring Transactions'!$L$19),MAX(0,INT((MIN(EOMONTH($Q832,0),'Recurring Transactions'!$L$19)-'Recurring Transactions'!$J$19)/14)+INT(-(MAX('Recurring Transactions'!$J$19,$Q832)-'Recurring Transactions'!$J$19)/14)+1),0),IF('Recurring Transactions'!$F$19="Quarterly",IF(AND(AND('Recurring Transactions'!$J$19&lt;=EOMONTH($Q832,0),$Q832&lt;='Recurring Transactions'!$L$19),MOD((YEAR($Q832)-YEAR('Recurring Transactions'!$J$19))*12+MONTH($Q832)-MONTH('Recurring Transactions'!$J$19),3)=0),1,0),IF('Recurring Transactions'!$F$19="Annually",IF(AND(AND('Recurring Transactions'!$J$19&lt;=EOMONTH($Q832,0),$Q832&lt;='Recurring Transactions'!$L$19),MONTH($Q832)=MONTH('Recurring Transactions'!$J$19)),1,0),0)))))))*'Recurring Transactions'!$D$19)</f>
        <v/>
      </c>
    </row>
    <row r="833">
      <c r="N833" s="126">
        <f>'Recurring Transactions'!$A$19</f>
        <v/>
      </c>
      <c r="O833" s="126">
        <f>'Recurring Transactions'!$B$19</f>
        <v/>
      </c>
      <c r="P833" s="126">
        <f>'Recurring Transactions'!$E$19</f>
        <v/>
      </c>
      <c r="Q833" s="72">
        <f>IF('Recurring Transactions'!$J$19="","",EDATE('Recurring Transactions'!$J$19,31))</f>
        <v/>
      </c>
      <c r="R833" s="126">
        <f>IF($Q833="","",TEXT($Q833,"mmm yyyy"))</f>
        <v/>
      </c>
      <c r="S833" s="124">
        <f>IF(OR('Recurring Transactions'!$A$19="",$Q833=""),0,(IF('Recurring Transactions'!$F$19="Monthly",IF(AND('Recurring Transactions'!$J$19&lt;=EOMONTH($Q833,0),$Q833&lt;='Recurring Transactions'!$L$19),1,0),IF('Recurring Transactions'!$F$19="Semi-monthly",IF(AND('Recurring Transactions'!$J$19&lt;=EOMONTH($Q833,0),$Q833&lt;='Recurring Transactions'!$L$19),2,0),IF('Recurring Transactions'!$F$19="Weekly",IF(AND('Recurring Transactions'!$J$19&lt;=EOMONTH($Q833,0),$Q833&lt;='Recurring Transactions'!$L$19),MAX(0,INT((MIN(EOMONTH($Q833,0),'Recurring Transactions'!$L$19)-'Recurring Transactions'!$J$19)/7)+INT(-(MAX('Recurring Transactions'!$J$19,$Q833)-'Recurring Transactions'!$J$19)/7)+1),0),IF('Recurring Transactions'!$F$19="Bi-weekly",IF(AND('Recurring Transactions'!$J$19&lt;=EOMONTH($Q833,0),$Q833&lt;='Recurring Transactions'!$L$19),MAX(0,INT((MIN(EOMONTH($Q833,0),'Recurring Transactions'!$L$19)-'Recurring Transactions'!$J$19)/14)+INT(-(MAX('Recurring Transactions'!$J$19,$Q833)-'Recurring Transactions'!$J$19)/14)+1),0),IF('Recurring Transactions'!$F$19="Quarterly",IF(AND(AND('Recurring Transactions'!$J$19&lt;=EOMONTH($Q833,0),$Q833&lt;='Recurring Transactions'!$L$19),MOD((YEAR($Q833)-YEAR('Recurring Transactions'!$J$19))*12+MONTH($Q833)-MONTH('Recurring Transactions'!$J$19),3)=0),1,0),IF('Recurring Transactions'!$F$19="Annually",IF(AND(AND('Recurring Transactions'!$J$19&lt;=EOMONTH($Q833,0),$Q833&lt;='Recurring Transactions'!$L$19),MONTH($Q833)=MONTH('Recurring Transactions'!$J$19)),1,0),0)))))))*'Recurring Transactions'!$D$19)</f>
        <v/>
      </c>
    </row>
    <row r="834">
      <c r="N834" s="126">
        <f>'Recurring Transactions'!$A$19</f>
        <v/>
      </c>
      <c r="O834" s="126">
        <f>'Recurring Transactions'!$B$19</f>
        <v/>
      </c>
      <c r="P834" s="126">
        <f>'Recurring Transactions'!$E$19</f>
        <v/>
      </c>
      <c r="Q834" s="72">
        <f>IF('Recurring Transactions'!$J$19="","",EDATE('Recurring Transactions'!$J$19,32))</f>
        <v/>
      </c>
      <c r="R834" s="126">
        <f>IF($Q834="","",TEXT($Q834,"mmm yyyy"))</f>
        <v/>
      </c>
      <c r="S834" s="124">
        <f>IF(OR('Recurring Transactions'!$A$19="",$Q834=""),0,(IF('Recurring Transactions'!$F$19="Monthly",IF(AND('Recurring Transactions'!$J$19&lt;=EOMONTH($Q834,0),$Q834&lt;='Recurring Transactions'!$L$19),1,0),IF('Recurring Transactions'!$F$19="Semi-monthly",IF(AND('Recurring Transactions'!$J$19&lt;=EOMONTH($Q834,0),$Q834&lt;='Recurring Transactions'!$L$19),2,0),IF('Recurring Transactions'!$F$19="Weekly",IF(AND('Recurring Transactions'!$J$19&lt;=EOMONTH($Q834,0),$Q834&lt;='Recurring Transactions'!$L$19),MAX(0,INT((MIN(EOMONTH($Q834,0),'Recurring Transactions'!$L$19)-'Recurring Transactions'!$J$19)/7)+INT(-(MAX('Recurring Transactions'!$J$19,$Q834)-'Recurring Transactions'!$J$19)/7)+1),0),IF('Recurring Transactions'!$F$19="Bi-weekly",IF(AND('Recurring Transactions'!$J$19&lt;=EOMONTH($Q834,0),$Q834&lt;='Recurring Transactions'!$L$19),MAX(0,INT((MIN(EOMONTH($Q834,0),'Recurring Transactions'!$L$19)-'Recurring Transactions'!$J$19)/14)+INT(-(MAX('Recurring Transactions'!$J$19,$Q834)-'Recurring Transactions'!$J$19)/14)+1),0),IF('Recurring Transactions'!$F$19="Quarterly",IF(AND(AND('Recurring Transactions'!$J$19&lt;=EOMONTH($Q834,0),$Q834&lt;='Recurring Transactions'!$L$19),MOD((YEAR($Q834)-YEAR('Recurring Transactions'!$J$19))*12+MONTH($Q834)-MONTH('Recurring Transactions'!$J$19),3)=0),1,0),IF('Recurring Transactions'!$F$19="Annually",IF(AND(AND('Recurring Transactions'!$J$19&lt;=EOMONTH($Q834,0),$Q834&lt;='Recurring Transactions'!$L$19),MONTH($Q834)=MONTH('Recurring Transactions'!$J$19)),1,0),0)))))))*'Recurring Transactions'!$D$19)</f>
        <v/>
      </c>
    </row>
    <row r="835">
      <c r="N835" s="126">
        <f>'Recurring Transactions'!$A$19</f>
        <v/>
      </c>
      <c r="O835" s="126">
        <f>'Recurring Transactions'!$B$19</f>
        <v/>
      </c>
      <c r="P835" s="126">
        <f>'Recurring Transactions'!$E$19</f>
        <v/>
      </c>
      <c r="Q835" s="72">
        <f>IF('Recurring Transactions'!$J$19="","",EDATE('Recurring Transactions'!$J$19,33))</f>
        <v/>
      </c>
      <c r="R835" s="126">
        <f>IF($Q835="","",TEXT($Q835,"mmm yyyy"))</f>
        <v/>
      </c>
      <c r="S835" s="124">
        <f>IF(OR('Recurring Transactions'!$A$19="",$Q835=""),0,(IF('Recurring Transactions'!$F$19="Monthly",IF(AND('Recurring Transactions'!$J$19&lt;=EOMONTH($Q835,0),$Q835&lt;='Recurring Transactions'!$L$19),1,0),IF('Recurring Transactions'!$F$19="Semi-monthly",IF(AND('Recurring Transactions'!$J$19&lt;=EOMONTH($Q835,0),$Q835&lt;='Recurring Transactions'!$L$19),2,0),IF('Recurring Transactions'!$F$19="Weekly",IF(AND('Recurring Transactions'!$J$19&lt;=EOMONTH($Q835,0),$Q835&lt;='Recurring Transactions'!$L$19),MAX(0,INT((MIN(EOMONTH($Q835,0),'Recurring Transactions'!$L$19)-'Recurring Transactions'!$J$19)/7)+INT(-(MAX('Recurring Transactions'!$J$19,$Q835)-'Recurring Transactions'!$J$19)/7)+1),0),IF('Recurring Transactions'!$F$19="Bi-weekly",IF(AND('Recurring Transactions'!$J$19&lt;=EOMONTH($Q835,0),$Q835&lt;='Recurring Transactions'!$L$19),MAX(0,INT((MIN(EOMONTH($Q835,0),'Recurring Transactions'!$L$19)-'Recurring Transactions'!$J$19)/14)+INT(-(MAX('Recurring Transactions'!$J$19,$Q835)-'Recurring Transactions'!$J$19)/14)+1),0),IF('Recurring Transactions'!$F$19="Quarterly",IF(AND(AND('Recurring Transactions'!$J$19&lt;=EOMONTH($Q835,0),$Q835&lt;='Recurring Transactions'!$L$19),MOD((YEAR($Q835)-YEAR('Recurring Transactions'!$J$19))*12+MONTH($Q835)-MONTH('Recurring Transactions'!$J$19),3)=0),1,0),IF('Recurring Transactions'!$F$19="Annually",IF(AND(AND('Recurring Transactions'!$J$19&lt;=EOMONTH($Q835,0),$Q835&lt;='Recurring Transactions'!$L$19),MONTH($Q835)=MONTH('Recurring Transactions'!$J$19)),1,0),0)))))))*'Recurring Transactions'!$D$19)</f>
        <v/>
      </c>
    </row>
    <row r="836">
      <c r="N836" s="126">
        <f>'Recurring Transactions'!$A$19</f>
        <v/>
      </c>
      <c r="O836" s="126">
        <f>'Recurring Transactions'!$B$19</f>
        <v/>
      </c>
      <c r="P836" s="126">
        <f>'Recurring Transactions'!$E$19</f>
        <v/>
      </c>
      <c r="Q836" s="72">
        <f>IF('Recurring Transactions'!$J$19="","",EDATE('Recurring Transactions'!$J$19,34))</f>
        <v/>
      </c>
      <c r="R836" s="126">
        <f>IF($Q836="","",TEXT($Q836,"mmm yyyy"))</f>
        <v/>
      </c>
      <c r="S836" s="124">
        <f>IF(OR('Recurring Transactions'!$A$19="",$Q836=""),0,(IF('Recurring Transactions'!$F$19="Monthly",IF(AND('Recurring Transactions'!$J$19&lt;=EOMONTH($Q836,0),$Q836&lt;='Recurring Transactions'!$L$19),1,0),IF('Recurring Transactions'!$F$19="Semi-monthly",IF(AND('Recurring Transactions'!$J$19&lt;=EOMONTH($Q836,0),$Q836&lt;='Recurring Transactions'!$L$19),2,0),IF('Recurring Transactions'!$F$19="Weekly",IF(AND('Recurring Transactions'!$J$19&lt;=EOMONTH($Q836,0),$Q836&lt;='Recurring Transactions'!$L$19),MAX(0,INT((MIN(EOMONTH($Q836,0),'Recurring Transactions'!$L$19)-'Recurring Transactions'!$J$19)/7)+INT(-(MAX('Recurring Transactions'!$J$19,$Q836)-'Recurring Transactions'!$J$19)/7)+1),0),IF('Recurring Transactions'!$F$19="Bi-weekly",IF(AND('Recurring Transactions'!$J$19&lt;=EOMONTH($Q836,0),$Q836&lt;='Recurring Transactions'!$L$19),MAX(0,INT((MIN(EOMONTH($Q836,0),'Recurring Transactions'!$L$19)-'Recurring Transactions'!$J$19)/14)+INT(-(MAX('Recurring Transactions'!$J$19,$Q836)-'Recurring Transactions'!$J$19)/14)+1),0),IF('Recurring Transactions'!$F$19="Quarterly",IF(AND(AND('Recurring Transactions'!$J$19&lt;=EOMONTH($Q836,0),$Q836&lt;='Recurring Transactions'!$L$19),MOD((YEAR($Q836)-YEAR('Recurring Transactions'!$J$19))*12+MONTH($Q836)-MONTH('Recurring Transactions'!$J$19),3)=0),1,0),IF('Recurring Transactions'!$F$19="Annually",IF(AND(AND('Recurring Transactions'!$J$19&lt;=EOMONTH($Q836,0),$Q836&lt;='Recurring Transactions'!$L$19),MONTH($Q836)=MONTH('Recurring Transactions'!$J$19)),1,0),0)))))))*'Recurring Transactions'!$D$19)</f>
        <v/>
      </c>
    </row>
    <row r="837">
      <c r="N837" s="126">
        <f>'Recurring Transactions'!$A$19</f>
        <v/>
      </c>
      <c r="O837" s="126">
        <f>'Recurring Transactions'!$B$19</f>
        <v/>
      </c>
      <c r="P837" s="126">
        <f>'Recurring Transactions'!$E$19</f>
        <v/>
      </c>
      <c r="Q837" s="72">
        <f>IF('Recurring Transactions'!$J$19="","",EDATE('Recurring Transactions'!$J$19,35))</f>
        <v/>
      </c>
      <c r="R837" s="126">
        <f>IF($Q837="","",TEXT($Q837,"mmm yyyy"))</f>
        <v/>
      </c>
      <c r="S837" s="124">
        <f>IF(OR('Recurring Transactions'!$A$19="",$Q837=""),0,(IF('Recurring Transactions'!$F$19="Monthly",IF(AND('Recurring Transactions'!$J$19&lt;=EOMONTH($Q837,0),$Q837&lt;='Recurring Transactions'!$L$19),1,0),IF('Recurring Transactions'!$F$19="Semi-monthly",IF(AND('Recurring Transactions'!$J$19&lt;=EOMONTH($Q837,0),$Q837&lt;='Recurring Transactions'!$L$19),2,0),IF('Recurring Transactions'!$F$19="Weekly",IF(AND('Recurring Transactions'!$J$19&lt;=EOMONTH($Q837,0),$Q837&lt;='Recurring Transactions'!$L$19),MAX(0,INT((MIN(EOMONTH($Q837,0),'Recurring Transactions'!$L$19)-'Recurring Transactions'!$J$19)/7)+INT(-(MAX('Recurring Transactions'!$J$19,$Q837)-'Recurring Transactions'!$J$19)/7)+1),0),IF('Recurring Transactions'!$F$19="Bi-weekly",IF(AND('Recurring Transactions'!$J$19&lt;=EOMONTH($Q837,0),$Q837&lt;='Recurring Transactions'!$L$19),MAX(0,INT((MIN(EOMONTH($Q837,0),'Recurring Transactions'!$L$19)-'Recurring Transactions'!$J$19)/14)+INT(-(MAX('Recurring Transactions'!$J$19,$Q837)-'Recurring Transactions'!$J$19)/14)+1),0),IF('Recurring Transactions'!$F$19="Quarterly",IF(AND(AND('Recurring Transactions'!$J$19&lt;=EOMONTH($Q837,0),$Q837&lt;='Recurring Transactions'!$L$19),MOD((YEAR($Q837)-YEAR('Recurring Transactions'!$J$19))*12+MONTH($Q837)-MONTH('Recurring Transactions'!$J$19),3)=0),1,0),IF('Recurring Transactions'!$F$19="Annually",IF(AND(AND('Recurring Transactions'!$J$19&lt;=EOMONTH($Q837,0),$Q837&lt;='Recurring Transactions'!$L$19),MONTH($Q837)=MONTH('Recurring Transactions'!$J$19)),1,0),0)))))))*'Recurring Transactions'!$D$19)</f>
        <v/>
      </c>
    </row>
    <row r="838">
      <c r="N838" s="126">
        <f>'Recurring Transactions'!$A$19</f>
        <v/>
      </c>
      <c r="O838" s="126">
        <f>'Recurring Transactions'!$B$19</f>
        <v/>
      </c>
      <c r="P838" s="126">
        <f>'Recurring Transactions'!$E$19</f>
        <v/>
      </c>
      <c r="Q838" s="72">
        <f>IF('Recurring Transactions'!$J$19="","",EDATE('Recurring Transactions'!$J$19,36))</f>
        <v/>
      </c>
      <c r="R838" s="126">
        <f>IF($Q838="","",TEXT($Q838,"mmm yyyy"))</f>
        <v/>
      </c>
      <c r="S838" s="124">
        <f>IF(OR('Recurring Transactions'!$A$19="",$Q838=""),0,(IF('Recurring Transactions'!$F$19="Monthly",IF(AND('Recurring Transactions'!$J$19&lt;=EOMONTH($Q838,0),$Q838&lt;='Recurring Transactions'!$L$19),1,0),IF('Recurring Transactions'!$F$19="Semi-monthly",IF(AND('Recurring Transactions'!$J$19&lt;=EOMONTH($Q838,0),$Q838&lt;='Recurring Transactions'!$L$19),2,0),IF('Recurring Transactions'!$F$19="Weekly",IF(AND('Recurring Transactions'!$J$19&lt;=EOMONTH($Q838,0),$Q838&lt;='Recurring Transactions'!$L$19),MAX(0,INT((MIN(EOMONTH($Q838,0),'Recurring Transactions'!$L$19)-'Recurring Transactions'!$J$19)/7)+INT(-(MAX('Recurring Transactions'!$J$19,$Q838)-'Recurring Transactions'!$J$19)/7)+1),0),IF('Recurring Transactions'!$F$19="Bi-weekly",IF(AND('Recurring Transactions'!$J$19&lt;=EOMONTH($Q838,0),$Q838&lt;='Recurring Transactions'!$L$19),MAX(0,INT((MIN(EOMONTH($Q838,0),'Recurring Transactions'!$L$19)-'Recurring Transactions'!$J$19)/14)+INT(-(MAX('Recurring Transactions'!$J$19,$Q838)-'Recurring Transactions'!$J$19)/14)+1),0),IF('Recurring Transactions'!$F$19="Quarterly",IF(AND(AND('Recurring Transactions'!$J$19&lt;=EOMONTH($Q838,0),$Q838&lt;='Recurring Transactions'!$L$19),MOD((YEAR($Q838)-YEAR('Recurring Transactions'!$J$19))*12+MONTH($Q838)-MONTH('Recurring Transactions'!$J$19),3)=0),1,0),IF('Recurring Transactions'!$F$19="Annually",IF(AND(AND('Recurring Transactions'!$J$19&lt;=EOMONTH($Q838,0),$Q838&lt;='Recurring Transactions'!$L$19),MONTH($Q838)=MONTH('Recurring Transactions'!$J$19)),1,0),0)))))))*'Recurring Transactions'!$D$19)</f>
        <v/>
      </c>
    </row>
    <row r="839">
      <c r="N839" s="126">
        <f>'Recurring Transactions'!$A$19</f>
        <v/>
      </c>
      <c r="O839" s="126">
        <f>'Recurring Transactions'!$B$19</f>
        <v/>
      </c>
      <c r="P839" s="126">
        <f>'Recurring Transactions'!$E$19</f>
        <v/>
      </c>
      <c r="Q839" s="72">
        <f>IF('Recurring Transactions'!$J$19="","",EDATE('Recurring Transactions'!$J$19,37))</f>
        <v/>
      </c>
      <c r="R839" s="126">
        <f>IF($Q839="","",TEXT($Q839,"mmm yyyy"))</f>
        <v/>
      </c>
      <c r="S839" s="124">
        <f>IF(OR('Recurring Transactions'!$A$19="",$Q839=""),0,(IF('Recurring Transactions'!$F$19="Monthly",IF(AND('Recurring Transactions'!$J$19&lt;=EOMONTH($Q839,0),$Q839&lt;='Recurring Transactions'!$L$19),1,0),IF('Recurring Transactions'!$F$19="Semi-monthly",IF(AND('Recurring Transactions'!$J$19&lt;=EOMONTH($Q839,0),$Q839&lt;='Recurring Transactions'!$L$19),2,0),IF('Recurring Transactions'!$F$19="Weekly",IF(AND('Recurring Transactions'!$J$19&lt;=EOMONTH($Q839,0),$Q839&lt;='Recurring Transactions'!$L$19),MAX(0,INT((MIN(EOMONTH($Q839,0),'Recurring Transactions'!$L$19)-'Recurring Transactions'!$J$19)/7)+INT(-(MAX('Recurring Transactions'!$J$19,$Q839)-'Recurring Transactions'!$J$19)/7)+1),0),IF('Recurring Transactions'!$F$19="Bi-weekly",IF(AND('Recurring Transactions'!$J$19&lt;=EOMONTH($Q839,0),$Q839&lt;='Recurring Transactions'!$L$19),MAX(0,INT((MIN(EOMONTH($Q839,0),'Recurring Transactions'!$L$19)-'Recurring Transactions'!$J$19)/14)+INT(-(MAX('Recurring Transactions'!$J$19,$Q839)-'Recurring Transactions'!$J$19)/14)+1),0),IF('Recurring Transactions'!$F$19="Quarterly",IF(AND(AND('Recurring Transactions'!$J$19&lt;=EOMONTH($Q839,0),$Q839&lt;='Recurring Transactions'!$L$19),MOD((YEAR($Q839)-YEAR('Recurring Transactions'!$J$19))*12+MONTH($Q839)-MONTH('Recurring Transactions'!$J$19),3)=0),1,0),IF('Recurring Transactions'!$F$19="Annually",IF(AND(AND('Recurring Transactions'!$J$19&lt;=EOMONTH($Q839,0),$Q839&lt;='Recurring Transactions'!$L$19),MONTH($Q839)=MONTH('Recurring Transactions'!$J$19)),1,0),0)))))))*'Recurring Transactions'!$D$19)</f>
        <v/>
      </c>
    </row>
    <row r="840">
      <c r="N840" s="126">
        <f>'Recurring Transactions'!$A$19</f>
        <v/>
      </c>
      <c r="O840" s="126">
        <f>'Recurring Transactions'!$B$19</f>
        <v/>
      </c>
      <c r="P840" s="126">
        <f>'Recurring Transactions'!$E$19</f>
        <v/>
      </c>
      <c r="Q840" s="72">
        <f>IF('Recurring Transactions'!$J$19="","",EDATE('Recurring Transactions'!$J$19,38))</f>
        <v/>
      </c>
      <c r="R840" s="126">
        <f>IF($Q840="","",TEXT($Q840,"mmm yyyy"))</f>
        <v/>
      </c>
      <c r="S840" s="124">
        <f>IF(OR('Recurring Transactions'!$A$19="",$Q840=""),0,(IF('Recurring Transactions'!$F$19="Monthly",IF(AND('Recurring Transactions'!$J$19&lt;=EOMONTH($Q840,0),$Q840&lt;='Recurring Transactions'!$L$19),1,0),IF('Recurring Transactions'!$F$19="Semi-monthly",IF(AND('Recurring Transactions'!$J$19&lt;=EOMONTH($Q840,0),$Q840&lt;='Recurring Transactions'!$L$19),2,0),IF('Recurring Transactions'!$F$19="Weekly",IF(AND('Recurring Transactions'!$J$19&lt;=EOMONTH($Q840,0),$Q840&lt;='Recurring Transactions'!$L$19),MAX(0,INT((MIN(EOMONTH($Q840,0),'Recurring Transactions'!$L$19)-'Recurring Transactions'!$J$19)/7)+INT(-(MAX('Recurring Transactions'!$J$19,$Q840)-'Recurring Transactions'!$J$19)/7)+1),0),IF('Recurring Transactions'!$F$19="Bi-weekly",IF(AND('Recurring Transactions'!$J$19&lt;=EOMONTH($Q840,0),$Q840&lt;='Recurring Transactions'!$L$19),MAX(0,INT((MIN(EOMONTH($Q840,0),'Recurring Transactions'!$L$19)-'Recurring Transactions'!$J$19)/14)+INT(-(MAX('Recurring Transactions'!$J$19,$Q840)-'Recurring Transactions'!$J$19)/14)+1),0),IF('Recurring Transactions'!$F$19="Quarterly",IF(AND(AND('Recurring Transactions'!$J$19&lt;=EOMONTH($Q840,0),$Q840&lt;='Recurring Transactions'!$L$19),MOD((YEAR($Q840)-YEAR('Recurring Transactions'!$J$19))*12+MONTH($Q840)-MONTH('Recurring Transactions'!$J$19),3)=0),1,0),IF('Recurring Transactions'!$F$19="Annually",IF(AND(AND('Recurring Transactions'!$J$19&lt;=EOMONTH($Q840,0),$Q840&lt;='Recurring Transactions'!$L$19),MONTH($Q840)=MONTH('Recurring Transactions'!$J$19)),1,0),0)))))))*'Recurring Transactions'!$D$19)</f>
        <v/>
      </c>
    </row>
    <row r="841">
      <c r="N841" s="126">
        <f>'Recurring Transactions'!$A$19</f>
        <v/>
      </c>
      <c r="O841" s="126">
        <f>'Recurring Transactions'!$B$19</f>
        <v/>
      </c>
      <c r="P841" s="126">
        <f>'Recurring Transactions'!$E$19</f>
        <v/>
      </c>
      <c r="Q841" s="72">
        <f>IF('Recurring Transactions'!$J$19="","",EDATE('Recurring Transactions'!$J$19,39))</f>
        <v/>
      </c>
      <c r="R841" s="126">
        <f>IF($Q841="","",TEXT($Q841,"mmm yyyy"))</f>
        <v/>
      </c>
      <c r="S841" s="124">
        <f>IF(OR('Recurring Transactions'!$A$19="",$Q841=""),0,(IF('Recurring Transactions'!$F$19="Monthly",IF(AND('Recurring Transactions'!$J$19&lt;=EOMONTH($Q841,0),$Q841&lt;='Recurring Transactions'!$L$19),1,0),IF('Recurring Transactions'!$F$19="Semi-monthly",IF(AND('Recurring Transactions'!$J$19&lt;=EOMONTH($Q841,0),$Q841&lt;='Recurring Transactions'!$L$19),2,0),IF('Recurring Transactions'!$F$19="Weekly",IF(AND('Recurring Transactions'!$J$19&lt;=EOMONTH($Q841,0),$Q841&lt;='Recurring Transactions'!$L$19),MAX(0,INT((MIN(EOMONTH($Q841,0),'Recurring Transactions'!$L$19)-'Recurring Transactions'!$J$19)/7)+INT(-(MAX('Recurring Transactions'!$J$19,$Q841)-'Recurring Transactions'!$J$19)/7)+1),0),IF('Recurring Transactions'!$F$19="Bi-weekly",IF(AND('Recurring Transactions'!$J$19&lt;=EOMONTH($Q841,0),$Q841&lt;='Recurring Transactions'!$L$19),MAX(0,INT((MIN(EOMONTH($Q841,0),'Recurring Transactions'!$L$19)-'Recurring Transactions'!$J$19)/14)+INT(-(MAX('Recurring Transactions'!$J$19,$Q841)-'Recurring Transactions'!$J$19)/14)+1),0),IF('Recurring Transactions'!$F$19="Quarterly",IF(AND(AND('Recurring Transactions'!$J$19&lt;=EOMONTH($Q841,0),$Q841&lt;='Recurring Transactions'!$L$19),MOD((YEAR($Q841)-YEAR('Recurring Transactions'!$J$19))*12+MONTH($Q841)-MONTH('Recurring Transactions'!$J$19),3)=0),1,0),IF('Recurring Transactions'!$F$19="Annually",IF(AND(AND('Recurring Transactions'!$J$19&lt;=EOMONTH($Q841,0),$Q841&lt;='Recurring Transactions'!$L$19),MONTH($Q841)=MONTH('Recurring Transactions'!$J$19)),1,0),0)))))))*'Recurring Transactions'!$D$19)</f>
        <v/>
      </c>
    </row>
    <row r="842">
      <c r="N842" s="126">
        <f>'Recurring Transactions'!$A$19</f>
        <v/>
      </c>
      <c r="O842" s="126">
        <f>'Recurring Transactions'!$B$19</f>
        <v/>
      </c>
      <c r="P842" s="126">
        <f>'Recurring Transactions'!$E$19</f>
        <v/>
      </c>
      <c r="Q842" s="72">
        <f>IF('Recurring Transactions'!$J$19="","",EDATE('Recurring Transactions'!$J$19,40))</f>
        <v/>
      </c>
      <c r="R842" s="126">
        <f>IF($Q842="","",TEXT($Q842,"mmm yyyy"))</f>
        <v/>
      </c>
      <c r="S842" s="124">
        <f>IF(OR('Recurring Transactions'!$A$19="",$Q842=""),0,(IF('Recurring Transactions'!$F$19="Monthly",IF(AND('Recurring Transactions'!$J$19&lt;=EOMONTH($Q842,0),$Q842&lt;='Recurring Transactions'!$L$19),1,0),IF('Recurring Transactions'!$F$19="Semi-monthly",IF(AND('Recurring Transactions'!$J$19&lt;=EOMONTH($Q842,0),$Q842&lt;='Recurring Transactions'!$L$19),2,0),IF('Recurring Transactions'!$F$19="Weekly",IF(AND('Recurring Transactions'!$J$19&lt;=EOMONTH($Q842,0),$Q842&lt;='Recurring Transactions'!$L$19),MAX(0,INT((MIN(EOMONTH($Q842,0),'Recurring Transactions'!$L$19)-'Recurring Transactions'!$J$19)/7)+INT(-(MAX('Recurring Transactions'!$J$19,$Q842)-'Recurring Transactions'!$J$19)/7)+1),0),IF('Recurring Transactions'!$F$19="Bi-weekly",IF(AND('Recurring Transactions'!$J$19&lt;=EOMONTH($Q842,0),$Q842&lt;='Recurring Transactions'!$L$19),MAX(0,INT((MIN(EOMONTH($Q842,0),'Recurring Transactions'!$L$19)-'Recurring Transactions'!$J$19)/14)+INT(-(MAX('Recurring Transactions'!$J$19,$Q842)-'Recurring Transactions'!$J$19)/14)+1),0),IF('Recurring Transactions'!$F$19="Quarterly",IF(AND(AND('Recurring Transactions'!$J$19&lt;=EOMONTH($Q842,0),$Q842&lt;='Recurring Transactions'!$L$19),MOD((YEAR($Q842)-YEAR('Recurring Transactions'!$J$19))*12+MONTH($Q842)-MONTH('Recurring Transactions'!$J$19),3)=0),1,0),IF('Recurring Transactions'!$F$19="Annually",IF(AND(AND('Recurring Transactions'!$J$19&lt;=EOMONTH($Q842,0),$Q842&lt;='Recurring Transactions'!$L$19),MONTH($Q842)=MONTH('Recurring Transactions'!$J$19)),1,0),0)))))))*'Recurring Transactions'!$D$19)</f>
        <v/>
      </c>
    </row>
    <row r="843">
      <c r="N843" s="126">
        <f>'Recurring Transactions'!$A$19</f>
        <v/>
      </c>
      <c r="O843" s="126">
        <f>'Recurring Transactions'!$B$19</f>
        <v/>
      </c>
      <c r="P843" s="126">
        <f>'Recurring Transactions'!$E$19</f>
        <v/>
      </c>
      <c r="Q843" s="72">
        <f>IF('Recurring Transactions'!$J$19="","",EDATE('Recurring Transactions'!$J$19,41))</f>
        <v/>
      </c>
      <c r="R843" s="126">
        <f>IF($Q843="","",TEXT($Q843,"mmm yyyy"))</f>
        <v/>
      </c>
      <c r="S843" s="124">
        <f>IF(OR('Recurring Transactions'!$A$19="",$Q843=""),0,(IF('Recurring Transactions'!$F$19="Monthly",IF(AND('Recurring Transactions'!$J$19&lt;=EOMONTH($Q843,0),$Q843&lt;='Recurring Transactions'!$L$19),1,0),IF('Recurring Transactions'!$F$19="Semi-monthly",IF(AND('Recurring Transactions'!$J$19&lt;=EOMONTH($Q843,0),$Q843&lt;='Recurring Transactions'!$L$19),2,0),IF('Recurring Transactions'!$F$19="Weekly",IF(AND('Recurring Transactions'!$J$19&lt;=EOMONTH($Q843,0),$Q843&lt;='Recurring Transactions'!$L$19),MAX(0,INT((MIN(EOMONTH($Q843,0),'Recurring Transactions'!$L$19)-'Recurring Transactions'!$J$19)/7)+INT(-(MAX('Recurring Transactions'!$J$19,$Q843)-'Recurring Transactions'!$J$19)/7)+1),0),IF('Recurring Transactions'!$F$19="Bi-weekly",IF(AND('Recurring Transactions'!$J$19&lt;=EOMONTH($Q843,0),$Q843&lt;='Recurring Transactions'!$L$19),MAX(0,INT((MIN(EOMONTH($Q843,0),'Recurring Transactions'!$L$19)-'Recurring Transactions'!$J$19)/14)+INT(-(MAX('Recurring Transactions'!$J$19,$Q843)-'Recurring Transactions'!$J$19)/14)+1),0),IF('Recurring Transactions'!$F$19="Quarterly",IF(AND(AND('Recurring Transactions'!$J$19&lt;=EOMONTH($Q843,0),$Q843&lt;='Recurring Transactions'!$L$19),MOD((YEAR($Q843)-YEAR('Recurring Transactions'!$J$19))*12+MONTH($Q843)-MONTH('Recurring Transactions'!$J$19),3)=0),1,0),IF('Recurring Transactions'!$F$19="Annually",IF(AND(AND('Recurring Transactions'!$J$19&lt;=EOMONTH($Q843,0),$Q843&lt;='Recurring Transactions'!$L$19),MONTH($Q843)=MONTH('Recurring Transactions'!$J$19)),1,0),0)))))))*'Recurring Transactions'!$D$19)</f>
        <v/>
      </c>
    </row>
    <row r="844">
      <c r="N844" s="126">
        <f>'Recurring Transactions'!$A$19</f>
        <v/>
      </c>
      <c r="O844" s="126">
        <f>'Recurring Transactions'!$B$19</f>
        <v/>
      </c>
      <c r="P844" s="126">
        <f>'Recurring Transactions'!$E$19</f>
        <v/>
      </c>
      <c r="Q844" s="72">
        <f>IF('Recurring Transactions'!$J$19="","",EDATE('Recurring Transactions'!$J$19,42))</f>
        <v/>
      </c>
      <c r="R844" s="126">
        <f>IF($Q844="","",TEXT($Q844,"mmm yyyy"))</f>
        <v/>
      </c>
      <c r="S844" s="124">
        <f>IF(OR('Recurring Transactions'!$A$19="",$Q844=""),0,(IF('Recurring Transactions'!$F$19="Monthly",IF(AND('Recurring Transactions'!$J$19&lt;=EOMONTH($Q844,0),$Q844&lt;='Recurring Transactions'!$L$19),1,0),IF('Recurring Transactions'!$F$19="Semi-monthly",IF(AND('Recurring Transactions'!$J$19&lt;=EOMONTH($Q844,0),$Q844&lt;='Recurring Transactions'!$L$19),2,0),IF('Recurring Transactions'!$F$19="Weekly",IF(AND('Recurring Transactions'!$J$19&lt;=EOMONTH($Q844,0),$Q844&lt;='Recurring Transactions'!$L$19),MAX(0,INT((MIN(EOMONTH($Q844,0),'Recurring Transactions'!$L$19)-'Recurring Transactions'!$J$19)/7)+INT(-(MAX('Recurring Transactions'!$J$19,$Q844)-'Recurring Transactions'!$J$19)/7)+1),0),IF('Recurring Transactions'!$F$19="Bi-weekly",IF(AND('Recurring Transactions'!$J$19&lt;=EOMONTH($Q844,0),$Q844&lt;='Recurring Transactions'!$L$19),MAX(0,INT((MIN(EOMONTH($Q844,0),'Recurring Transactions'!$L$19)-'Recurring Transactions'!$J$19)/14)+INT(-(MAX('Recurring Transactions'!$J$19,$Q844)-'Recurring Transactions'!$J$19)/14)+1),0),IF('Recurring Transactions'!$F$19="Quarterly",IF(AND(AND('Recurring Transactions'!$J$19&lt;=EOMONTH($Q844,0),$Q844&lt;='Recurring Transactions'!$L$19),MOD((YEAR($Q844)-YEAR('Recurring Transactions'!$J$19))*12+MONTH($Q844)-MONTH('Recurring Transactions'!$J$19),3)=0),1,0),IF('Recurring Transactions'!$F$19="Annually",IF(AND(AND('Recurring Transactions'!$J$19&lt;=EOMONTH($Q844,0),$Q844&lt;='Recurring Transactions'!$L$19),MONTH($Q844)=MONTH('Recurring Transactions'!$J$19)),1,0),0)))))))*'Recurring Transactions'!$D$19)</f>
        <v/>
      </c>
    </row>
    <row r="845">
      <c r="N845" s="126">
        <f>'Recurring Transactions'!$A$19</f>
        <v/>
      </c>
      <c r="O845" s="126">
        <f>'Recurring Transactions'!$B$19</f>
        <v/>
      </c>
      <c r="P845" s="126">
        <f>'Recurring Transactions'!$E$19</f>
        <v/>
      </c>
      <c r="Q845" s="72">
        <f>IF('Recurring Transactions'!$J$19="","",EDATE('Recurring Transactions'!$J$19,43))</f>
        <v/>
      </c>
      <c r="R845" s="126">
        <f>IF($Q845="","",TEXT($Q845,"mmm yyyy"))</f>
        <v/>
      </c>
      <c r="S845" s="124">
        <f>IF(OR('Recurring Transactions'!$A$19="",$Q845=""),0,(IF('Recurring Transactions'!$F$19="Monthly",IF(AND('Recurring Transactions'!$J$19&lt;=EOMONTH($Q845,0),$Q845&lt;='Recurring Transactions'!$L$19),1,0),IF('Recurring Transactions'!$F$19="Semi-monthly",IF(AND('Recurring Transactions'!$J$19&lt;=EOMONTH($Q845,0),$Q845&lt;='Recurring Transactions'!$L$19),2,0),IF('Recurring Transactions'!$F$19="Weekly",IF(AND('Recurring Transactions'!$J$19&lt;=EOMONTH($Q845,0),$Q845&lt;='Recurring Transactions'!$L$19),MAX(0,INT((MIN(EOMONTH($Q845,0),'Recurring Transactions'!$L$19)-'Recurring Transactions'!$J$19)/7)+INT(-(MAX('Recurring Transactions'!$J$19,$Q845)-'Recurring Transactions'!$J$19)/7)+1),0),IF('Recurring Transactions'!$F$19="Bi-weekly",IF(AND('Recurring Transactions'!$J$19&lt;=EOMONTH($Q845,0),$Q845&lt;='Recurring Transactions'!$L$19),MAX(0,INT((MIN(EOMONTH($Q845,0),'Recurring Transactions'!$L$19)-'Recurring Transactions'!$J$19)/14)+INT(-(MAX('Recurring Transactions'!$J$19,$Q845)-'Recurring Transactions'!$J$19)/14)+1),0),IF('Recurring Transactions'!$F$19="Quarterly",IF(AND(AND('Recurring Transactions'!$J$19&lt;=EOMONTH($Q845,0),$Q845&lt;='Recurring Transactions'!$L$19),MOD((YEAR($Q845)-YEAR('Recurring Transactions'!$J$19))*12+MONTH($Q845)-MONTH('Recurring Transactions'!$J$19),3)=0),1,0),IF('Recurring Transactions'!$F$19="Annually",IF(AND(AND('Recurring Transactions'!$J$19&lt;=EOMONTH($Q845,0),$Q845&lt;='Recurring Transactions'!$L$19),MONTH($Q845)=MONTH('Recurring Transactions'!$J$19)),1,0),0)))))))*'Recurring Transactions'!$D$19)</f>
        <v/>
      </c>
    </row>
    <row r="846">
      <c r="N846" s="126">
        <f>'Recurring Transactions'!$A$19</f>
        <v/>
      </c>
      <c r="O846" s="126">
        <f>'Recurring Transactions'!$B$19</f>
        <v/>
      </c>
      <c r="P846" s="126">
        <f>'Recurring Transactions'!$E$19</f>
        <v/>
      </c>
      <c r="Q846" s="72">
        <f>IF('Recurring Transactions'!$J$19="","",EDATE('Recurring Transactions'!$J$19,44))</f>
        <v/>
      </c>
      <c r="R846" s="126">
        <f>IF($Q846="","",TEXT($Q846,"mmm yyyy"))</f>
        <v/>
      </c>
      <c r="S846" s="124">
        <f>IF(OR('Recurring Transactions'!$A$19="",$Q846=""),0,(IF('Recurring Transactions'!$F$19="Monthly",IF(AND('Recurring Transactions'!$J$19&lt;=EOMONTH($Q846,0),$Q846&lt;='Recurring Transactions'!$L$19),1,0),IF('Recurring Transactions'!$F$19="Semi-monthly",IF(AND('Recurring Transactions'!$J$19&lt;=EOMONTH($Q846,0),$Q846&lt;='Recurring Transactions'!$L$19),2,0),IF('Recurring Transactions'!$F$19="Weekly",IF(AND('Recurring Transactions'!$J$19&lt;=EOMONTH($Q846,0),$Q846&lt;='Recurring Transactions'!$L$19),MAX(0,INT((MIN(EOMONTH($Q846,0),'Recurring Transactions'!$L$19)-'Recurring Transactions'!$J$19)/7)+INT(-(MAX('Recurring Transactions'!$J$19,$Q846)-'Recurring Transactions'!$J$19)/7)+1),0),IF('Recurring Transactions'!$F$19="Bi-weekly",IF(AND('Recurring Transactions'!$J$19&lt;=EOMONTH($Q846,0),$Q846&lt;='Recurring Transactions'!$L$19),MAX(0,INT((MIN(EOMONTH($Q846,0),'Recurring Transactions'!$L$19)-'Recurring Transactions'!$J$19)/14)+INT(-(MAX('Recurring Transactions'!$J$19,$Q846)-'Recurring Transactions'!$J$19)/14)+1),0),IF('Recurring Transactions'!$F$19="Quarterly",IF(AND(AND('Recurring Transactions'!$J$19&lt;=EOMONTH($Q846,0),$Q846&lt;='Recurring Transactions'!$L$19),MOD((YEAR($Q846)-YEAR('Recurring Transactions'!$J$19))*12+MONTH($Q846)-MONTH('Recurring Transactions'!$J$19),3)=0),1,0),IF('Recurring Transactions'!$F$19="Annually",IF(AND(AND('Recurring Transactions'!$J$19&lt;=EOMONTH($Q846,0),$Q846&lt;='Recurring Transactions'!$L$19),MONTH($Q846)=MONTH('Recurring Transactions'!$J$19)),1,0),0)))))))*'Recurring Transactions'!$D$19)</f>
        <v/>
      </c>
    </row>
    <row r="847">
      <c r="N847" s="126">
        <f>'Recurring Transactions'!$A$19</f>
        <v/>
      </c>
      <c r="O847" s="126">
        <f>'Recurring Transactions'!$B$19</f>
        <v/>
      </c>
      <c r="P847" s="126">
        <f>'Recurring Transactions'!$E$19</f>
        <v/>
      </c>
      <c r="Q847" s="72">
        <f>IF('Recurring Transactions'!$J$19="","",EDATE('Recurring Transactions'!$J$19,45))</f>
        <v/>
      </c>
      <c r="R847" s="126">
        <f>IF($Q847="","",TEXT($Q847,"mmm yyyy"))</f>
        <v/>
      </c>
      <c r="S847" s="124">
        <f>IF(OR('Recurring Transactions'!$A$19="",$Q847=""),0,(IF('Recurring Transactions'!$F$19="Monthly",IF(AND('Recurring Transactions'!$J$19&lt;=EOMONTH($Q847,0),$Q847&lt;='Recurring Transactions'!$L$19),1,0),IF('Recurring Transactions'!$F$19="Semi-monthly",IF(AND('Recurring Transactions'!$J$19&lt;=EOMONTH($Q847,0),$Q847&lt;='Recurring Transactions'!$L$19),2,0),IF('Recurring Transactions'!$F$19="Weekly",IF(AND('Recurring Transactions'!$J$19&lt;=EOMONTH($Q847,0),$Q847&lt;='Recurring Transactions'!$L$19),MAX(0,INT((MIN(EOMONTH($Q847,0),'Recurring Transactions'!$L$19)-'Recurring Transactions'!$J$19)/7)+INT(-(MAX('Recurring Transactions'!$J$19,$Q847)-'Recurring Transactions'!$J$19)/7)+1),0),IF('Recurring Transactions'!$F$19="Bi-weekly",IF(AND('Recurring Transactions'!$J$19&lt;=EOMONTH($Q847,0),$Q847&lt;='Recurring Transactions'!$L$19),MAX(0,INT((MIN(EOMONTH($Q847,0),'Recurring Transactions'!$L$19)-'Recurring Transactions'!$J$19)/14)+INT(-(MAX('Recurring Transactions'!$J$19,$Q847)-'Recurring Transactions'!$J$19)/14)+1),0),IF('Recurring Transactions'!$F$19="Quarterly",IF(AND(AND('Recurring Transactions'!$J$19&lt;=EOMONTH($Q847,0),$Q847&lt;='Recurring Transactions'!$L$19),MOD((YEAR($Q847)-YEAR('Recurring Transactions'!$J$19))*12+MONTH($Q847)-MONTH('Recurring Transactions'!$J$19),3)=0),1,0),IF('Recurring Transactions'!$F$19="Annually",IF(AND(AND('Recurring Transactions'!$J$19&lt;=EOMONTH($Q847,0),$Q847&lt;='Recurring Transactions'!$L$19),MONTH($Q847)=MONTH('Recurring Transactions'!$J$19)),1,0),0)))))))*'Recurring Transactions'!$D$19)</f>
        <v/>
      </c>
    </row>
    <row r="848">
      <c r="N848" s="126">
        <f>'Recurring Transactions'!$A$19</f>
        <v/>
      </c>
      <c r="O848" s="126">
        <f>'Recurring Transactions'!$B$19</f>
        <v/>
      </c>
      <c r="P848" s="126">
        <f>'Recurring Transactions'!$E$19</f>
        <v/>
      </c>
      <c r="Q848" s="72">
        <f>IF('Recurring Transactions'!$J$19="","",EDATE('Recurring Transactions'!$J$19,46))</f>
        <v/>
      </c>
      <c r="R848" s="126">
        <f>IF($Q848="","",TEXT($Q848,"mmm yyyy"))</f>
        <v/>
      </c>
      <c r="S848" s="124">
        <f>IF(OR('Recurring Transactions'!$A$19="",$Q848=""),0,(IF('Recurring Transactions'!$F$19="Monthly",IF(AND('Recurring Transactions'!$J$19&lt;=EOMONTH($Q848,0),$Q848&lt;='Recurring Transactions'!$L$19),1,0),IF('Recurring Transactions'!$F$19="Semi-monthly",IF(AND('Recurring Transactions'!$J$19&lt;=EOMONTH($Q848,0),$Q848&lt;='Recurring Transactions'!$L$19),2,0),IF('Recurring Transactions'!$F$19="Weekly",IF(AND('Recurring Transactions'!$J$19&lt;=EOMONTH($Q848,0),$Q848&lt;='Recurring Transactions'!$L$19),MAX(0,INT((MIN(EOMONTH($Q848,0),'Recurring Transactions'!$L$19)-'Recurring Transactions'!$J$19)/7)+INT(-(MAX('Recurring Transactions'!$J$19,$Q848)-'Recurring Transactions'!$J$19)/7)+1),0),IF('Recurring Transactions'!$F$19="Bi-weekly",IF(AND('Recurring Transactions'!$J$19&lt;=EOMONTH($Q848,0),$Q848&lt;='Recurring Transactions'!$L$19),MAX(0,INT((MIN(EOMONTH($Q848,0),'Recurring Transactions'!$L$19)-'Recurring Transactions'!$J$19)/14)+INT(-(MAX('Recurring Transactions'!$J$19,$Q848)-'Recurring Transactions'!$J$19)/14)+1),0),IF('Recurring Transactions'!$F$19="Quarterly",IF(AND(AND('Recurring Transactions'!$J$19&lt;=EOMONTH($Q848,0),$Q848&lt;='Recurring Transactions'!$L$19),MOD((YEAR($Q848)-YEAR('Recurring Transactions'!$J$19))*12+MONTH($Q848)-MONTH('Recurring Transactions'!$J$19),3)=0),1,0),IF('Recurring Transactions'!$F$19="Annually",IF(AND(AND('Recurring Transactions'!$J$19&lt;=EOMONTH($Q848,0),$Q848&lt;='Recurring Transactions'!$L$19),MONTH($Q848)=MONTH('Recurring Transactions'!$J$19)),1,0),0)))))))*'Recurring Transactions'!$D$19)</f>
        <v/>
      </c>
    </row>
    <row r="849">
      <c r="N849" s="126">
        <f>'Recurring Transactions'!$A$19</f>
        <v/>
      </c>
      <c r="O849" s="126">
        <f>'Recurring Transactions'!$B$19</f>
        <v/>
      </c>
      <c r="P849" s="126">
        <f>'Recurring Transactions'!$E$19</f>
        <v/>
      </c>
      <c r="Q849" s="72">
        <f>IF('Recurring Transactions'!$J$19="","",EDATE('Recurring Transactions'!$J$19,47))</f>
        <v/>
      </c>
      <c r="R849" s="126">
        <f>IF($Q849="","",TEXT($Q849,"mmm yyyy"))</f>
        <v/>
      </c>
      <c r="S849" s="124">
        <f>IF(OR('Recurring Transactions'!$A$19="",$Q849=""),0,(IF('Recurring Transactions'!$F$19="Monthly",IF(AND('Recurring Transactions'!$J$19&lt;=EOMONTH($Q849,0),$Q849&lt;='Recurring Transactions'!$L$19),1,0),IF('Recurring Transactions'!$F$19="Semi-monthly",IF(AND('Recurring Transactions'!$J$19&lt;=EOMONTH($Q849,0),$Q849&lt;='Recurring Transactions'!$L$19),2,0),IF('Recurring Transactions'!$F$19="Weekly",IF(AND('Recurring Transactions'!$J$19&lt;=EOMONTH($Q849,0),$Q849&lt;='Recurring Transactions'!$L$19),MAX(0,INT((MIN(EOMONTH($Q849,0),'Recurring Transactions'!$L$19)-'Recurring Transactions'!$J$19)/7)+INT(-(MAX('Recurring Transactions'!$J$19,$Q849)-'Recurring Transactions'!$J$19)/7)+1),0),IF('Recurring Transactions'!$F$19="Bi-weekly",IF(AND('Recurring Transactions'!$J$19&lt;=EOMONTH($Q849,0),$Q849&lt;='Recurring Transactions'!$L$19),MAX(0,INT((MIN(EOMONTH($Q849,0),'Recurring Transactions'!$L$19)-'Recurring Transactions'!$J$19)/14)+INT(-(MAX('Recurring Transactions'!$J$19,$Q849)-'Recurring Transactions'!$J$19)/14)+1),0),IF('Recurring Transactions'!$F$19="Quarterly",IF(AND(AND('Recurring Transactions'!$J$19&lt;=EOMONTH($Q849,0),$Q849&lt;='Recurring Transactions'!$L$19),MOD((YEAR($Q849)-YEAR('Recurring Transactions'!$J$19))*12+MONTH($Q849)-MONTH('Recurring Transactions'!$J$19),3)=0),1,0),IF('Recurring Transactions'!$F$19="Annually",IF(AND(AND('Recurring Transactions'!$J$19&lt;=EOMONTH($Q849,0),$Q849&lt;='Recurring Transactions'!$L$19),MONTH($Q849)=MONTH('Recurring Transactions'!$J$19)),1,0),0)))))))*'Recurring Transactions'!$D$19)</f>
        <v/>
      </c>
    </row>
    <row r="850">
      <c r="N850" s="126">
        <f>'Recurring Transactions'!$A$19</f>
        <v/>
      </c>
      <c r="O850" s="126">
        <f>'Recurring Transactions'!$B$19</f>
        <v/>
      </c>
      <c r="P850" s="126">
        <f>'Recurring Transactions'!$E$19</f>
        <v/>
      </c>
      <c r="Q850" s="72">
        <f>IF('Recurring Transactions'!$J$19="","",EDATE('Recurring Transactions'!$J$19,48))</f>
        <v/>
      </c>
      <c r="R850" s="126">
        <f>IF($Q850="","",TEXT($Q850,"mmm yyyy"))</f>
        <v/>
      </c>
      <c r="S850" s="124">
        <f>IF(OR('Recurring Transactions'!$A$19="",$Q850=""),0,(IF('Recurring Transactions'!$F$19="Monthly",IF(AND('Recurring Transactions'!$J$19&lt;=EOMONTH($Q850,0),$Q850&lt;='Recurring Transactions'!$L$19),1,0),IF('Recurring Transactions'!$F$19="Semi-monthly",IF(AND('Recurring Transactions'!$J$19&lt;=EOMONTH($Q850,0),$Q850&lt;='Recurring Transactions'!$L$19),2,0),IF('Recurring Transactions'!$F$19="Weekly",IF(AND('Recurring Transactions'!$J$19&lt;=EOMONTH($Q850,0),$Q850&lt;='Recurring Transactions'!$L$19),MAX(0,INT((MIN(EOMONTH($Q850,0),'Recurring Transactions'!$L$19)-'Recurring Transactions'!$J$19)/7)+INT(-(MAX('Recurring Transactions'!$J$19,$Q850)-'Recurring Transactions'!$J$19)/7)+1),0),IF('Recurring Transactions'!$F$19="Bi-weekly",IF(AND('Recurring Transactions'!$J$19&lt;=EOMONTH($Q850,0),$Q850&lt;='Recurring Transactions'!$L$19),MAX(0,INT((MIN(EOMONTH($Q850,0),'Recurring Transactions'!$L$19)-'Recurring Transactions'!$J$19)/14)+INT(-(MAX('Recurring Transactions'!$J$19,$Q850)-'Recurring Transactions'!$J$19)/14)+1),0),IF('Recurring Transactions'!$F$19="Quarterly",IF(AND(AND('Recurring Transactions'!$J$19&lt;=EOMONTH($Q850,0),$Q850&lt;='Recurring Transactions'!$L$19),MOD((YEAR($Q850)-YEAR('Recurring Transactions'!$J$19))*12+MONTH($Q850)-MONTH('Recurring Transactions'!$J$19),3)=0),1,0),IF('Recurring Transactions'!$F$19="Annually",IF(AND(AND('Recurring Transactions'!$J$19&lt;=EOMONTH($Q850,0),$Q850&lt;='Recurring Transactions'!$L$19),MONTH($Q850)=MONTH('Recurring Transactions'!$J$19)),1,0),0)))))))*'Recurring Transactions'!$D$19)</f>
        <v/>
      </c>
    </row>
    <row r="851">
      <c r="N851" s="126">
        <f>'Recurring Transactions'!$A$19</f>
        <v/>
      </c>
      <c r="O851" s="126">
        <f>'Recurring Transactions'!$B$19</f>
        <v/>
      </c>
      <c r="P851" s="126">
        <f>'Recurring Transactions'!$E$19</f>
        <v/>
      </c>
      <c r="Q851" s="72">
        <f>IF('Recurring Transactions'!$J$19="","",EDATE('Recurring Transactions'!$J$19,49))</f>
        <v/>
      </c>
      <c r="R851" s="126">
        <f>IF($Q851="","",TEXT($Q851,"mmm yyyy"))</f>
        <v/>
      </c>
      <c r="S851" s="124">
        <f>IF(OR('Recurring Transactions'!$A$19="",$Q851=""),0,(IF('Recurring Transactions'!$F$19="Monthly",IF(AND('Recurring Transactions'!$J$19&lt;=EOMONTH($Q851,0),$Q851&lt;='Recurring Transactions'!$L$19),1,0),IF('Recurring Transactions'!$F$19="Semi-monthly",IF(AND('Recurring Transactions'!$J$19&lt;=EOMONTH($Q851,0),$Q851&lt;='Recurring Transactions'!$L$19),2,0),IF('Recurring Transactions'!$F$19="Weekly",IF(AND('Recurring Transactions'!$J$19&lt;=EOMONTH($Q851,0),$Q851&lt;='Recurring Transactions'!$L$19),MAX(0,INT((MIN(EOMONTH($Q851,0),'Recurring Transactions'!$L$19)-'Recurring Transactions'!$J$19)/7)+INT(-(MAX('Recurring Transactions'!$J$19,$Q851)-'Recurring Transactions'!$J$19)/7)+1),0),IF('Recurring Transactions'!$F$19="Bi-weekly",IF(AND('Recurring Transactions'!$J$19&lt;=EOMONTH($Q851,0),$Q851&lt;='Recurring Transactions'!$L$19),MAX(0,INT((MIN(EOMONTH($Q851,0),'Recurring Transactions'!$L$19)-'Recurring Transactions'!$J$19)/14)+INT(-(MAX('Recurring Transactions'!$J$19,$Q851)-'Recurring Transactions'!$J$19)/14)+1),0),IF('Recurring Transactions'!$F$19="Quarterly",IF(AND(AND('Recurring Transactions'!$J$19&lt;=EOMONTH($Q851,0),$Q851&lt;='Recurring Transactions'!$L$19),MOD((YEAR($Q851)-YEAR('Recurring Transactions'!$J$19))*12+MONTH($Q851)-MONTH('Recurring Transactions'!$J$19),3)=0),1,0),IF('Recurring Transactions'!$F$19="Annually",IF(AND(AND('Recurring Transactions'!$J$19&lt;=EOMONTH($Q851,0),$Q851&lt;='Recurring Transactions'!$L$19),MONTH($Q851)=MONTH('Recurring Transactions'!$J$19)),1,0),0)))))))*'Recurring Transactions'!$D$19)</f>
        <v/>
      </c>
    </row>
    <row r="852">
      <c r="N852" s="126">
        <f>'Recurring Transactions'!$A$19</f>
        <v/>
      </c>
      <c r="O852" s="126">
        <f>'Recurring Transactions'!$B$19</f>
        <v/>
      </c>
      <c r="P852" s="126">
        <f>'Recurring Transactions'!$E$19</f>
        <v/>
      </c>
      <c r="Q852" s="72">
        <f>IF('Recurring Transactions'!$J$19="","",EDATE('Recurring Transactions'!$J$19,50))</f>
        <v/>
      </c>
      <c r="R852" s="126">
        <f>IF($Q852="","",TEXT($Q852,"mmm yyyy"))</f>
        <v/>
      </c>
      <c r="S852" s="124">
        <f>IF(OR('Recurring Transactions'!$A$19="",$Q852=""),0,(IF('Recurring Transactions'!$F$19="Monthly",IF(AND('Recurring Transactions'!$J$19&lt;=EOMONTH($Q852,0),$Q852&lt;='Recurring Transactions'!$L$19),1,0),IF('Recurring Transactions'!$F$19="Semi-monthly",IF(AND('Recurring Transactions'!$J$19&lt;=EOMONTH($Q852,0),$Q852&lt;='Recurring Transactions'!$L$19),2,0),IF('Recurring Transactions'!$F$19="Weekly",IF(AND('Recurring Transactions'!$J$19&lt;=EOMONTH($Q852,0),$Q852&lt;='Recurring Transactions'!$L$19),MAX(0,INT((MIN(EOMONTH($Q852,0),'Recurring Transactions'!$L$19)-'Recurring Transactions'!$J$19)/7)+INT(-(MAX('Recurring Transactions'!$J$19,$Q852)-'Recurring Transactions'!$J$19)/7)+1),0),IF('Recurring Transactions'!$F$19="Bi-weekly",IF(AND('Recurring Transactions'!$J$19&lt;=EOMONTH($Q852,0),$Q852&lt;='Recurring Transactions'!$L$19),MAX(0,INT((MIN(EOMONTH($Q852,0),'Recurring Transactions'!$L$19)-'Recurring Transactions'!$J$19)/14)+INT(-(MAX('Recurring Transactions'!$J$19,$Q852)-'Recurring Transactions'!$J$19)/14)+1),0),IF('Recurring Transactions'!$F$19="Quarterly",IF(AND(AND('Recurring Transactions'!$J$19&lt;=EOMONTH($Q852,0),$Q852&lt;='Recurring Transactions'!$L$19),MOD((YEAR($Q852)-YEAR('Recurring Transactions'!$J$19))*12+MONTH($Q852)-MONTH('Recurring Transactions'!$J$19),3)=0),1,0),IF('Recurring Transactions'!$F$19="Annually",IF(AND(AND('Recurring Transactions'!$J$19&lt;=EOMONTH($Q852,0),$Q852&lt;='Recurring Transactions'!$L$19),MONTH($Q852)=MONTH('Recurring Transactions'!$J$19)),1,0),0)))))))*'Recurring Transactions'!$D$19)</f>
        <v/>
      </c>
    </row>
    <row r="853">
      <c r="N853" s="126">
        <f>'Recurring Transactions'!$A$19</f>
        <v/>
      </c>
      <c r="O853" s="126">
        <f>'Recurring Transactions'!$B$19</f>
        <v/>
      </c>
      <c r="P853" s="126">
        <f>'Recurring Transactions'!$E$19</f>
        <v/>
      </c>
      <c r="Q853" s="72">
        <f>IF('Recurring Transactions'!$J$19="","",EDATE('Recurring Transactions'!$J$19,51))</f>
        <v/>
      </c>
      <c r="R853" s="126">
        <f>IF($Q853="","",TEXT($Q853,"mmm yyyy"))</f>
        <v/>
      </c>
      <c r="S853" s="124">
        <f>IF(OR('Recurring Transactions'!$A$19="",$Q853=""),0,(IF('Recurring Transactions'!$F$19="Monthly",IF(AND('Recurring Transactions'!$J$19&lt;=EOMONTH($Q853,0),$Q853&lt;='Recurring Transactions'!$L$19),1,0),IF('Recurring Transactions'!$F$19="Semi-monthly",IF(AND('Recurring Transactions'!$J$19&lt;=EOMONTH($Q853,0),$Q853&lt;='Recurring Transactions'!$L$19),2,0),IF('Recurring Transactions'!$F$19="Weekly",IF(AND('Recurring Transactions'!$J$19&lt;=EOMONTH($Q853,0),$Q853&lt;='Recurring Transactions'!$L$19),MAX(0,INT((MIN(EOMONTH($Q853,0),'Recurring Transactions'!$L$19)-'Recurring Transactions'!$J$19)/7)+INT(-(MAX('Recurring Transactions'!$J$19,$Q853)-'Recurring Transactions'!$J$19)/7)+1),0),IF('Recurring Transactions'!$F$19="Bi-weekly",IF(AND('Recurring Transactions'!$J$19&lt;=EOMONTH($Q853,0),$Q853&lt;='Recurring Transactions'!$L$19),MAX(0,INT((MIN(EOMONTH($Q853,0),'Recurring Transactions'!$L$19)-'Recurring Transactions'!$J$19)/14)+INT(-(MAX('Recurring Transactions'!$J$19,$Q853)-'Recurring Transactions'!$J$19)/14)+1),0),IF('Recurring Transactions'!$F$19="Quarterly",IF(AND(AND('Recurring Transactions'!$J$19&lt;=EOMONTH($Q853,0),$Q853&lt;='Recurring Transactions'!$L$19),MOD((YEAR($Q853)-YEAR('Recurring Transactions'!$J$19))*12+MONTH($Q853)-MONTH('Recurring Transactions'!$J$19),3)=0),1,0),IF('Recurring Transactions'!$F$19="Annually",IF(AND(AND('Recurring Transactions'!$J$19&lt;=EOMONTH($Q853,0),$Q853&lt;='Recurring Transactions'!$L$19),MONTH($Q853)=MONTH('Recurring Transactions'!$J$19)),1,0),0)))))))*'Recurring Transactions'!$D$19)</f>
        <v/>
      </c>
    </row>
    <row r="854">
      <c r="N854" s="126">
        <f>'Recurring Transactions'!$A$19</f>
        <v/>
      </c>
      <c r="O854" s="126">
        <f>'Recurring Transactions'!$B$19</f>
        <v/>
      </c>
      <c r="P854" s="126">
        <f>'Recurring Transactions'!$E$19</f>
        <v/>
      </c>
      <c r="Q854" s="72">
        <f>IF('Recurring Transactions'!$J$19="","",EDATE('Recurring Transactions'!$J$19,52))</f>
        <v/>
      </c>
      <c r="R854" s="126">
        <f>IF($Q854="","",TEXT($Q854,"mmm yyyy"))</f>
        <v/>
      </c>
      <c r="S854" s="124">
        <f>IF(OR('Recurring Transactions'!$A$19="",$Q854=""),0,(IF('Recurring Transactions'!$F$19="Monthly",IF(AND('Recurring Transactions'!$J$19&lt;=EOMONTH($Q854,0),$Q854&lt;='Recurring Transactions'!$L$19),1,0),IF('Recurring Transactions'!$F$19="Semi-monthly",IF(AND('Recurring Transactions'!$J$19&lt;=EOMONTH($Q854,0),$Q854&lt;='Recurring Transactions'!$L$19),2,0),IF('Recurring Transactions'!$F$19="Weekly",IF(AND('Recurring Transactions'!$J$19&lt;=EOMONTH($Q854,0),$Q854&lt;='Recurring Transactions'!$L$19),MAX(0,INT((MIN(EOMONTH($Q854,0),'Recurring Transactions'!$L$19)-'Recurring Transactions'!$J$19)/7)+INT(-(MAX('Recurring Transactions'!$J$19,$Q854)-'Recurring Transactions'!$J$19)/7)+1),0),IF('Recurring Transactions'!$F$19="Bi-weekly",IF(AND('Recurring Transactions'!$J$19&lt;=EOMONTH($Q854,0),$Q854&lt;='Recurring Transactions'!$L$19),MAX(0,INT((MIN(EOMONTH($Q854,0),'Recurring Transactions'!$L$19)-'Recurring Transactions'!$J$19)/14)+INT(-(MAX('Recurring Transactions'!$J$19,$Q854)-'Recurring Transactions'!$J$19)/14)+1),0),IF('Recurring Transactions'!$F$19="Quarterly",IF(AND(AND('Recurring Transactions'!$J$19&lt;=EOMONTH($Q854,0),$Q854&lt;='Recurring Transactions'!$L$19),MOD((YEAR($Q854)-YEAR('Recurring Transactions'!$J$19))*12+MONTH($Q854)-MONTH('Recurring Transactions'!$J$19),3)=0),1,0),IF('Recurring Transactions'!$F$19="Annually",IF(AND(AND('Recurring Transactions'!$J$19&lt;=EOMONTH($Q854,0),$Q854&lt;='Recurring Transactions'!$L$19),MONTH($Q854)=MONTH('Recurring Transactions'!$J$19)),1,0),0)))))))*'Recurring Transactions'!$D$19)</f>
        <v/>
      </c>
    </row>
    <row r="855">
      <c r="N855" s="126">
        <f>'Recurring Transactions'!$A$19</f>
        <v/>
      </c>
      <c r="O855" s="126">
        <f>'Recurring Transactions'!$B$19</f>
        <v/>
      </c>
      <c r="P855" s="126">
        <f>'Recurring Transactions'!$E$19</f>
        <v/>
      </c>
      <c r="Q855" s="72">
        <f>IF('Recurring Transactions'!$J$19="","",EDATE('Recurring Transactions'!$J$19,53))</f>
        <v/>
      </c>
      <c r="R855" s="126">
        <f>IF($Q855="","",TEXT($Q855,"mmm yyyy"))</f>
        <v/>
      </c>
      <c r="S855" s="124">
        <f>IF(OR('Recurring Transactions'!$A$19="",$Q855=""),0,(IF('Recurring Transactions'!$F$19="Monthly",IF(AND('Recurring Transactions'!$J$19&lt;=EOMONTH($Q855,0),$Q855&lt;='Recurring Transactions'!$L$19),1,0),IF('Recurring Transactions'!$F$19="Semi-monthly",IF(AND('Recurring Transactions'!$J$19&lt;=EOMONTH($Q855,0),$Q855&lt;='Recurring Transactions'!$L$19),2,0),IF('Recurring Transactions'!$F$19="Weekly",IF(AND('Recurring Transactions'!$J$19&lt;=EOMONTH($Q855,0),$Q855&lt;='Recurring Transactions'!$L$19),MAX(0,INT((MIN(EOMONTH($Q855,0),'Recurring Transactions'!$L$19)-'Recurring Transactions'!$J$19)/7)+INT(-(MAX('Recurring Transactions'!$J$19,$Q855)-'Recurring Transactions'!$J$19)/7)+1),0),IF('Recurring Transactions'!$F$19="Bi-weekly",IF(AND('Recurring Transactions'!$J$19&lt;=EOMONTH($Q855,0),$Q855&lt;='Recurring Transactions'!$L$19),MAX(0,INT((MIN(EOMONTH($Q855,0),'Recurring Transactions'!$L$19)-'Recurring Transactions'!$J$19)/14)+INT(-(MAX('Recurring Transactions'!$J$19,$Q855)-'Recurring Transactions'!$J$19)/14)+1),0),IF('Recurring Transactions'!$F$19="Quarterly",IF(AND(AND('Recurring Transactions'!$J$19&lt;=EOMONTH($Q855,0),$Q855&lt;='Recurring Transactions'!$L$19),MOD((YEAR($Q855)-YEAR('Recurring Transactions'!$J$19))*12+MONTH($Q855)-MONTH('Recurring Transactions'!$J$19),3)=0),1,0),IF('Recurring Transactions'!$F$19="Annually",IF(AND(AND('Recurring Transactions'!$J$19&lt;=EOMONTH($Q855,0),$Q855&lt;='Recurring Transactions'!$L$19),MONTH($Q855)=MONTH('Recurring Transactions'!$J$19)),1,0),0)))))))*'Recurring Transactions'!$D$19)</f>
        <v/>
      </c>
    </row>
    <row r="856">
      <c r="N856" s="126">
        <f>'Recurring Transactions'!$A$19</f>
        <v/>
      </c>
      <c r="O856" s="126">
        <f>'Recurring Transactions'!$B$19</f>
        <v/>
      </c>
      <c r="P856" s="126">
        <f>'Recurring Transactions'!$E$19</f>
        <v/>
      </c>
      <c r="Q856" s="72">
        <f>IF('Recurring Transactions'!$J$19="","",EDATE('Recurring Transactions'!$J$19,54))</f>
        <v/>
      </c>
      <c r="R856" s="126">
        <f>IF($Q856="","",TEXT($Q856,"mmm yyyy"))</f>
        <v/>
      </c>
      <c r="S856" s="124">
        <f>IF(OR('Recurring Transactions'!$A$19="",$Q856=""),0,(IF('Recurring Transactions'!$F$19="Monthly",IF(AND('Recurring Transactions'!$J$19&lt;=EOMONTH($Q856,0),$Q856&lt;='Recurring Transactions'!$L$19),1,0),IF('Recurring Transactions'!$F$19="Semi-monthly",IF(AND('Recurring Transactions'!$J$19&lt;=EOMONTH($Q856,0),$Q856&lt;='Recurring Transactions'!$L$19),2,0),IF('Recurring Transactions'!$F$19="Weekly",IF(AND('Recurring Transactions'!$J$19&lt;=EOMONTH($Q856,0),$Q856&lt;='Recurring Transactions'!$L$19),MAX(0,INT((MIN(EOMONTH($Q856,0),'Recurring Transactions'!$L$19)-'Recurring Transactions'!$J$19)/7)+INT(-(MAX('Recurring Transactions'!$J$19,$Q856)-'Recurring Transactions'!$J$19)/7)+1),0),IF('Recurring Transactions'!$F$19="Bi-weekly",IF(AND('Recurring Transactions'!$J$19&lt;=EOMONTH($Q856,0),$Q856&lt;='Recurring Transactions'!$L$19),MAX(0,INT((MIN(EOMONTH($Q856,0),'Recurring Transactions'!$L$19)-'Recurring Transactions'!$J$19)/14)+INT(-(MAX('Recurring Transactions'!$J$19,$Q856)-'Recurring Transactions'!$J$19)/14)+1),0),IF('Recurring Transactions'!$F$19="Quarterly",IF(AND(AND('Recurring Transactions'!$J$19&lt;=EOMONTH($Q856,0),$Q856&lt;='Recurring Transactions'!$L$19),MOD((YEAR($Q856)-YEAR('Recurring Transactions'!$J$19))*12+MONTH($Q856)-MONTH('Recurring Transactions'!$J$19),3)=0),1,0),IF('Recurring Transactions'!$F$19="Annually",IF(AND(AND('Recurring Transactions'!$J$19&lt;=EOMONTH($Q856,0),$Q856&lt;='Recurring Transactions'!$L$19),MONTH($Q856)=MONTH('Recurring Transactions'!$J$19)),1,0),0)))))))*'Recurring Transactions'!$D$19)</f>
        <v/>
      </c>
    </row>
    <row r="857">
      <c r="N857" s="126">
        <f>'Recurring Transactions'!$A$19</f>
        <v/>
      </c>
      <c r="O857" s="126">
        <f>'Recurring Transactions'!$B$19</f>
        <v/>
      </c>
      <c r="P857" s="126">
        <f>'Recurring Transactions'!$E$19</f>
        <v/>
      </c>
      <c r="Q857" s="72">
        <f>IF('Recurring Transactions'!$J$19="","",EDATE('Recurring Transactions'!$J$19,55))</f>
        <v/>
      </c>
      <c r="R857" s="126">
        <f>IF($Q857="","",TEXT($Q857,"mmm yyyy"))</f>
        <v/>
      </c>
      <c r="S857" s="124">
        <f>IF(OR('Recurring Transactions'!$A$19="",$Q857=""),0,(IF('Recurring Transactions'!$F$19="Monthly",IF(AND('Recurring Transactions'!$J$19&lt;=EOMONTH($Q857,0),$Q857&lt;='Recurring Transactions'!$L$19),1,0),IF('Recurring Transactions'!$F$19="Semi-monthly",IF(AND('Recurring Transactions'!$J$19&lt;=EOMONTH($Q857,0),$Q857&lt;='Recurring Transactions'!$L$19),2,0),IF('Recurring Transactions'!$F$19="Weekly",IF(AND('Recurring Transactions'!$J$19&lt;=EOMONTH($Q857,0),$Q857&lt;='Recurring Transactions'!$L$19),MAX(0,INT((MIN(EOMONTH($Q857,0),'Recurring Transactions'!$L$19)-'Recurring Transactions'!$J$19)/7)+INT(-(MAX('Recurring Transactions'!$J$19,$Q857)-'Recurring Transactions'!$J$19)/7)+1),0),IF('Recurring Transactions'!$F$19="Bi-weekly",IF(AND('Recurring Transactions'!$J$19&lt;=EOMONTH($Q857,0),$Q857&lt;='Recurring Transactions'!$L$19),MAX(0,INT((MIN(EOMONTH($Q857,0),'Recurring Transactions'!$L$19)-'Recurring Transactions'!$J$19)/14)+INT(-(MAX('Recurring Transactions'!$J$19,$Q857)-'Recurring Transactions'!$J$19)/14)+1),0),IF('Recurring Transactions'!$F$19="Quarterly",IF(AND(AND('Recurring Transactions'!$J$19&lt;=EOMONTH($Q857,0),$Q857&lt;='Recurring Transactions'!$L$19),MOD((YEAR($Q857)-YEAR('Recurring Transactions'!$J$19))*12+MONTH($Q857)-MONTH('Recurring Transactions'!$J$19),3)=0),1,0),IF('Recurring Transactions'!$F$19="Annually",IF(AND(AND('Recurring Transactions'!$J$19&lt;=EOMONTH($Q857,0),$Q857&lt;='Recurring Transactions'!$L$19),MONTH($Q857)=MONTH('Recurring Transactions'!$J$19)),1,0),0)))))))*'Recurring Transactions'!$D$19)</f>
        <v/>
      </c>
    </row>
    <row r="858">
      <c r="N858" s="126">
        <f>'Recurring Transactions'!$A$19</f>
        <v/>
      </c>
      <c r="O858" s="126">
        <f>'Recurring Transactions'!$B$19</f>
        <v/>
      </c>
      <c r="P858" s="126">
        <f>'Recurring Transactions'!$E$19</f>
        <v/>
      </c>
      <c r="Q858" s="72">
        <f>IF('Recurring Transactions'!$J$19="","",EDATE('Recurring Transactions'!$J$19,56))</f>
        <v/>
      </c>
      <c r="R858" s="126">
        <f>IF($Q858="","",TEXT($Q858,"mmm yyyy"))</f>
        <v/>
      </c>
      <c r="S858" s="124">
        <f>IF(OR('Recurring Transactions'!$A$19="",$Q858=""),0,(IF('Recurring Transactions'!$F$19="Monthly",IF(AND('Recurring Transactions'!$J$19&lt;=EOMONTH($Q858,0),$Q858&lt;='Recurring Transactions'!$L$19),1,0),IF('Recurring Transactions'!$F$19="Semi-monthly",IF(AND('Recurring Transactions'!$J$19&lt;=EOMONTH($Q858,0),$Q858&lt;='Recurring Transactions'!$L$19),2,0),IF('Recurring Transactions'!$F$19="Weekly",IF(AND('Recurring Transactions'!$J$19&lt;=EOMONTH($Q858,0),$Q858&lt;='Recurring Transactions'!$L$19),MAX(0,INT((MIN(EOMONTH($Q858,0),'Recurring Transactions'!$L$19)-'Recurring Transactions'!$J$19)/7)+INT(-(MAX('Recurring Transactions'!$J$19,$Q858)-'Recurring Transactions'!$J$19)/7)+1),0),IF('Recurring Transactions'!$F$19="Bi-weekly",IF(AND('Recurring Transactions'!$J$19&lt;=EOMONTH($Q858,0),$Q858&lt;='Recurring Transactions'!$L$19),MAX(0,INT((MIN(EOMONTH($Q858,0),'Recurring Transactions'!$L$19)-'Recurring Transactions'!$J$19)/14)+INT(-(MAX('Recurring Transactions'!$J$19,$Q858)-'Recurring Transactions'!$J$19)/14)+1),0),IF('Recurring Transactions'!$F$19="Quarterly",IF(AND(AND('Recurring Transactions'!$J$19&lt;=EOMONTH($Q858,0),$Q858&lt;='Recurring Transactions'!$L$19),MOD((YEAR($Q858)-YEAR('Recurring Transactions'!$J$19))*12+MONTH($Q858)-MONTH('Recurring Transactions'!$J$19),3)=0),1,0),IF('Recurring Transactions'!$F$19="Annually",IF(AND(AND('Recurring Transactions'!$J$19&lt;=EOMONTH($Q858,0),$Q858&lt;='Recurring Transactions'!$L$19),MONTH($Q858)=MONTH('Recurring Transactions'!$J$19)),1,0),0)))))))*'Recurring Transactions'!$D$19)</f>
        <v/>
      </c>
    </row>
    <row r="859">
      <c r="N859" s="126">
        <f>'Recurring Transactions'!$A$19</f>
        <v/>
      </c>
      <c r="O859" s="126">
        <f>'Recurring Transactions'!$B$19</f>
        <v/>
      </c>
      <c r="P859" s="126">
        <f>'Recurring Transactions'!$E$19</f>
        <v/>
      </c>
      <c r="Q859" s="72">
        <f>IF('Recurring Transactions'!$J$19="","",EDATE('Recurring Transactions'!$J$19,57))</f>
        <v/>
      </c>
      <c r="R859" s="126">
        <f>IF($Q859="","",TEXT($Q859,"mmm yyyy"))</f>
        <v/>
      </c>
      <c r="S859" s="124">
        <f>IF(OR('Recurring Transactions'!$A$19="",$Q859=""),0,(IF('Recurring Transactions'!$F$19="Monthly",IF(AND('Recurring Transactions'!$J$19&lt;=EOMONTH($Q859,0),$Q859&lt;='Recurring Transactions'!$L$19),1,0),IF('Recurring Transactions'!$F$19="Semi-monthly",IF(AND('Recurring Transactions'!$J$19&lt;=EOMONTH($Q859,0),$Q859&lt;='Recurring Transactions'!$L$19),2,0),IF('Recurring Transactions'!$F$19="Weekly",IF(AND('Recurring Transactions'!$J$19&lt;=EOMONTH($Q859,0),$Q859&lt;='Recurring Transactions'!$L$19),MAX(0,INT((MIN(EOMONTH($Q859,0),'Recurring Transactions'!$L$19)-'Recurring Transactions'!$J$19)/7)+INT(-(MAX('Recurring Transactions'!$J$19,$Q859)-'Recurring Transactions'!$J$19)/7)+1),0),IF('Recurring Transactions'!$F$19="Bi-weekly",IF(AND('Recurring Transactions'!$J$19&lt;=EOMONTH($Q859,0),$Q859&lt;='Recurring Transactions'!$L$19),MAX(0,INT((MIN(EOMONTH($Q859,0),'Recurring Transactions'!$L$19)-'Recurring Transactions'!$J$19)/14)+INT(-(MAX('Recurring Transactions'!$J$19,$Q859)-'Recurring Transactions'!$J$19)/14)+1),0),IF('Recurring Transactions'!$F$19="Quarterly",IF(AND(AND('Recurring Transactions'!$J$19&lt;=EOMONTH($Q859,0),$Q859&lt;='Recurring Transactions'!$L$19),MOD((YEAR($Q859)-YEAR('Recurring Transactions'!$J$19))*12+MONTH($Q859)-MONTH('Recurring Transactions'!$J$19),3)=0),1,0),IF('Recurring Transactions'!$F$19="Annually",IF(AND(AND('Recurring Transactions'!$J$19&lt;=EOMONTH($Q859,0),$Q859&lt;='Recurring Transactions'!$L$19),MONTH($Q859)=MONTH('Recurring Transactions'!$J$19)),1,0),0)))))))*'Recurring Transactions'!$D$19)</f>
        <v/>
      </c>
    </row>
    <row r="860">
      <c r="N860" s="126">
        <f>'Recurring Transactions'!$A$19</f>
        <v/>
      </c>
      <c r="O860" s="126">
        <f>'Recurring Transactions'!$B$19</f>
        <v/>
      </c>
      <c r="P860" s="126">
        <f>'Recurring Transactions'!$E$19</f>
        <v/>
      </c>
      <c r="Q860" s="72">
        <f>IF('Recurring Transactions'!$J$19="","",EDATE('Recurring Transactions'!$J$19,58))</f>
        <v/>
      </c>
      <c r="R860" s="126">
        <f>IF($Q860="","",TEXT($Q860,"mmm yyyy"))</f>
        <v/>
      </c>
      <c r="S860" s="124">
        <f>IF(OR('Recurring Transactions'!$A$19="",$Q860=""),0,(IF('Recurring Transactions'!$F$19="Monthly",IF(AND('Recurring Transactions'!$J$19&lt;=EOMONTH($Q860,0),$Q860&lt;='Recurring Transactions'!$L$19),1,0),IF('Recurring Transactions'!$F$19="Semi-monthly",IF(AND('Recurring Transactions'!$J$19&lt;=EOMONTH($Q860,0),$Q860&lt;='Recurring Transactions'!$L$19),2,0),IF('Recurring Transactions'!$F$19="Weekly",IF(AND('Recurring Transactions'!$J$19&lt;=EOMONTH($Q860,0),$Q860&lt;='Recurring Transactions'!$L$19),MAX(0,INT((MIN(EOMONTH($Q860,0),'Recurring Transactions'!$L$19)-'Recurring Transactions'!$J$19)/7)+INT(-(MAX('Recurring Transactions'!$J$19,$Q860)-'Recurring Transactions'!$J$19)/7)+1),0),IF('Recurring Transactions'!$F$19="Bi-weekly",IF(AND('Recurring Transactions'!$J$19&lt;=EOMONTH($Q860,0),$Q860&lt;='Recurring Transactions'!$L$19),MAX(0,INT((MIN(EOMONTH($Q860,0),'Recurring Transactions'!$L$19)-'Recurring Transactions'!$J$19)/14)+INT(-(MAX('Recurring Transactions'!$J$19,$Q860)-'Recurring Transactions'!$J$19)/14)+1),0),IF('Recurring Transactions'!$F$19="Quarterly",IF(AND(AND('Recurring Transactions'!$J$19&lt;=EOMONTH($Q860,0),$Q860&lt;='Recurring Transactions'!$L$19),MOD((YEAR($Q860)-YEAR('Recurring Transactions'!$J$19))*12+MONTH($Q860)-MONTH('Recurring Transactions'!$J$19),3)=0),1,0),IF('Recurring Transactions'!$F$19="Annually",IF(AND(AND('Recurring Transactions'!$J$19&lt;=EOMONTH($Q860,0),$Q860&lt;='Recurring Transactions'!$L$19),MONTH($Q860)=MONTH('Recurring Transactions'!$J$19)),1,0),0)))))))*'Recurring Transactions'!$D$19)</f>
        <v/>
      </c>
    </row>
    <row r="861">
      <c r="N861" s="126">
        <f>'Recurring Transactions'!$A$19</f>
        <v/>
      </c>
      <c r="O861" s="126">
        <f>'Recurring Transactions'!$B$19</f>
        <v/>
      </c>
      <c r="P861" s="126">
        <f>'Recurring Transactions'!$E$19</f>
        <v/>
      </c>
      <c r="Q861" s="72">
        <f>IF('Recurring Transactions'!$J$19="","",EDATE('Recurring Transactions'!$J$19,59))</f>
        <v/>
      </c>
      <c r="R861" s="126">
        <f>IF($Q861="","",TEXT($Q861,"mmm yyyy"))</f>
        <v/>
      </c>
      <c r="S861" s="124">
        <f>IF(OR('Recurring Transactions'!$A$19="",$Q861=""),0,(IF('Recurring Transactions'!$F$19="Monthly",IF(AND('Recurring Transactions'!$J$19&lt;=EOMONTH($Q861,0),$Q861&lt;='Recurring Transactions'!$L$19),1,0),IF('Recurring Transactions'!$F$19="Semi-monthly",IF(AND('Recurring Transactions'!$J$19&lt;=EOMONTH($Q861,0),$Q861&lt;='Recurring Transactions'!$L$19),2,0),IF('Recurring Transactions'!$F$19="Weekly",IF(AND('Recurring Transactions'!$J$19&lt;=EOMONTH($Q861,0),$Q861&lt;='Recurring Transactions'!$L$19),MAX(0,INT((MIN(EOMONTH($Q861,0),'Recurring Transactions'!$L$19)-'Recurring Transactions'!$J$19)/7)+INT(-(MAX('Recurring Transactions'!$J$19,$Q861)-'Recurring Transactions'!$J$19)/7)+1),0),IF('Recurring Transactions'!$F$19="Bi-weekly",IF(AND('Recurring Transactions'!$J$19&lt;=EOMONTH($Q861,0),$Q861&lt;='Recurring Transactions'!$L$19),MAX(0,INT((MIN(EOMONTH($Q861,0),'Recurring Transactions'!$L$19)-'Recurring Transactions'!$J$19)/14)+INT(-(MAX('Recurring Transactions'!$J$19,$Q861)-'Recurring Transactions'!$J$19)/14)+1),0),IF('Recurring Transactions'!$F$19="Quarterly",IF(AND(AND('Recurring Transactions'!$J$19&lt;=EOMONTH($Q861,0),$Q861&lt;='Recurring Transactions'!$L$19),MOD((YEAR($Q861)-YEAR('Recurring Transactions'!$J$19))*12+MONTH($Q861)-MONTH('Recurring Transactions'!$J$19),3)=0),1,0),IF('Recurring Transactions'!$F$19="Annually",IF(AND(AND('Recurring Transactions'!$J$19&lt;=EOMONTH($Q861,0),$Q861&lt;='Recurring Transactions'!$L$19),MONTH($Q861)=MONTH('Recurring Transactions'!$J$19)),1,0),0)))))))*'Recurring Transactions'!$D$19)</f>
        <v/>
      </c>
    </row>
    <row r="862">
      <c r="N862" s="126">
        <f>'Recurring Transactions'!$A$20</f>
        <v/>
      </c>
      <c r="O862" s="126">
        <f>'Recurring Transactions'!$B$20</f>
        <v/>
      </c>
      <c r="P862" s="126">
        <f>'Recurring Transactions'!$E$20</f>
        <v/>
      </c>
      <c r="Q862" s="72">
        <f>IF('Recurring Transactions'!$J$20="","",EDATE('Recurring Transactions'!$J$20,0))</f>
        <v/>
      </c>
      <c r="R862" s="126">
        <f>IF($Q862="","",TEXT($Q862,"mmm yyyy"))</f>
        <v/>
      </c>
      <c r="S862" s="124">
        <f>IF(OR('Recurring Transactions'!$A$20="",$Q862=""),0,(IF('Recurring Transactions'!$F$20="Monthly",IF(AND('Recurring Transactions'!$J$20&lt;=EOMONTH($Q862,0),$Q862&lt;='Recurring Transactions'!$L$20),1,0),IF('Recurring Transactions'!$F$20="Semi-monthly",IF(AND('Recurring Transactions'!$J$20&lt;=EOMONTH($Q862,0),$Q862&lt;='Recurring Transactions'!$L$20),2,0),IF('Recurring Transactions'!$F$20="Weekly",IF(AND('Recurring Transactions'!$J$20&lt;=EOMONTH($Q862,0),$Q862&lt;='Recurring Transactions'!$L$20),MAX(0,INT((MIN(EOMONTH($Q862,0),'Recurring Transactions'!$L$20)-'Recurring Transactions'!$J$20)/7)+INT(-(MAX('Recurring Transactions'!$J$20,$Q862)-'Recurring Transactions'!$J$20)/7)+1),0),IF('Recurring Transactions'!$F$20="Bi-weekly",IF(AND('Recurring Transactions'!$J$20&lt;=EOMONTH($Q862,0),$Q862&lt;='Recurring Transactions'!$L$20),MAX(0,INT((MIN(EOMONTH($Q862,0),'Recurring Transactions'!$L$20)-'Recurring Transactions'!$J$20)/14)+INT(-(MAX('Recurring Transactions'!$J$20,$Q862)-'Recurring Transactions'!$J$20)/14)+1),0),IF('Recurring Transactions'!$F$20="Quarterly",IF(AND(AND('Recurring Transactions'!$J$20&lt;=EOMONTH($Q862,0),$Q862&lt;='Recurring Transactions'!$L$20),MOD((YEAR($Q862)-YEAR('Recurring Transactions'!$J$20))*12+MONTH($Q862)-MONTH('Recurring Transactions'!$J$20),3)=0),1,0),IF('Recurring Transactions'!$F$20="Annually",IF(AND(AND('Recurring Transactions'!$J$20&lt;=EOMONTH($Q862,0),$Q862&lt;='Recurring Transactions'!$L$20),MONTH($Q862)=MONTH('Recurring Transactions'!$J$20)),1,0),0)))))))*'Recurring Transactions'!$D$20)</f>
        <v/>
      </c>
    </row>
    <row r="863">
      <c r="N863" s="126">
        <f>'Recurring Transactions'!$A$20</f>
        <v/>
      </c>
      <c r="O863" s="126">
        <f>'Recurring Transactions'!$B$20</f>
        <v/>
      </c>
      <c r="P863" s="126">
        <f>'Recurring Transactions'!$E$20</f>
        <v/>
      </c>
      <c r="Q863" s="72">
        <f>IF('Recurring Transactions'!$J$20="","",EDATE('Recurring Transactions'!$J$20,1))</f>
        <v/>
      </c>
      <c r="R863" s="126">
        <f>IF($Q863="","",TEXT($Q863,"mmm yyyy"))</f>
        <v/>
      </c>
      <c r="S863" s="124">
        <f>IF(OR('Recurring Transactions'!$A$20="",$Q863=""),0,(IF('Recurring Transactions'!$F$20="Monthly",IF(AND('Recurring Transactions'!$J$20&lt;=EOMONTH($Q863,0),$Q863&lt;='Recurring Transactions'!$L$20),1,0),IF('Recurring Transactions'!$F$20="Semi-monthly",IF(AND('Recurring Transactions'!$J$20&lt;=EOMONTH($Q863,0),$Q863&lt;='Recurring Transactions'!$L$20),2,0),IF('Recurring Transactions'!$F$20="Weekly",IF(AND('Recurring Transactions'!$J$20&lt;=EOMONTH($Q863,0),$Q863&lt;='Recurring Transactions'!$L$20),MAX(0,INT((MIN(EOMONTH($Q863,0),'Recurring Transactions'!$L$20)-'Recurring Transactions'!$J$20)/7)+INT(-(MAX('Recurring Transactions'!$J$20,$Q863)-'Recurring Transactions'!$J$20)/7)+1),0),IF('Recurring Transactions'!$F$20="Bi-weekly",IF(AND('Recurring Transactions'!$J$20&lt;=EOMONTH($Q863,0),$Q863&lt;='Recurring Transactions'!$L$20),MAX(0,INT((MIN(EOMONTH($Q863,0),'Recurring Transactions'!$L$20)-'Recurring Transactions'!$J$20)/14)+INT(-(MAX('Recurring Transactions'!$J$20,$Q863)-'Recurring Transactions'!$J$20)/14)+1),0),IF('Recurring Transactions'!$F$20="Quarterly",IF(AND(AND('Recurring Transactions'!$J$20&lt;=EOMONTH($Q863,0),$Q863&lt;='Recurring Transactions'!$L$20),MOD((YEAR($Q863)-YEAR('Recurring Transactions'!$J$20))*12+MONTH($Q863)-MONTH('Recurring Transactions'!$J$20),3)=0),1,0),IF('Recurring Transactions'!$F$20="Annually",IF(AND(AND('Recurring Transactions'!$J$20&lt;=EOMONTH($Q863,0),$Q863&lt;='Recurring Transactions'!$L$20),MONTH($Q863)=MONTH('Recurring Transactions'!$J$20)),1,0),0)))))))*'Recurring Transactions'!$D$20)</f>
        <v/>
      </c>
    </row>
    <row r="864">
      <c r="N864" s="126">
        <f>'Recurring Transactions'!$A$20</f>
        <v/>
      </c>
      <c r="O864" s="126">
        <f>'Recurring Transactions'!$B$20</f>
        <v/>
      </c>
      <c r="P864" s="126">
        <f>'Recurring Transactions'!$E$20</f>
        <v/>
      </c>
      <c r="Q864" s="72">
        <f>IF('Recurring Transactions'!$J$20="","",EDATE('Recurring Transactions'!$J$20,2))</f>
        <v/>
      </c>
      <c r="R864" s="126">
        <f>IF($Q864="","",TEXT($Q864,"mmm yyyy"))</f>
        <v/>
      </c>
      <c r="S864" s="124">
        <f>IF(OR('Recurring Transactions'!$A$20="",$Q864=""),0,(IF('Recurring Transactions'!$F$20="Monthly",IF(AND('Recurring Transactions'!$J$20&lt;=EOMONTH($Q864,0),$Q864&lt;='Recurring Transactions'!$L$20),1,0),IF('Recurring Transactions'!$F$20="Semi-monthly",IF(AND('Recurring Transactions'!$J$20&lt;=EOMONTH($Q864,0),$Q864&lt;='Recurring Transactions'!$L$20),2,0),IF('Recurring Transactions'!$F$20="Weekly",IF(AND('Recurring Transactions'!$J$20&lt;=EOMONTH($Q864,0),$Q864&lt;='Recurring Transactions'!$L$20),MAX(0,INT((MIN(EOMONTH($Q864,0),'Recurring Transactions'!$L$20)-'Recurring Transactions'!$J$20)/7)+INT(-(MAX('Recurring Transactions'!$J$20,$Q864)-'Recurring Transactions'!$J$20)/7)+1),0),IF('Recurring Transactions'!$F$20="Bi-weekly",IF(AND('Recurring Transactions'!$J$20&lt;=EOMONTH($Q864,0),$Q864&lt;='Recurring Transactions'!$L$20),MAX(0,INT((MIN(EOMONTH($Q864,0),'Recurring Transactions'!$L$20)-'Recurring Transactions'!$J$20)/14)+INT(-(MAX('Recurring Transactions'!$J$20,$Q864)-'Recurring Transactions'!$J$20)/14)+1),0),IF('Recurring Transactions'!$F$20="Quarterly",IF(AND(AND('Recurring Transactions'!$J$20&lt;=EOMONTH($Q864,0),$Q864&lt;='Recurring Transactions'!$L$20),MOD((YEAR($Q864)-YEAR('Recurring Transactions'!$J$20))*12+MONTH($Q864)-MONTH('Recurring Transactions'!$J$20),3)=0),1,0),IF('Recurring Transactions'!$F$20="Annually",IF(AND(AND('Recurring Transactions'!$J$20&lt;=EOMONTH($Q864,0),$Q864&lt;='Recurring Transactions'!$L$20),MONTH($Q864)=MONTH('Recurring Transactions'!$J$20)),1,0),0)))))))*'Recurring Transactions'!$D$20)</f>
        <v/>
      </c>
    </row>
    <row r="865">
      <c r="N865" s="126">
        <f>'Recurring Transactions'!$A$20</f>
        <v/>
      </c>
      <c r="O865" s="126">
        <f>'Recurring Transactions'!$B$20</f>
        <v/>
      </c>
      <c r="P865" s="126">
        <f>'Recurring Transactions'!$E$20</f>
        <v/>
      </c>
      <c r="Q865" s="72">
        <f>IF('Recurring Transactions'!$J$20="","",EDATE('Recurring Transactions'!$J$20,3))</f>
        <v/>
      </c>
      <c r="R865" s="126">
        <f>IF($Q865="","",TEXT($Q865,"mmm yyyy"))</f>
        <v/>
      </c>
      <c r="S865" s="124">
        <f>IF(OR('Recurring Transactions'!$A$20="",$Q865=""),0,(IF('Recurring Transactions'!$F$20="Monthly",IF(AND('Recurring Transactions'!$J$20&lt;=EOMONTH($Q865,0),$Q865&lt;='Recurring Transactions'!$L$20),1,0),IF('Recurring Transactions'!$F$20="Semi-monthly",IF(AND('Recurring Transactions'!$J$20&lt;=EOMONTH($Q865,0),$Q865&lt;='Recurring Transactions'!$L$20),2,0),IF('Recurring Transactions'!$F$20="Weekly",IF(AND('Recurring Transactions'!$J$20&lt;=EOMONTH($Q865,0),$Q865&lt;='Recurring Transactions'!$L$20),MAX(0,INT((MIN(EOMONTH($Q865,0),'Recurring Transactions'!$L$20)-'Recurring Transactions'!$J$20)/7)+INT(-(MAX('Recurring Transactions'!$J$20,$Q865)-'Recurring Transactions'!$J$20)/7)+1),0),IF('Recurring Transactions'!$F$20="Bi-weekly",IF(AND('Recurring Transactions'!$J$20&lt;=EOMONTH($Q865,0),$Q865&lt;='Recurring Transactions'!$L$20),MAX(0,INT((MIN(EOMONTH($Q865,0),'Recurring Transactions'!$L$20)-'Recurring Transactions'!$J$20)/14)+INT(-(MAX('Recurring Transactions'!$J$20,$Q865)-'Recurring Transactions'!$J$20)/14)+1),0),IF('Recurring Transactions'!$F$20="Quarterly",IF(AND(AND('Recurring Transactions'!$J$20&lt;=EOMONTH($Q865,0),$Q865&lt;='Recurring Transactions'!$L$20),MOD((YEAR($Q865)-YEAR('Recurring Transactions'!$J$20))*12+MONTH($Q865)-MONTH('Recurring Transactions'!$J$20),3)=0),1,0),IF('Recurring Transactions'!$F$20="Annually",IF(AND(AND('Recurring Transactions'!$J$20&lt;=EOMONTH($Q865,0),$Q865&lt;='Recurring Transactions'!$L$20),MONTH($Q865)=MONTH('Recurring Transactions'!$J$20)),1,0),0)))))))*'Recurring Transactions'!$D$20)</f>
        <v/>
      </c>
    </row>
    <row r="866">
      <c r="N866" s="126">
        <f>'Recurring Transactions'!$A$20</f>
        <v/>
      </c>
      <c r="O866" s="126">
        <f>'Recurring Transactions'!$B$20</f>
        <v/>
      </c>
      <c r="P866" s="126">
        <f>'Recurring Transactions'!$E$20</f>
        <v/>
      </c>
      <c r="Q866" s="72">
        <f>IF('Recurring Transactions'!$J$20="","",EDATE('Recurring Transactions'!$J$20,4))</f>
        <v/>
      </c>
      <c r="R866" s="126">
        <f>IF($Q866="","",TEXT($Q866,"mmm yyyy"))</f>
        <v/>
      </c>
      <c r="S866" s="124">
        <f>IF(OR('Recurring Transactions'!$A$20="",$Q866=""),0,(IF('Recurring Transactions'!$F$20="Monthly",IF(AND('Recurring Transactions'!$J$20&lt;=EOMONTH($Q866,0),$Q866&lt;='Recurring Transactions'!$L$20),1,0),IF('Recurring Transactions'!$F$20="Semi-monthly",IF(AND('Recurring Transactions'!$J$20&lt;=EOMONTH($Q866,0),$Q866&lt;='Recurring Transactions'!$L$20),2,0),IF('Recurring Transactions'!$F$20="Weekly",IF(AND('Recurring Transactions'!$J$20&lt;=EOMONTH($Q866,0),$Q866&lt;='Recurring Transactions'!$L$20),MAX(0,INT((MIN(EOMONTH($Q866,0),'Recurring Transactions'!$L$20)-'Recurring Transactions'!$J$20)/7)+INT(-(MAX('Recurring Transactions'!$J$20,$Q866)-'Recurring Transactions'!$J$20)/7)+1),0),IF('Recurring Transactions'!$F$20="Bi-weekly",IF(AND('Recurring Transactions'!$J$20&lt;=EOMONTH($Q866,0),$Q866&lt;='Recurring Transactions'!$L$20),MAX(0,INT((MIN(EOMONTH($Q866,0),'Recurring Transactions'!$L$20)-'Recurring Transactions'!$J$20)/14)+INT(-(MAX('Recurring Transactions'!$J$20,$Q866)-'Recurring Transactions'!$J$20)/14)+1),0),IF('Recurring Transactions'!$F$20="Quarterly",IF(AND(AND('Recurring Transactions'!$J$20&lt;=EOMONTH($Q866,0),$Q866&lt;='Recurring Transactions'!$L$20),MOD((YEAR($Q866)-YEAR('Recurring Transactions'!$J$20))*12+MONTH($Q866)-MONTH('Recurring Transactions'!$J$20),3)=0),1,0),IF('Recurring Transactions'!$F$20="Annually",IF(AND(AND('Recurring Transactions'!$J$20&lt;=EOMONTH($Q866,0),$Q866&lt;='Recurring Transactions'!$L$20),MONTH($Q866)=MONTH('Recurring Transactions'!$J$20)),1,0),0)))))))*'Recurring Transactions'!$D$20)</f>
        <v/>
      </c>
    </row>
    <row r="867">
      <c r="N867" s="126">
        <f>'Recurring Transactions'!$A$20</f>
        <v/>
      </c>
      <c r="O867" s="126">
        <f>'Recurring Transactions'!$B$20</f>
        <v/>
      </c>
      <c r="P867" s="126">
        <f>'Recurring Transactions'!$E$20</f>
        <v/>
      </c>
      <c r="Q867" s="72">
        <f>IF('Recurring Transactions'!$J$20="","",EDATE('Recurring Transactions'!$J$20,5))</f>
        <v/>
      </c>
      <c r="R867" s="126">
        <f>IF($Q867="","",TEXT($Q867,"mmm yyyy"))</f>
        <v/>
      </c>
      <c r="S867" s="124">
        <f>IF(OR('Recurring Transactions'!$A$20="",$Q867=""),0,(IF('Recurring Transactions'!$F$20="Monthly",IF(AND('Recurring Transactions'!$J$20&lt;=EOMONTH($Q867,0),$Q867&lt;='Recurring Transactions'!$L$20),1,0),IF('Recurring Transactions'!$F$20="Semi-monthly",IF(AND('Recurring Transactions'!$J$20&lt;=EOMONTH($Q867,0),$Q867&lt;='Recurring Transactions'!$L$20),2,0),IF('Recurring Transactions'!$F$20="Weekly",IF(AND('Recurring Transactions'!$J$20&lt;=EOMONTH($Q867,0),$Q867&lt;='Recurring Transactions'!$L$20),MAX(0,INT((MIN(EOMONTH($Q867,0),'Recurring Transactions'!$L$20)-'Recurring Transactions'!$J$20)/7)+INT(-(MAX('Recurring Transactions'!$J$20,$Q867)-'Recurring Transactions'!$J$20)/7)+1),0),IF('Recurring Transactions'!$F$20="Bi-weekly",IF(AND('Recurring Transactions'!$J$20&lt;=EOMONTH($Q867,0),$Q867&lt;='Recurring Transactions'!$L$20),MAX(0,INT((MIN(EOMONTH($Q867,0),'Recurring Transactions'!$L$20)-'Recurring Transactions'!$J$20)/14)+INT(-(MAX('Recurring Transactions'!$J$20,$Q867)-'Recurring Transactions'!$J$20)/14)+1),0),IF('Recurring Transactions'!$F$20="Quarterly",IF(AND(AND('Recurring Transactions'!$J$20&lt;=EOMONTH($Q867,0),$Q867&lt;='Recurring Transactions'!$L$20),MOD((YEAR($Q867)-YEAR('Recurring Transactions'!$J$20))*12+MONTH($Q867)-MONTH('Recurring Transactions'!$J$20),3)=0),1,0),IF('Recurring Transactions'!$F$20="Annually",IF(AND(AND('Recurring Transactions'!$J$20&lt;=EOMONTH($Q867,0),$Q867&lt;='Recurring Transactions'!$L$20),MONTH($Q867)=MONTH('Recurring Transactions'!$J$20)),1,0),0)))))))*'Recurring Transactions'!$D$20)</f>
        <v/>
      </c>
    </row>
    <row r="868">
      <c r="N868" s="126">
        <f>'Recurring Transactions'!$A$20</f>
        <v/>
      </c>
      <c r="O868" s="126">
        <f>'Recurring Transactions'!$B$20</f>
        <v/>
      </c>
      <c r="P868" s="126">
        <f>'Recurring Transactions'!$E$20</f>
        <v/>
      </c>
      <c r="Q868" s="72">
        <f>IF('Recurring Transactions'!$J$20="","",EDATE('Recurring Transactions'!$J$20,6))</f>
        <v/>
      </c>
      <c r="R868" s="126">
        <f>IF($Q868="","",TEXT($Q868,"mmm yyyy"))</f>
        <v/>
      </c>
      <c r="S868" s="124">
        <f>IF(OR('Recurring Transactions'!$A$20="",$Q868=""),0,(IF('Recurring Transactions'!$F$20="Monthly",IF(AND('Recurring Transactions'!$J$20&lt;=EOMONTH($Q868,0),$Q868&lt;='Recurring Transactions'!$L$20),1,0),IF('Recurring Transactions'!$F$20="Semi-monthly",IF(AND('Recurring Transactions'!$J$20&lt;=EOMONTH($Q868,0),$Q868&lt;='Recurring Transactions'!$L$20),2,0),IF('Recurring Transactions'!$F$20="Weekly",IF(AND('Recurring Transactions'!$J$20&lt;=EOMONTH($Q868,0),$Q868&lt;='Recurring Transactions'!$L$20),MAX(0,INT((MIN(EOMONTH($Q868,0),'Recurring Transactions'!$L$20)-'Recurring Transactions'!$J$20)/7)+INT(-(MAX('Recurring Transactions'!$J$20,$Q868)-'Recurring Transactions'!$J$20)/7)+1),0),IF('Recurring Transactions'!$F$20="Bi-weekly",IF(AND('Recurring Transactions'!$J$20&lt;=EOMONTH($Q868,0),$Q868&lt;='Recurring Transactions'!$L$20),MAX(0,INT((MIN(EOMONTH($Q868,0),'Recurring Transactions'!$L$20)-'Recurring Transactions'!$J$20)/14)+INT(-(MAX('Recurring Transactions'!$J$20,$Q868)-'Recurring Transactions'!$J$20)/14)+1),0),IF('Recurring Transactions'!$F$20="Quarterly",IF(AND(AND('Recurring Transactions'!$J$20&lt;=EOMONTH($Q868,0),$Q868&lt;='Recurring Transactions'!$L$20),MOD((YEAR($Q868)-YEAR('Recurring Transactions'!$J$20))*12+MONTH($Q868)-MONTH('Recurring Transactions'!$J$20),3)=0),1,0),IF('Recurring Transactions'!$F$20="Annually",IF(AND(AND('Recurring Transactions'!$J$20&lt;=EOMONTH($Q868,0),$Q868&lt;='Recurring Transactions'!$L$20),MONTH($Q868)=MONTH('Recurring Transactions'!$J$20)),1,0),0)))))))*'Recurring Transactions'!$D$20)</f>
        <v/>
      </c>
    </row>
    <row r="869">
      <c r="N869" s="126">
        <f>'Recurring Transactions'!$A$20</f>
        <v/>
      </c>
      <c r="O869" s="126">
        <f>'Recurring Transactions'!$B$20</f>
        <v/>
      </c>
      <c r="P869" s="126">
        <f>'Recurring Transactions'!$E$20</f>
        <v/>
      </c>
      <c r="Q869" s="72">
        <f>IF('Recurring Transactions'!$J$20="","",EDATE('Recurring Transactions'!$J$20,7))</f>
        <v/>
      </c>
      <c r="R869" s="126">
        <f>IF($Q869="","",TEXT($Q869,"mmm yyyy"))</f>
        <v/>
      </c>
      <c r="S869" s="124">
        <f>IF(OR('Recurring Transactions'!$A$20="",$Q869=""),0,(IF('Recurring Transactions'!$F$20="Monthly",IF(AND('Recurring Transactions'!$J$20&lt;=EOMONTH($Q869,0),$Q869&lt;='Recurring Transactions'!$L$20),1,0),IF('Recurring Transactions'!$F$20="Semi-monthly",IF(AND('Recurring Transactions'!$J$20&lt;=EOMONTH($Q869,0),$Q869&lt;='Recurring Transactions'!$L$20),2,0),IF('Recurring Transactions'!$F$20="Weekly",IF(AND('Recurring Transactions'!$J$20&lt;=EOMONTH($Q869,0),$Q869&lt;='Recurring Transactions'!$L$20),MAX(0,INT((MIN(EOMONTH($Q869,0),'Recurring Transactions'!$L$20)-'Recurring Transactions'!$J$20)/7)+INT(-(MAX('Recurring Transactions'!$J$20,$Q869)-'Recurring Transactions'!$J$20)/7)+1),0),IF('Recurring Transactions'!$F$20="Bi-weekly",IF(AND('Recurring Transactions'!$J$20&lt;=EOMONTH($Q869,0),$Q869&lt;='Recurring Transactions'!$L$20),MAX(0,INT((MIN(EOMONTH($Q869,0),'Recurring Transactions'!$L$20)-'Recurring Transactions'!$J$20)/14)+INT(-(MAX('Recurring Transactions'!$J$20,$Q869)-'Recurring Transactions'!$J$20)/14)+1),0),IF('Recurring Transactions'!$F$20="Quarterly",IF(AND(AND('Recurring Transactions'!$J$20&lt;=EOMONTH($Q869,0),$Q869&lt;='Recurring Transactions'!$L$20),MOD((YEAR($Q869)-YEAR('Recurring Transactions'!$J$20))*12+MONTH($Q869)-MONTH('Recurring Transactions'!$J$20),3)=0),1,0),IF('Recurring Transactions'!$F$20="Annually",IF(AND(AND('Recurring Transactions'!$J$20&lt;=EOMONTH($Q869,0),$Q869&lt;='Recurring Transactions'!$L$20),MONTH($Q869)=MONTH('Recurring Transactions'!$J$20)),1,0),0)))))))*'Recurring Transactions'!$D$20)</f>
        <v/>
      </c>
    </row>
    <row r="870">
      <c r="N870" s="126">
        <f>'Recurring Transactions'!$A$20</f>
        <v/>
      </c>
      <c r="O870" s="126">
        <f>'Recurring Transactions'!$B$20</f>
        <v/>
      </c>
      <c r="P870" s="126">
        <f>'Recurring Transactions'!$E$20</f>
        <v/>
      </c>
      <c r="Q870" s="72">
        <f>IF('Recurring Transactions'!$J$20="","",EDATE('Recurring Transactions'!$J$20,8))</f>
        <v/>
      </c>
      <c r="R870" s="126">
        <f>IF($Q870="","",TEXT($Q870,"mmm yyyy"))</f>
        <v/>
      </c>
      <c r="S870" s="124">
        <f>IF(OR('Recurring Transactions'!$A$20="",$Q870=""),0,(IF('Recurring Transactions'!$F$20="Monthly",IF(AND('Recurring Transactions'!$J$20&lt;=EOMONTH($Q870,0),$Q870&lt;='Recurring Transactions'!$L$20),1,0),IF('Recurring Transactions'!$F$20="Semi-monthly",IF(AND('Recurring Transactions'!$J$20&lt;=EOMONTH($Q870,0),$Q870&lt;='Recurring Transactions'!$L$20),2,0),IF('Recurring Transactions'!$F$20="Weekly",IF(AND('Recurring Transactions'!$J$20&lt;=EOMONTH($Q870,0),$Q870&lt;='Recurring Transactions'!$L$20),MAX(0,INT((MIN(EOMONTH($Q870,0),'Recurring Transactions'!$L$20)-'Recurring Transactions'!$J$20)/7)+INT(-(MAX('Recurring Transactions'!$J$20,$Q870)-'Recurring Transactions'!$J$20)/7)+1),0),IF('Recurring Transactions'!$F$20="Bi-weekly",IF(AND('Recurring Transactions'!$J$20&lt;=EOMONTH($Q870,0),$Q870&lt;='Recurring Transactions'!$L$20),MAX(0,INT((MIN(EOMONTH($Q870,0),'Recurring Transactions'!$L$20)-'Recurring Transactions'!$J$20)/14)+INT(-(MAX('Recurring Transactions'!$J$20,$Q870)-'Recurring Transactions'!$J$20)/14)+1),0),IF('Recurring Transactions'!$F$20="Quarterly",IF(AND(AND('Recurring Transactions'!$J$20&lt;=EOMONTH($Q870,0),$Q870&lt;='Recurring Transactions'!$L$20),MOD((YEAR($Q870)-YEAR('Recurring Transactions'!$J$20))*12+MONTH($Q870)-MONTH('Recurring Transactions'!$J$20),3)=0),1,0),IF('Recurring Transactions'!$F$20="Annually",IF(AND(AND('Recurring Transactions'!$J$20&lt;=EOMONTH($Q870,0),$Q870&lt;='Recurring Transactions'!$L$20),MONTH($Q870)=MONTH('Recurring Transactions'!$J$20)),1,0),0)))))))*'Recurring Transactions'!$D$20)</f>
        <v/>
      </c>
    </row>
    <row r="871">
      <c r="N871" s="126">
        <f>'Recurring Transactions'!$A$20</f>
        <v/>
      </c>
      <c r="O871" s="126">
        <f>'Recurring Transactions'!$B$20</f>
        <v/>
      </c>
      <c r="P871" s="126">
        <f>'Recurring Transactions'!$E$20</f>
        <v/>
      </c>
      <c r="Q871" s="72">
        <f>IF('Recurring Transactions'!$J$20="","",EDATE('Recurring Transactions'!$J$20,9))</f>
        <v/>
      </c>
      <c r="R871" s="126">
        <f>IF($Q871="","",TEXT($Q871,"mmm yyyy"))</f>
        <v/>
      </c>
      <c r="S871" s="124">
        <f>IF(OR('Recurring Transactions'!$A$20="",$Q871=""),0,(IF('Recurring Transactions'!$F$20="Monthly",IF(AND('Recurring Transactions'!$J$20&lt;=EOMONTH($Q871,0),$Q871&lt;='Recurring Transactions'!$L$20),1,0),IF('Recurring Transactions'!$F$20="Semi-monthly",IF(AND('Recurring Transactions'!$J$20&lt;=EOMONTH($Q871,0),$Q871&lt;='Recurring Transactions'!$L$20),2,0),IF('Recurring Transactions'!$F$20="Weekly",IF(AND('Recurring Transactions'!$J$20&lt;=EOMONTH($Q871,0),$Q871&lt;='Recurring Transactions'!$L$20),MAX(0,INT((MIN(EOMONTH($Q871,0),'Recurring Transactions'!$L$20)-'Recurring Transactions'!$J$20)/7)+INT(-(MAX('Recurring Transactions'!$J$20,$Q871)-'Recurring Transactions'!$J$20)/7)+1),0),IF('Recurring Transactions'!$F$20="Bi-weekly",IF(AND('Recurring Transactions'!$J$20&lt;=EOMONTH($Q871,0),$Q871&lt;='Recurring Transactions'!$L$20),MAX(0,INT((MIN(EOMONTH($Q871,0),'Recurring Transactions'!$L$20)-'Recurring Transactions'!$J$20)/14)+INT(-(MAX('Recurring Transactions'!$J$20,$Q871)-'Recurring Transactions'!$J$20)/14)+1),0),IF('Recurring Transactions'!$F$20="Quarterly",IF(AND(AND('Recurring Transactions'!$J$20&lt;=EOMONTH($Q871,0),$Q871&lt;='Recurring Transactions'!$L$20),MOD((YEAR($Q871)-YEAR('Recurring Transactions'!$J$20))*12+MONTH($Q871)-MONTH('Recurring Transactions'!$J$20),3)=0),1,0),IF('Recurring Transactions'!$F$20="Annually",IF(AND(AND('Recurring Transactions'!$J$20&lt;=EOMONTH($Q871,0),$Q871&lt;='Recurring Transactions'!$L$20),MONTH($Q871)=MONTH('Recurring Transactions'!$J$20)),1,0),0)))))))*'Recurring Transactions'!$D$20)</f>
        <v/>
      </c>
    </row>
    <row r="872">
      <c r="N872" s="126">
        <f>'Recurring Transactions'!$A$20</f>
        <v/>
      </c>
      <c r="O872" s="126">
        <f>'Recurring Transactions'!$B$20</f>
        <v/>
      </c>
      <c r="P872" s="126">
        <f>'Recurring Transactions'!$E$20</f>
        <v/>
      </c>
      <c r="Q872" s="72">
        <f>IF('Recurring Transactions'!$J$20="","",EDATE('Recurring Transactions'!$J$20,10))</f>
        <v/>
      </c>
      <c r="R872" s="126">
        <f>IF($Q872="","",TEXT($Q872,"mmm yyyy"))</f>
        <v/>
      </c>
      <c r="S872" s="124">
        <f>IF(OR('Recurring Transactions'!$A$20="",$Q872=""),0,(IF('Recurring Transactions'!$F$20="Monthly",IF(AND('Recurring Transactions'!$J$20&lt;=EOMONTH($Q872,0),$Q872&lt;='Recurring Transactions'!$L$20),1,0),IF('Recurring Transactions'!$F$20="Semi-monthly",IF(AND('Recurring Transactions'!$J$20&lt;=EOMONTH($Q872,0),$Q872&lt;='Recurring Transactions'!$L$20),2,0),IF('Recurring Transactions'!$F$20="Weekly",IF(AND('Recurring Transactions'!$J$20&lt;=EOMONTH($Q872,0),$Q872&lt;='Recurring Transactions'!$L$20),MAX(0,INT((MIN(EOMONTH($Q872,0),'Recurring Transactions'!$L$20)-'Recurring Transactions'!$J$20)/7)+INT(-(MAX('Recurring Transactions'!$J$20,$Q872)-'Recurring Transactions'!$J$20)/7)+1),0),IF('Recurring Transactions'!$F$20="Bi-weekly",IF(AND('Recurring Transactions'!$J$20&lt;=EOMONTH($Q872,0),$Q872&lt;='Recurring Transactions'!$L$20),MAX(0,INT((MIN(EOMONTH($Q872,0),'Recurring Transactions'!$L$20)-'Recurring Transactions'!$J$20)/14)+INT(-(MAX('Recurring Transactions'!$J$20,$Q872)-'Recurring Transactions'!$J$20)/14)+1),0),IF('Recurring Transactions'!$F$20="Quarterly",IF(AND(AND('Recurring Transactions'!$J$20&lt;=EOMONTH($Q872,0),$Q872&lt;='Recurring Transactions'!$L$20),MOD((YEAR($Q872)-YEAR('Recurring Transactions'!$J$20))*12+MONTH($Q872)-MONTH('Recurring Transactions'!$J$20),3)=0),1,0),IF('Recurring Transactions'!$F$20="Annually",IF(AND(AND('Recurring Transactions'!$J$20&lt;=EOMONTH($Q872,0),$Q872&lt;='Recurring Transactions'!$L$20),MONTH($Q872)=MONTH('Recurring Transactions'!$J$20)),1,0),0)))))))*'Recurring Transactions'!$D$20)</f>
        <v/>
      </c>
    </row>
    <row r="873">
      <c r="N873" s="126">
        <f>'Recurring Transactions'!$A$20</f>
        <v/>
      </c>
      <c r="O873" s="126">
        <f>'Recurring Transactions'!$B$20</f>
        <v/>
      </c>
      <c r="P873" s="126">
        <f>'Recurring Transactions'!$E$20</f>
        <v/>
      </c>
      <c r="Q873" s="72">
        <f>IF('Recurring Transactions'!$J$20="","",EDATE('Recurring Transactions'!$J$20,11))</f>
        <v/>
      </c>
      <c r="R873" s="126">
        <f>IF($Q873="","",TEXT($Q873,"mmm yyyy"))</f>
        <v/>
      </c>
      <c r="S873" s="124">
        <f>IF(OR('Recurring Transactions'!$A$20="",$Q873=""),0,(IF('Recurring Transactions'!$F$20="Monthly",IF(AND('Recurring Transactions'!$J$20&lt;=EOMONTH($Q873,0),$Q873&lt;='Recurring Transactions'!$L$20),1,0),IF('Recurring Transactions'!$F$20="Semi-monthly",IF(AND('Recurring Transactions'!$J$20&lt;=EOMONTH($Q873,0),$Q873&lt;='Recurring Transactions'!$L$20),2,0),IF('Recurring Transactions'!$F$20="Weekly",IF(AND('Recurring Transactions'!$J$20&lt;=EOMONTH($Q873,0),$Q873&lt;='Recurring Transactions'!$L$20),MAX(0,INT((MIN(EOMONTH($Q873,0),'Recurring Transactions'!$L$20)-'Recurring Transactions'!$J$20)/7)+INT(-(MAX('Recurring Transactions'!$J$20,$Q873)-'Recurring Transactions'!$J$20)/7)+1),0),IF('Recurring Transactions'!$F$20="Bi-weekly",IF(AND('Recurring Transactions'!$J$20&lt;=EOMONTH($Q873,0),$Q873&lt;='Recurring Transactions'!$L$20),MAX(0,INT((MIN(EOMONTH($Q873,0),'Recurring Transactions'!$L$20)-'Recurring Transactions'!$J$20)/14)+INT(-(MAX('Recurring Transactions'!$J$20,$Q873)-'Recurring Transactions'!$J$20)/14)+1),0),IF('Recurring Transactions'!$F$20="Quarterly",IF(AND(AND('Recurring Transactions'!$J$20&lt;=EOMONTH($Q873,0),$Q873&lt;='Recurring Transactions'!$L$20),MOD((YEAR($Q873)-YEAR('Recurring Transactions'!$J$20))*12+MONTH($Q873)-MONTH('Recurring Transactions'!$J$20),3)=0),1,0),IF('Recurring Transactions'!$F$20="Annually",IF(AND(AND('Recurring Transactions'!$J$20&lt;=EOMONTH($Q873,0),$Q873&lt;='Recurring Transactions'!$L$20),MONTH($Q873)=MONTH('Recurring Transactions'!$J$20)),1,0),0)))))))*'Recurring Transactions'!$D$20)</f>
        <v/>
      </c>
    </row>
    <row r="874">
      <c r="N874" s="126">
        <f>'Recurring Transactions'!$A$20</f>
        <v/>
      </c>
      <c r="O874" s="126">
        <f>'Recurring Transactions'!$B$20</f>
        <v/>
      </c>
      <c r="P874" s="126">
        <f>'Recurring Transactions'!$E$20</f>
        <v/>
      </c>
      <c r="Q874" s="72">
        <f>IF('Recurring Transactions'!$J$20="","",EDATE('Recurring Transactions'!$J$20,12))</f>
        <v/>
      </c>
      <c r="R874" s="126">
        <f>IF($Q874="","",TEXT($Q874,"mmm yyyy"))</f>
        <v/>
      </c>
      <c r="S874" s="124">
        <f>IF(OR('Recurring Transactions'!$A$20="",$Q874=""),0,(IF('Recurring Transactions'!$F$20="Monthly",IF(AND('Recurring Transactions'!$J$20&lt;=EOMONTH($Q874,0),$Q874&lt;='Recurring Transactions'!$L$20),1,0),IF('Recurring Transactions'!$F$20="Semi-monthly",IF(AND('Recurring Transactions'!$J$20&lt;=EOMONTH($Q874,0),$Q874&lt;='Recurring Transactions'!$L$20),2,0),IF('Recurring Transactions'!$F$20="Weekly",IF(AND('Recurring Transactions'!$J$20&lt;=EOMONTH($Q874,0),$Q874&lt;='Recurring Transactions'!$L$20),MAX(0,INT((MIN(EOMONTH($Q874,0),'Recurring Transactions'!$L$20)-'Recurring Transactions'!$J$20)/7)+INT(-(MAX('Recurring Transactions'!$J$20,$Q874)-'Recurring Transactions'!$J$20)/7)+1),0),IF('Recurring Transactions'!$F$20="Bi-weekly",IF(AND('Recurring Transactions'!$J$20&lt;=EOMONTH($Q874,0),$Q874&lt;='Recurring Transactions'!$L$20),MAX(0,INT((MIN(EOMONTH($Q874,0),'Recurring Transactions'!$L$20)-'Recurring Transactions'!$J$20)/14)+INT(-(MAX('Recurring Transactions'!$J$20,$Q874)-'Recurring Transactions'!$J$20)/14)+1),0),IF('Recurring Transactions'!$F$20="Quarterly",IF(AND(AND('Recurring Transactions'!$J$20&lt;=EOMONTH($Q874,0),$Q874&lt;='Recurring Transactions'!$L$20),MOD((YEAR($Q874)-YEAR('Recurring Transactions'!$J$20))*12+MONTH($Q874)-MONTH('Recurring Transactions'!$J$20),3)=0),1,0),IF('Recurring Transactions'!$F$20="Annually",IF(AND(AND('Recurring Transactions'!$J$20&lt;=EOMONTH($Q874,0),$Q874&lt;='Recurring Transactions'!$L$20),MONTH($Q874)=MONTH('Recurring Transactions'!$J$20)),1,0),0)))))))*'Recurring Transactions'!$D$20)</f>
        <v/>
      </c>
    </row>
    <row r="875">
      <c r="N875" s="126">
        <f>'Recurring Transactions'!$A$20</f>
        <v/>
      </c>
      <c r="O875" s="126">
        <f>'Recurring Transactions'!$B$20</f>
        <v/>
      </c>
      <c r="P875" s="126">
        <f>'Recurring Transactions'!$E$20</f>
        <v/>
      </c>
      <c r="Q875" s="72">
        <f>IF('Recurring Transactions'!$J$20="","",EDATE('Recurring Transactions'!$J$20,13))</f>
        <v/>
      </c>
      <c r="R875" s="126">
        <f>IF($Q875="","",TEXT($Q875,"mmm yyyy"))</f>
        <v/>
      </c>
      <c r="S875" s="124">
        <f>IF(OR('Recurring Transactions'!$A$20="",$Q875=""),0,(IF('Recurring Transactions'!$F$20="Monthly",IF(AND('Recurring Transactions'!$J$20&lt;=EOMONTH($Q875,0),$Q875&lt;='Recurring Transactions'!$L$20),1,0),IF('Recurring Transactions'!$F$20="Semi-monthly",IF(AND('Recurring Transactions'!$J$20&lt;=EOMONTH($Q875,0),$Q875&lt;='Recurring Transactions'!$L$20),2,0),IF('Recurring Transactions'!$F$20="Weekly",IF(AND('Recurring Transactions'!$J$20&lt;=EOMONTH($Q875,0),$Q875&lt;='Recurring Transactions'!$L$20),MAX(0,INT((MIN(EOMONTH($Q875,0),'Recurring Transactions'!$L$20)-'Recurring Transactions'!$J$20)/7)+INT(-(MAX('Recurring Transactions'!$J$20,$Q875)-'Recurring Transactions'!$J$20)/7)+1),0),IF('Recurring Transactions'!$F$20="Bi-weekly",IF(AND('Recurring Transactions'!$J$20&lt;=EOMONTH($Q875,0),$Q875&lt;='Recurring Transactions'!$L$20),MAX(0,INT((MIN(EOMONTH($Q875,0),'Recurring Transactions'!$L$20)-'Recurring Transactions'!$J$20)/14)+INT(-(MAX('Recurring Transactions'!$J$20,$Q875)-'Recurring Transactions'!$J$20)/14)+1),0),IF('Recurring Transactions'!$F$20="Quarterly",IF(AND(AND('Recurring Transactions'!$J$20&lt;=EOMONTH($Q875,0),$Q875&lt;='Recurring Transactions'!$L$20),MOD((YEAR($Q875)-YEAR('Recurring Transactions'!$J$20))*12+MONTH($Q875)-MONTH('Recurring Transactions'!$J$20),3)=0),1,0),IF('Recurring Transactions'!$F$20="Annually",IF(AND(AND('Recurring Transactions'!$J$20&lt;=EOMONTH($Q875,0),$Q875&lt;='Recurring Transactions'!$L$20),MONTH($Q875)=MONTH('Recurring Transactions'!$J$20)),1,0),0)))))))*'Recurring Transactions'!$D$20)</f>
        <v/>
      </c>
    </row>
    <row r="876">
      <c r="N876" s="126">
        <f>'Recurring Transactions'!$A$20</f>
        <v/>
      </c>
      <c r="O876" s="126">
        <f>'Recurring Transactions'!$B$20</f>
        <v/>
      </c>
      <c r="P876" s="126">
        <f>'Recurring Transactions'!$E$20</f>
        <v/>
      </c>
      <c r="Q876" s="72">
        <f>IF('Recurring Transactions'!$J$20="","",EDATE('Recurring Transactions'!$J$20,14))</f>
        <v/>
      </c>
      <c r="R876" s="126">
        <f>IF($Q876="","",TEXT($Q876,"mmm yyyy"))</f>
        <v/>
      </c>
      <c r="S876" s="124">
        <f>IF(OR('Recurring Transactions'!$A$20="",$Q876=""),0,(IF('Recurring Transactions'!$F$20="Monthly",IF(AND('Recurring Transactions'!$J$20&lt;=EOMONTH($Q876,0),$Q876&lt;='Recurring Transactions'!$L$20),1,0),IF('Recurring Transactions'!$F$20="Semi-monthly",IF(AND('Recurring Transactions'!$J$20&lt;=EOMONTH($Q876,0),$Q876&lt;='Recurring Transactions'!$L$20),2,0),IF('Recurring Transactions'!$F$20="Weekly",IF(AND('Recurring Transactions'!$J$20&lt;=EOMONTH($Q876,0),$Q876&lt;='Recurring Transactions'!$L$20),MAX(0,INT((MIN(EOMONTH($Q876,0),'Recurring Transactions'!$L$20)-'Recurring Transactions'!$J$20)/7)+INT(-(MAX('Recurring Transactions'!$J$20,$Q876)-'Recurring Transactions'!$J$20)/7)+1),0),IF('Recurring Transactions'!$F$20="Bi-weekly",IF(AND('Recurring Transactions'!$J$20&lt;=EOMONTH($Q876,0),$Q876&lt;='Recurring Transactions'!$L$20),MAX(0,INT((MIN(EOMONTH($Q876,0),'Recurring Transactions'!$L$20)-'Recurring Transactions'!$J$20)/14)+INT(-(MAX('Recurring Transactions'!$J$20,$Q876)-'Recurring Transactions'!$J$20)/14)+1),0),IF('Recurring Transactions'!$F$20="Quarterly",IF(AND(AND('Recurring Transactions'!$J$20&lt;=EOMONTH($Q876,0),$Q876&lt;='Recurring Transactions'!$L$20),MOD((YEAR($Q876)-YEAR('Recurring Transactions'!$J$20))*12+MONTH($Q876)-MONTH('Recurring Transactions'!$J$20),3)=0),1,0),IF('Recurring Transactions'!$F$20="Annually",IF(AND(AND('Recurring Transactions'!$J$20&lt;=EOMONTH($Q876,0),$Q876&lt;='Recurring Transactions'!$L$20),MONTH($Q876)=MONTH('Recurring Transactions'!$J$20)),1,0),0)))))))*'Recurring Transactions'!$D$20)</f>
        <v/>
      </c>
    </row>
    <row r="877">
      <c r="N877" s="126">
        <f>'Recurring Transactions'!$A$20</f>
        <v/>
      </c>
      <c r="O877" s="126">
        <f>'Recurring Transactions'!$B$20</f>
        <v/>
      </c>
      <c r="P877" s="126">
        <f>'Recurring Transactions'!$E$20</f>
        <v/>
      </c>
      <c r="Q877" s="72">
        <f>IF('Recurring Transactions'!$J$20="","",EDATE('Recurring Transactions'!$J$20,15))</f>
        <v/>
      </c>
      <c r="R877" s="126">
        <f>IF($Q877="","",TEXT($Q877,"mmm yyyy"))</f>
        <v/>
      </c>
      <c r="S877" s="124">
        <f>IF(OR('Recurring Transactions'!$A$20="",$Q877=""),0,(IF('Recurring Transactions'!$F$20="Monthly",IF(AND('Recurring Transactions'!$J$20&lt;=EOMONTH($Q877,0),$Q877&lt;='Recurring Transactions'!$L$20),1,0),IF('Recurring Transactions'!$F$20="Semi-monthly",IF(AND('Recurring Transactions'!$J$20&lt;=EOMONTH($Q877,0),$Q877&lt;='Recurring Transactions'!$L$20),2,0),IF('Recurring Transactions'!$F$20="Weekly",IF(AND('Recurring Transactions'!$J$20&lt;=EOMONTH($Q877,0),$Q877&lt;='Recurring Transactions'!$L$20),MAX(0,INT((MIN(EOMONTH($Q877,0),'Recurring Transactions'!$L$20)-'Recurring Transactions'!$J$20)/7)+INT(-(MAX('Recurring Transactions'!$J$20,$Q877)-'Recurring Transactions'!$J$20)/7)+1),0),IF('Recurring Transactions'!$F$20="Bi-weekly",IF(AND('Recurring Transactions'!$J$20&lt;=EOMONTH($Q877,0),$Q877&lt;='Recurring Transactions'!$L$20),MAX(0,INT((MIN(EOMONTH($Q877,0),'Recurring Transactions'!$L$20)-'Recurring Transactions'!$J$20)/14)+INT(-(MAX('Recurring Transactions'!$J$20,$Q877)-'Recurring Transactions'!$J$20)/14)+1),0),IF('Recurring Transactions'!$F$20="Quarterly",IF(AND(AND('Recurring Transactions'!$J$20&lt;=EOMONTH($Q877,0),$Q877&lt;='Recurring Transactions'!$L$20),MOD((YEAR($Q877)-YEAR('Recurring Transactions'!$J$20))*12+MONTH($Q877)-MONTH('Recurring Transactions'!$J$20),3)=0),1,0),IF('Recurring Transactions'!$F$20="Annually",IF(AND(AND('Recurring Transactions'!$J$20&lt;=EOMONTH($Q877,0),$Q877&lt;='Recurring Transactions'!$L$20),MONTH($Q877)=MONTH('Recurring Transactions'!$J$20)),1,0),0)))))))*'Recurring Transactions'!$D$20)</f>
        <v/>
      </c>
    </row>
    <row r="878">
      <c r="N878" s="126">
        <f>'Recurring Transactions'!$A$20</f>
        <v/>
      </c>
      <c r="O878" s="126">
        <f>'Recurring Transactions'!$B$20</f>
        <v/>
      </c>
      <c r="P878" s="126">
        <f>'Recurring Transactions'!$E$20</f>
        <v/>
      </c>
      <c r="Q878" s="72">
        <f>IF('Recurring Transactions'!$J$20="","",EDATE('Recurring Transactions'!$J$20,16))</f>
        <v/>
      </c>
      <c r="R878" s="126">
        <f>IF($Q878="","",TEXT($Q878,"mmm yyyy"))</f>
        <v/>
      </c>
      <c r="S878" s="124">
        <f>IF(OR('Recurring Transactions'!$A$20="",$Q878=""),0,(IF('Recurring Transactions'!$F$20="Monthly",IF(AND('Recurring Transactions'!$J$20&lt;=EOMONTH($Q878,0),$Q878&lt;='Recurring Transactions'!$L$20),1,0),IF('Recurring Transactions'!$F$20="Semi-monthly",IF(AND('Recurring Transactions'!$J$20&lt;=EOMONTH($Q878,0),$Q878&lt;='Recurring Transactions'!$L$20),2,0),IF('Recurring Transactions'!$F$20="Weekly",IF(AND('Recurring Transactions'!$J$20&lt;=EOMONTH($Q878,0),$Q878&lt;='Recurring Transactions'!$L$20),MAX(0,INT((MIN(EOMONTH($Q878,0),'Recurring Transactions'!$L$20)-'Recurring Transactions'!$J$20)/7)+INT(-(MAX('Recurring Transactions'!$J$20,$Q878)-'Recurring Transactions'!$J$20)/7)+1),0),IF('Recurring Transactions'!$F$20="Bi-weekly",IF(AND('Recurring Transactions'!$J$20&lt;=EOMONTH($Q878,0),$Q878&lt;='Recurring Transactions'!$L$20),MAX(0,INT((MIN(EOMONTH($Q878,0),'Recurring Transactions'!$L$20)-'Recurring Transactions'!$J$20)/14)+INT(-(MAX('Recurring Transactions'!$J$20,$Q878)-'Recurring Transactions'!$J$20)/14)+1),0),IF('Recurring Transactions'!$F$20="Quarterly",IF(AND(AND('Recurring Transactions'!$J$20&lt;=EOMONTH($Q878,0),$Q878&lt;='Recurring Transactions'!$L$20),MOD((YEAR($Q878)-YEAR('Recurring Transactions'!$J$20))*12+MONTH($Q878)-MONTH('Recurring Transactions'!$J$20),3)=0),1,0),IF('Recurring Transactions'!$F$20="Annually",IF(AND(AND('Recurring Transactions'!$J$20&lt;=EOMONTH($Q878,0),$Q878&lt;='Recurring Transactions'!$L$20),MONTH($Q878)=MONTH('Recurring Transactions'!$J$20)),1,0),0)))))))*'Recurring Transactions'!$D$20)</f>
        <v/>
      </c>
    </row>
    <row r="879">
      <c r="N879" s="126">
        <f>'Recurring Transactions'!$A$20</f>
        <v/>
      </c>
      <c r="O879" s="126">
        <f>'Recurring Transactions'!$B$20</f>
        <v/>
      </c>
      <c r="P879" s="126">
        <f>'Recurring Transactions'!$E$20</f>
        <v/>
      </c>
      <c r="Q879" s="72">
        <f>IF('Recurring Transactions'!$J$20="","",EDATE('Recurring Transactions'!$J$20,17))</f>
        <v/>
      </c>
      <c r="R879" s="126">
        <f>IF($Q879="","",TEXT($Q879,"mmm yyyy"))</f>
        <v/>
      </c>
      <c r="S879" s="124">
        <f>IF(OR('Recurring Transactions'!$A$20="",$Q879=""),0,(IF('Recurring Transactions'!$F$20="Monthly",IF(AND('Recurring Transactions'!$J$20&lt;=EOMONTH($Q879,0),$Q879&lt;='Recurring Transactions'!$L$20),1,0),IF('Recurring Transactions'!$F$20="Semi-monthly",IF(AND('Recurring Transactions'!$J$20&lt;=EOMONTH($Q879,0),$Q879&lt;='Recurring Transactions'!$L$20),2,0),IF('Recurring Transactions'!$F$20="Weekly",IF(AND('Recurring Transactions'!$J$20&lt;=EOMONTH($Q879,0),$Q879&lt;='Recurring Transactions'!$L$20),MAX(0,INT((MIN(EOMONTH($Q879,0),'Recurring Transactions'!$L$20)-'Recurring Transactions'!$J$20)/7)+INT(-(MAX('Recurring Transactions'!$J$20,$Q879)-'Recurring Transactions'!$J$20)/7)+1),0),IF('Recurring Transactions'!$F$20="Bi-weekly",IF(AND('Recurring Transactions'!$J$20&lt;=EOMONTH($Q879,0),$Q879&lt;='Recurring Transactions'!$L$20),MAX(0,INT((MIN(EOMONTH($Q879,0),'Recurring Transactions'!$L$20)-'Recurring Transactions'!$J$20)/14)+INT(-(MAX('Recurring Transactions'!$J$20,$Q879)-'Recurring Transactions'!$J$20)/14)+1),0),IF('Recurring Transactions'!$F$20="Quarterly",IF(AND(AND('Recurring Transactions'!$J$20&lt;=EOMONTH($Q879,0),$Q879&lt;='Recurring Transactions'!$L$20),MOD((YEAR($Q879)-YEAR('Recurring Transactions'!$J$20))*12+MONTH($Q879)-MONTH('Recurring Transactions'!$J$20),3)=0),1,0),IF('Recurring Transactions'!$F$20="Annually",IF(AND(AND('Recurring Transactions'!$J$20&lt;=EOMONTH($Q879,0),$Q879&lt;='Recurring Transactions'!$L$20),MONTH($Q879)=MONTH('Recurring Transactions'!$J$20)),1,0),0)))))))*'Recurring Transactions'!$D$20)</f>
        <v/>
      </c>
    </row>
    <row r="880">
      <c r="N880" s="126">
        <f>'Recurring Transactions'!$A$20</f>
        <v/>
      </c>
      <c r="O880" s="126">
        <f>'Recurring Transactions'!$B$20</f>
        <v/>
      </c>
      <c r="P880" s="126">
        <f>'Recurring Transactions'!$E$20</f>
        <v/>
      </c>
      <c r="Q880" s="72">
        <f>IF('Recurring Transactions'!$J$20="","",EDATE('Recurring Transactions'!$J$20,18))</f>
        <v/>
      </c>
      <c r="R880" s="126">
        <f>IF($Q880="","",TEXT($Q880,"mmm yyyy"))</f>
        <v/>
      </c>
      <c r="S880" s="124">
        <f>IF(OR('Recurring Transactions'!$A$20="",$Q880=""),0,(IF('Recurring Transactions'!$F$20="Monthly",IF(AND('Recurring Transactions'!$J$20&lt;=EOMONTH($Q880,0),$Q880&lt;='Recurring Transactions'!$L$20),1,0),IF('Recurring Transactions'!$F$20="Semi-monthly",IF(AND('Recurring Transactions'!$J$20&lt;=EOMONTH($Q880,0),$Q880&lt;='Recurring Transactions'!$L$20),2,0),IF('Recurring Transactions'!$F$20="Weekly",IF(AND('Recurring Transactions'!$J$20&lt;=EOMONTH($Q880,0),$Q880&lt;='Recurring Transactions'!$L$20),MAX(0,INT((MIN(EOMONTH($Q880,0),'Recurring Transactions'!$L$20)-'Recurring Transactions'!$J$20)/7)+INT(-(MAX('Recurring Transactions'!$J$20,$Q880)-'Recurring Transactions'!$J$20)/7)+1),0),IF('Recurring Transactions'!$F$20="Bi-weekly",IF(AND('Recurring Transactions'!$J$20&lt;=EOMONTH($Q880,0),$Q880&lt;='Recurring Transactions'!$L$20),MAX(0,INT((MIN(EOMONTH($Q880,0),'Recurring Transactions'!$L$20)-'Recurring Transactions'!$J$20)/14)+INT(-(MAX('Recurring Transactions'!$J$20,$Q880)-'Recurring Transactions'!$J$20)/14)+1),0),IF('Recurring Transactions'!$F$20="Quarterly",IF(AND(AND('Recurring Transactions'!$J$20&lt;=EOMONTH($Q880,0),$Q880&lt;='Recurring Transactions'!$L$20),MOD((YEAR($Q880)-YEAR('Recurring Transactions'!$J$20))*12+MONTH($Q880)-MONTH('Recurring Transactions'!$J$20),3)=0),1,0),IF('Recurring Transactions'!$F$20="Annually",IF(AND(AND('Recurring Transactions'!$J$20&lt;=EOMONTH($Q880,0),$Q880&lt;='Recurring Transactions'!$L$20),MONTH($Q880)=MONTH('Recurring Transactions'!$J$20)),1,0),0)))))))*'Recurring Transactions'!$D$20)</f>
        <v/>
      </c>
    </row>
    <row r="881">
      <c r="N881" s="126">
        <f>'Recurring Transactions'!$A$20</f>
        <v/>
      </c>
      <c r="O881" s="126">
        <f>'Recurring Transactions'!$B$20</f>
        <v/>
      </c>
      <c r="P881" s="126">
        <f>'Recurring Transactions'!$E$20</f>
        <v/>
      </c>
      <c r="Q881" s="72">
        <f>IF('Recurring Transactions'!$J$20="","",EDATE('Recurring Transactions'!$J$20,19))</f>
        <v/>
      </c>
      <c r="R881" s="126">
        <f>IF($Q881="","",TEXT($Q881,"mmm yyyy"))</f>
        <v/>
      </c>
      <c r="S881" s="124">
        <f>IF(OR('Recurring Transactions'!$A$20="",$Q881=""),0,(IF('Recurring Transactions'!$F$20="Monthly",IF(AND('Recurring Transactions'!$J$20&lt;=EOMONTH($Q881,0),$Q881&lt;='Recurring Transactions'!$L$20),1,0),IF('Recurring Transactions'!$F$20="Semi-monthly",IF(AND('Recurring Transactions'!$J$20&lt;=EOMONTH($Q881,0),$Q881&lt;='Recurring Transactions'!$L$20),2,0),IF('Recurring Transactions'!$F$20="Weekly",IF(AND('Recurring Transactions'!$J$20&lt;=EOMONTH($Q881,0),$Q881&lt;='Recurring Transactions'!$L$20),MAX(0,INT((MIN(EOMONTH($Q881,0),'Recurring Transactions'!$L$20)-'Recurring Transactions'!$J$20)/7)+INT(-(MAX('Recurring Transactions'!$J$20,$Q881)-'Recurring Transactions'!$J$20)/7)+1),0),IF('Recurring Transactions'!$F$20="Bi-weekly",IF(AND('Recurring Transactions'!$J$20&lt;=EOMONTH($Q881,0),$Q881&lt;='Recurring Transactions'!$L$20),MAX(0,INT((MIN(EOMONTH($Q881,0),'Recurring Transactions'!$L$20)-'Recurring Transactions'!$J$20)/14)+INT(-(MAX('Recurring Transactions'!$J$20,$Q881)-'Recurring Transactions'!$J$20)/14)+1),0),IF('Recurring Transactions'!$F$20="Quarterly",IF(AND(AND('Recurring Transactions'!$J$20&lt;=EOMONTH($Q881,0),$Q881&lt;='Recurring Transactions'!$L$20),MOD((YEAR($Q881)-YEAR('Recurring Transactions'!$J$20))*12+MONTH($Q881)-MONTH('Recurring Transactions'!$J$20),3)=0),1,0),IF('Recurring Transactions'!$F$20="Annually",IF(AND(AND('Recurring Transactions'!$J$20&lt;=EOMONTH($Q881,0),$Q881&lt;='Recurring Transactions'!$L$20),MONTH($Q881)=MONTH('Recurring Transactions'!$J$20)),1,0),0)))))))*'Recurring Transactions'!$D$20)</f>
        <v/>
      </c>
    </row>
    <row r="882">
      <c r="N882" s="126">
        <f>'Recurring Transactions'!$A$20</f>
        <v/>
      </c>
      <c r="O882" s="126">
        <f>'Recurring Transactions'!$B$20</f>
        <v/>
      </c>
      <c r="P882" s="126">
        <f>'Recurring Transactions'!$E$20</f>
        <v/>
      </c>
      <c r="Q882" s="72">
        <f>IF('Recurring Transactions'!$J$20="","",EDATE('Recurring Transactions'!$J$20,20))</f>
        <v/>
      </c>
      <c r="R882" s="126">
        <f>IF($Q882="","",TEXT($Q882,"mmm yyyy"))</f>
        <v/>
      </c>
      <c r="S882" s="124">
        <f>IF(OR('Recurring Transactions'!$A$20="",$Q882=""),0,(IF('Recurring Transactions'!$F$20="Monthly",IF(AND('Recurring Transactions'!$J$20&lt;=EOMONTH($Q882,0),$Q882&lt;='Recurring Transactions'!$L$20),1,0),IF('Recurring Transactions'!$F$20="Semi-monthly",IF(AND('Recurring Transactions'!$J$20&lt;=EOMONTH($Q882,0),$Q882&lt;='Recurring Transactions'!$L$20),2,0),IF('Recurring Transactions'!$F$20="Weekly",IF(AND('Recurring Transactions'!$J$20&lt;=EOMONTH($Q882,0),$Q882&lt;='Recurring Transactions'!$L$20),MAX(0,INT((MIN(EOMONTH($Q882,0),'Recurring Transactions'!$L$20)-'Recurring Transactions'!$J$20)/7)+INT(-(MAX('Recurring Transactions'!$J$20,$Q882)-'Recurring Transactions'!$J$20)/7)+1),0),IF('Recurring Transactions'!$F$20="Bi-weekly",IF(AND('Recurring Transactions'!$J$20&lt;=EOMONTH($Q882,0),$Q882&lt;='Recurring Transactions'!$L$20),MAX(0,INT((MIN(EOMONTH($Q882,0),'Recurring Transactions'!$L$20)-'Recurring Transactions'!$J$20)/14)+INT(-(MAX('Recurring Transactions'!$J$20,$Q882)-'Recurring Transactions'!$J$20)/14)+1),0),IF('Recurring Transactions'!$F$20="Quarterly",IF(AND(AND('Recurring Transactions'!$J$20&lt;=EOMONTH($Q882,0),$Q882&lt;='Recurring Transactions'!$L$20),MOD((YEAR($Q882)-YEAR('Recurring Transactions'!$J$20))*12+MONTH($Q882)-MONTH('Recurring Transactions'!$J$20),3)=0),1,0),IF('Recurring Transactions'!$F$20="Annually",IF(AND(AND('Recurring Transactions'!$J$20&lt;=EOMONTH($Q882,0),$Q882&lt;='Recurring Transactions'!$L$20),MONTH($Q882)=MONTH('Recurring Transactions'!$J$20)),1,0),0)))))))*'Recurring Transactions'!$D$20)</f>
        <v/>
      </c>
    </row>
    <row r="883">
      <c r="N883" s="126">
        <f>'Recurring Transactions'!$A$20</f>
        <v/>
      </c>
      <c r="O883" s="126">
        <f>'Recurring Transactions'!$B$20</f>
        <v/>
      </c>
      <c r="P883" s="126">
        <f>'Recurring Transactions'!$E$20</f>
        <v/>
      </c>
      <c r="Q883" s="72">
        <f>IF('Recurring Transactions'!$J$20="","",EDATE('Recurring Transactions'!$J$20,21))</f>
        <v/>
      </c>
      <c r="R883" s="126">
        <f>IF($Q883="","",TEXT($Q883,"mmm yyyy"))</f>
        <v/>
      </c>
      <c r="S883" s="124">
        <f>IF(OR('Recurring Transactions'!$A$20="",$Q883=""),0,(IF('Recurring Transactions'!$F$20="Monthly",IF(AND('Recurring Transactions'!$J$20&lt;=EOMONTH($Q883,0),$Q883&lt;='Recurring Transactions'!$L$20),1,0),IF('Recurring Transactions'!$F$20="Semi-monthly",IF(AND('Recurring Transactions'!$J$20&lt;=EOMONTH($Q883,0),$Q883&lt;='Recurring Transactions'!$L$20),2,0),IF('Recurring Transactions'!$F$20="Weekly",IF(AND('Recurring Transactions'!$J$20&lt;=EOMONTH($Q883,0),$Q883&lt;='Recurring Transactions'!$L$20),MAX(0,INT((MIN(EOMONTH($Q883,0),'Recurring Transactions'!$L$20)-'Recurring Transactions'!$J$20)/7)+INT(-(MAX('Recurring Transactions'!$J$20,$Q883)-'Recurring Transactions'!$J$20)/7)+1),0),IF('Recurring Transactions'!$F$20="Bi-weekly",IF(AND('Recurring Transactions'!$J$20&lt;=EOMONTH($Q883,0),$Q883&lt;='Recurring Transactions'!$L$20),MAX(0,INT((MIN(EOMONTH($Q883,0),'Recurring Transactions'!$L$20)-'Recurring Transactions'!$J$20)/14)+INT(-(MAX('Recurring Transactions'!$J$20,$Q883)-'Recurring Transactions'!$J$20)/14)+1),0),IF('Recurring Transactions'!$F$20="Quarterly",IF(AND(AND('Recurring Transactions'!$J$20&lt;=EOMONTH($Q883,0),$Q883&lt;='Recurring Transactions'!$L$20),MOD((YEAR($Q883)-YEAR('Recurring Transactions'!$J$20))*12+MONTH($Q883)-MONTH('Recurring Transactions'!$J$20),3)=0),1,0),IF('Recurring Transactions'!$F$20="Annually",IF(AND(AND('Recurring Transactions'!$J$20&lt;=EOMONTH($Q883,0),$Q883&lt;='Recurring Transactions'!$L$20),MONTH($Q883)=MONTH('Recurring Transactions'!$J$20)),1,0),0)))))))*'Recurring Transactions'!$D$20)</f>
        <v/>
      </c>
    </row>
    <row r="884">
      <c r="N884" s="126">
        <f>'Recurring Transactions'!$A$20</f>
        <v/>
      </c>
      <c r="O884" s="126">
        <f>'Recurring Transactions'!$B$20</f>
        <v/>
      </c>
      <c r="P884" s="126">
        <f>'Recurring Transactions'!$E$20</f>
        <v/>
      </c>
      <c r="Q884" s="72">
        <f>IF('Recurring Transactions'!$J$20="","",EDATE('Recurring Transactions'!$J$20,22))</f>
        <v/>
      </c>
      <c r="R884" s="126">
        <f>IF($Q884="","",TEXT($Q884,"mmm yyyy"))</f>
        <v/>
      </c>
      <c r="S884" s="124">
        <f>IF(OR('Recurring Transactions'!$A$20="",$Q884=""),0,(IF('Recurring Transactions'!$F$20="Monthly",IF(AND('Recurring Transactions'!$J$20&lt;=EOMONTH($Q884,0),$Q884&lt;='Recurring Transactions'!$L$20),1,0),IF('Recurring Transactions'!$F$20="Semi-monthly",IF(AND('Recurring Transactions'!$J$20&lt;=EOMONTH($Q884,0),$Q884&lt;='Recurring Transactions'!$L$20),2,0),IF('Recurring Transactions'!$F$20="Weekly",IF(AND('Recurring Transactions'!$J$20&lt;=EOMONTH($Q884,0),$Q884&lt;='Recurring Transactions'!$L$20),MAX(0,INT((MIN(EOMONTH($Q884,0),'Recurring Transactions'!$L$20)-'Recurring Transactions'!$J$20)/7)+INT(-(MAX('Recurring Transactions'!$J$20,$Q884)-'Recurring Transactions'!$J$20)/7)+1),0),IF('Recurring Transactions'!$F$20="Bi-weekly",IF(AND('Recurring Transactions'!$J$20&lt;=EOMONTH($Q884,0),$Q884&lt;='Recurring Transactions'!$L$20),MAX(0,INT((MIN(EOMONTH($Q884,0),'Recurring Transactions'!$L$20)-'Recurring Transactions'!$J$20)/14)+INT(-(MAX('Recurring Transactions'!$J$20,$Q884)-'Recurring Transactions'!$J$20)/14)+1),0),IF('Recurring Transactions'!$F$20="Quarterly",IF(AND(AND('Recurring Transactions'!$J$20&lt;=EOMONTH($Q884,0),$Q884&lt;='Recurring Transactions'!$L$20),MOD((YEAR($Q884)-YEAR('Recurring Transactions'!$J$20))*12+MONTH($Q884)-MONTH('Recurring Transactions'!$J$20),3)=0),1,0),IF('Recurring Transactions'!$F$20="Annually",IF(AND(AND('Recurring Transactions'!$J$20&lt;=EOMONTH($Q884,0),$Q884&lt;='Recurring Transactions'!$L$20),MONTH($Q884)=MONTH('Recurring Transactions'!$J$20)),1,0),0)))))))*'Recurring Transactions'!$D$20)</f>
        <v/>
      </c>
    </row>
    <row r="885">
      <c r="N885" s="126">
        <f>'Recurring Transactions'!$A$20</f>
        <v/>
      </c>
      <c r="O885" s="126">
        <f>'Recurring Transactions'!$B$20</f>
        <v/>
      </c>
      <c r="P885" s="126">
        <f>'Recurring Transactions'!$E$20</f>
        <v/>
      </c>
      <c r="Q885" s="72">
        <f>IF('Recurring Transactions'!$J$20="","",EDATE('Recurring Transactions'!$J$20,23))</f>
        <v/>
      </c>
      <c r="R885" s="126">
        <f>IF($Q885="","",TEXT($Q885,"mmm yyyy"))</f>
        <v/>
      </c>
      <c r="S885" s="124">
        <f>IF(OR('Recurring Transactions'!$A$20="",$Q885=""),0,(IF('Recurring Transactions'!$F$20="Monthly",IF(AND('Recurring Transactions'!$J$20&lt;=EOMONTH($Q885,0),$Q885&lt;='Recurring Transactions'!$L$20),1,0),IF('Recurring Transactions'!$F$20="Semi-monthly",IF(AND('Recurring Transactions'!$J$20&lt;=EOMONTH($Q885,0),$Q885&lt;='Recurring Transactions'!$L$20),2,0),IF('Recurring Transactions'!$F$20="Weekly",IF(AND('Recurring Transactions'!$J$20&lt;=EOMONTH($Q885,0),$Q885&lt;='Recurring Transactions'!$L$20),MAX(0,INT((MIN(EOMONTH($Q885,0),'Recurring Transactions'!$L$20)-'Recurring Transactions'!$J$20)/7)+INT(-(MAX('Recurring Transactions'!$J$20,$Q885)-'Recurring Transactions'!$J$20)/7)+1),0),IF('Recurring Transactions'!$F$20="Bi-weekly",IF(AND('Recurring Transactions'!$J$20&lt;=EOMONTH($Q885,0),$Q885&lt;='Recurring Transactions'!$L$20),MAX(0,INT((MIN(EOMONTH($Q885,0),'Recurring Transactions'!$L$20)-'Recurring Transactions'!$J$20)/14)+INT(-(MAX('Recurring Transactions'!$J$20,$Q885)-'Recurring Transactions'!$J$20)/14)+1),0),IF('Recurring Transactions'!$F$20="Quarterly",IF(AND(AND('Recurring Transactions'!$J$20&lt;=EOMONTH($Q885,0),$Q885&lt;='Recurring Transactions'!$L$20),MOD((YEAR($Q885)-YEAR('Recurring Transactions'!$J$20))*12+MONTH($Q885)-MONTH('Recurring Transactions'!$J$20),3)=0),1,0),IF('Recurring Transactions'!$F$20="Annually",IF(AND(AND('Recurring Transactions'!$J$20&lt;=EOMONTH($Q885,0),$Q885&lt;='Recurring Transactions'!$L$20),MONTH($Q885)=MONTH('Recurring Transactions'!$J$20)),1,0),0)))))))*'Recurring Transactions'!$D$20)</f>
        <v/>
      </c>
    </row>
    <row r="886">
      <c r="N886" s="126">
        <f>'Recurring Transactions'!$A$20</f>
        <v/>
      </c>
      <c r="O886" s="126">
        <f>'Recurring Transactions'!$B$20</f>
        <v/>
      </c>
      <c r="P886" s="126">
        <f>'Recurring Transactions'!$E$20</f>
        <v/>
      </c>
      <c r="Q886" s="72">
        <f>IF('Recurring Transactions'!$J$20="","",EDATE('Recurring Transactions'!$J$20,24))</f>
        <v/>
      </c>
      <c r="R886" s="126">
        <f>IF($Q886="","",TEXT($Q886,"mmm yyyy"))</f>
        <v/>
      </c>
      <c r="S886" s="124">
        <f>IF(OR('Recurring Transactions'!$A$20="",$Q886=""),0,(IF('Recurring Transactions'!$F$20="Monthly",IF(AND('Recurring Transactions'!$J$20&lt;=EOMONTH($Q886,0),$Q886&lt;='Recurring Transactions'!$L$20),1,0),IF('Recurring Transactions'!$F$20="Semi-monthly",IF(AND('Recurring Transactions'!$J$20&lt;=EOMONTH($Q886,0),$Q886&lt;='Recurring Transactions'!$L$20),2,0),IF('Recurring Transactions'!$F$20="Weekly",IF(AND('Recurring Transactions'!$J$20&lt;=EOMONTH($Q886,0),$Q886&lt;='Recurring Transactions'!$L$20),MAX(0,INT((MIN(EOMONTH($Q886,0),'Recurring Transactions'!$L$20)-'Recurring Transactions'!$J$20)/7)+INT(-(MAX('Recurring Transactions'!$J$20,$Q886)-'Recurring Transactions'!$J$20)/7)+1),0),IF('Recurring Transactions'!$F$20="Bi-weekly",IF(AND('Recurring Transactions'!$J$20&lt;=EOMONTH($Q886,0),$Q886&lt;='Recurring Transactions'!$L$20),MAX(0,INT((MIN(EOMONTH($Q886,0),'Recurring Transactions'!$L$20)-'Recurring Transactions'!$J$20)/14)+INT(-(MAX('Recurring Transactions'!$J$20,$Q886)-'Recurring Transactions'!$J$20)/14)+1),0),IF('Recurring Transactions'!$F$20="Quarterly",IF(AND(AND('Recurring Transactions'!$J$20&lt;=EOMONTH($Q886,0),$Q886&lt;='Recurring Transactions'!$L$20),MOD((YEAR($Q886)-YEAR('Recurring Transactions'!$J$20))*12+MONTH($Q886)-MONTH('Recurring Transactions'!$J$20),3)=0),1,0),IF('Recurring Transactions'!$F$20="Annually",IF(AND(AND('Recurring Transactions'!$J$20&lt;=EOMONTH($Q886,0),$Q886&lt;='Recurring Transactions'!$L$20),MONTH($Q886)=MONTH('Recurring Transactions'!$J$20)),1,0),0)))))))*'Recurring Transactions'!$D$20)</f>
        <v/>
      </c>
    </row>
    <row r="887">
      <c r="N887" s="126">
        <f>'Recurring Transactions'!$A$20</f>
        <v/>
      </c>
      <c r="O887" s="126">
        <f>'Recurring Transactions'!$B$20</f>
        <v/>
      </c>
      <c r="P887" s="126">
        <f>'Recurring Transactions'!$E$20</f>
        <v/>
      </c>
      <c r="Q887" s="72">
        <f>IF('Recurring Transactions'!$J$20="","",EDATE('Recurring Transactions'!$J$20,25))</f>
        <v/>
      </c>
      <c r="R887" s="126">
        <f>IF($Q887="","",TEXT($Q887,"mmm yyyy"))</f>
        <v/>
      </c>
      <c r="S887" s="124">
        <f>IF(OR('Recurring Transactions'!$A$20="",$Q887=""),0,(IF('Recurring Transactions'!$F$20="Monthly",IF(AND('Recurring Transactions'!$J$20&lt;=EOMONTH($Q887,0),$Q887&lt;='Recurring Transactions'!$L$20),1,0),IF('Recurring Transactions'!$F$20="Semi-monthly",IF(AND('Recurring Transactions'!$J$20&lt;=EOMONTH($Q887,0),$Q887&lt;='Recurring Transactions'!$L$20),2,0),IF('Recurring Transactions'!$F$20="Weekly",IF(AND('Recurring Transactions'!$J$20&lt;=EOMONTH($Q887,0),$Q887&lt;='Recurring Transactions'!$L$20),MAX(0,INT((MIN(EOMONTH($Q887,0),'Recurring Transactions'!$L$20)-'Recurring Transactions'!$J$20)/7)+INT(-(MAX('Recurring Transactions'!$J$20,$Q887)-'Recurring Transactions'!$J$20)/7)+1),0),IF('Recurring Transactions'!$F$20="Bi-weekly",IF(AND('Recurring Transactions'!$J$20&lt;=EOMONTH($Q887,0),$Q887&lt;='Recurring Transactions'!$L$20),MAX(0,INT((MIN(EOMONTH($Q887,0),'Recurring Transactions'!$L$20)-'Recurring Transactions'!$J$20)/14)+INT(-(MAX('Recurring Transactions'!$J$20,$Q887)-'Recurring Transactions'!$J$20)/14)+1),0),IF('Recurring Transactions'!$F$20="Quarterly",IF(AND(AND('Recurring Transactions'!$J$20&lt;=EOMONTH($Q887,0),$Q887&lt;='Recurring Transactions'!$L$20),MOD((YEAR($Q887)-YEAR('Recurring Transactions'!$J$20))*12+MONTH($Q887)-MONTH('Recurring Transactions'!$J$20),3)=0),1,0),IF('Recurring Transactions'!$F$20="Annually",IF(AND(AND('Recurring Transactions'!$J$20&lt;=EOMONTH($Q887,0),$Q887&lt;='Recurring Transactions'!$L$20),MONTH($Q887)=MONTH('Recurring Transactions'!$J$20)),1,0),0)))))))*'Recurring Transactions'!$D$20)</f>
        <v/>
      </c>
    </row>
    <row r="888">
      <c r="N888" s="126">
        <f>'Recurring Transactions'!$A$20</f>
        <v/>
      </c>
      <c r="O888" s="126">
        <f>'Recurring Transactions'!$B$20</f>
        <v/>
      </c>
      <c r="P888" s="126">
        <f>'Recurring Transactions'!$E$20</f>
        <v/>
      </c>
      <c r="Q888" s="72">
        <f>IF('Recurring Transactions'!$J$20="","",EDATE('Recurring Transactions'!$J$20,26))</f>
        <v/>
      </c>
      <c r="R888" s="126">
        <f>IF($Q888="","",TEXT($Q888,"mmm yyyy"))</f>
        <v/>
      </c>
      <c r="S888" s="124">
        <f>IF(OR('Recurring Transactions'!$A$20="",$Q888=""),0,(IF('Recurring Transactions'!$F$20="Monthly",IF(AND('Recurring Transactions'!$J$20&lt;=EOMONTH($Q888,0),$Q888&lt;='Recurring Transactions'!$L$20),1,0),IF('Recurring Transactions'!$F$20="Semi-monthly",IF(AND('Recurring Transactions'!$J$20&lt;=EOMONTH($Q888,0),$Q888&lt;='Recurring Transactions'!$L$20),2,0),IF('Recurring Transactions'!$F$20="Weekly",IF(AND('Recurring Transactions'!$J$20&lt;=EOMONTH($Q888,0),$Q888&lt;='Recurring Transactions'!$L$20),MAX(0,INT((MIN(EOMONTH($Q888,0),'Recurring Transactions'!$L$20)-'Recurring Transactions'!$J$20)/7)+INT(-(MAX('Recurring Transactions'!$J$20,$Q888)-'Recurring Transactions'!$J$20)/7)+1),0),IF('Recurring Transactions'!$F$20="Bi-weekly",IF(AND('Recurring Transactions'!$J$20&lt;=EOMONTH($Q888,0),$Q888&lt;='Recurring Transactions'!$L$20),MAX(0,INT((MIN(EOMONTH($Q888,0),'Recurring Transactions'!$L$20)-'Recurring Transactions'!$J$20)/14)+INT(-(MAX('Recurring Transactions'!$J$20,$Q888)-'Recurring Transactions'!$J$20)/14)+1),0),IF('Recurring Transactions'!$F$20="Quarterly",IF(AND(AND('Recurring Transactions'!$J$20&lt;=EOMONTH($Q888,0),$Q888&lt;='Recurring Transactions'!$L$20),MOD((YEAR($Q888)-YEAR('Recurring Transactions'!$J$20))*12+MONTH($Q888)-MONTH('Recurring Transactions'!$J$20),3)=0),1,0),IF('Recurring Transactions'!$F$20="Annually",IF(AND(AND('Recurring Transactions'!$J$20&lt;=EOMONTH($Q888,0),$Q888&lt;='Recurring Transactions'!$L$20),MONTH($Q888)=MONTH('Recurring Transactions'!$J$20)),1,0),0)))))))*'Recurring Transactions'!$D$20)</f>
        <v/>
      </c>
    </row>
    <row r="889">
      <c r="N889" s="126">
        <f>'Recurring Transactions'!$A$20</f>
        <v/>
      </c>
      <c r="O889" s="126">
        <f>'Recurring Transactions'!$B$20</f>
        <v/>
      </c>
      <c r="P889" s="126">
        <f>'Recurring Transactions'!$E$20</f>
        <v/>
      </c>
      <c r="Q889" s="72">
        <f>IF('Recurring Transactions'!$J$20="","",EDATE('Recurring Transactions'!$J$20,27))</f>
        <v/>
      </c>
      <c r="R889" s="126">
        <f>IF($Q889="","",TEXT($Q889,"mmm yyyy"))</f>
        <v/>
      </c>
      <c r="S889" s="124">
        <f>IF(OR('Recurring Transactions'!$A$20="",$Q889=""),0,(IF('Recurring Transactions'!$F$20="Monthly",IF(AND('Recurring Transactions'!$J$20&lt;=EOMONTH($Q889,0),$Q889&lt;='Recurring Transactions'!$L$20),1,0),IF('Recurring Transactions'!$F$20="Semi-monthly",IF(AND('Recurring Transactions'!$J$20&lt;=EOMONTH($Q889,0),$Q889&lt;='Recurring Transactions'!$L$20),2,0),IF('Recurring Transactions'!$F$20="Weekly",IF(AND('Recurring Transactions'!$J$20&lt;=EOMONTH($Q889,0),$Q889&lt;='Recurring Transactions'!$L$20),MAX(0,INT((MIN(EOMONTH($Q889,0),'Recurring Transactions'!$L$20)-'Recurring Transactions'!$J$20)/7)+INT(-(MAX('Recurring Transactions'!$J$20,$Q889)-'Recurring Transactions'!$J$20)/7)+1),0),IF('Recurring Transactions'!$F$20="Bi-weekly",IF(AND('Recurring Transactions'!$J$20&lt;=EOMONTH($Q889,0),$Q889&lt;='Recurring Transactions'!$L$20),MAX(0,INT((MIN(EOMONTH($Q889,0),'Recurring Transactions'!$L$20)-'Recurring Transactions'!$J$20)/14)+INT(-(MAX('Recurring Transactions'!$J$20,$Q889)-'Recurring Transactions'!$J$20)/14)+1),0),IF('Recurring Transactions'!$F$20="Quarterly",IF(AND(AND('Recurring Transactions'!$J$20&lt;=EOMONTH($Q889,0),$Q889&lt;='Recurring Transactions'!$L$20),MOD((YEAR($Q889)-YEAR('Recurring Transactions'!$J$20))*12+MONTH($Q889)-MONTH('Recurring Transactions'!$J$20),3)=0),1,0),IF('Recurring Transactions'!$F$20="Annually",IF(AND(AND('Recurring Transactions'!$J$20&lt;=EOMONTH($Q889,0),$Q889&lt;='Recurring Transactions'!$L$20),MONTH($Q889)=MONTH('Recurring Transactions'!$J$20)),1,0),0)))))))*'Recurring Transactions'!$D$20)</f>
        <v/>
      </c>
    </row>
    <row r="890">
      <c r="N890" s="126">
        <f>'Recurring Transactions'!$A$20</f>
        <v/>
      </c>
      <c r="O890" s="126">
        <f>'Recurring Transactions'!$B$20</f>
        <v/>
      </c>
      <c r="P890" s="126">
        <f>'Recurring Transactions'!$E$20</f>
        <v/>
      </c>
      <c r="Q890" s="72">
        <f>IF('Recurring Transactions'!$J$20="","",EDATE('Recurring Transactions'!$J$20,28))</f>
        <v/>
      </c>
      <c r="R890" s="126">
        <f>IF($Q890="","",TEXT($Q890,"mmm yyyy"))</f>
        <v/>
      </c>
      <c r="S890" s="124">
        <f>IF(OR('Recurring Transactions'!$A$20="",$Q890=""),0,(IF('Recurring Transactions'!$F$20="Monthly",IF(AND('Recurring Transactions'!$J$20&lt;=EOMONTH($Q890,0),$Q890&lt;='Recurring Transactions'!$L$20),1,0),IF('Recurring Transactions'!$F$20="Semi-monthly",IF(AND('Recurring Transactions'!$J$20&lt;=EOMONTH($Q890,0),$Q890&lt;='Recurring Transactions'!$L$20),2,0),IF('Recurring Transactions'!$F$20="Weekly",IF(AND('Recurring Transactions'!$J$20&lt;=EOMONTH($Q890,0),$Q890&lt;='Recurring Transactions'!$L$20),MAX(0,INT((MIN(EOMONTH($Q890,0),'Recurring Transactions'!$L$20)-'Recurring Transactions'!$J$20)/7)+INT(-(MAX('Recurring Transactions'!$J$20,$Q890)-'Recurring Transactions'!$J$20)/7)+1),0),IF('Recurring Transactions'!$F$20="Bi-weekly",IF(AND('Recurring Transactions'!$J$20&lt;=EOMONTH($Q890,0),$Q890&lt;='Recurring Transactions'!$L$20),MAX(0,INT((MIN(EOMONTH($Q890,0),'Recurring Transactions'!$L$20)-'Recurring Transactions'!$J$20)/14)+INT(-(MAX('Recurring Transactions'!$J$20,$Q890)-'Recurring Transactions'!$J$20)/14)+1),0),IF('Recurring Transactions'!$F$20="Quarterly",IF(AND(AND('Recurring Transactions'!$J$20&lt;=EOMONTH($Q890,0),$Q890&lt;='Recurring Transactions'!$L$20),MOD((YEAR($Q890)-YEAR('Recurring Transactions'!$J$20))*12+MONTH($Q890)-MONTH('Recurring Transactions'!$J$20),3)=0),1,0),IF('Recurring Transactions'!$F$20="Annually",IF(AND(AND('Recurring Transactions'!$J$20&lt;=EOMONTH($Q890,0),$Q890&lt;='Recurring Transactions'!$L$20),MONTH($Q890)=MONTH('Recurring Transactions'!$J$20)),1,0),0)))))))*'Recurring Transactions'!$D$20)</f>
        <v/>
      </c>
    </row>
    <row r="891">
      <c r="N891" s="126">
        <f>'Recurring Transactions'!$A$20</f>
        <v/>
      </c>
      <c r="O891" s="126">
        <f>'Recurring Transactions'!$B$20</f>
        <v/>
      </c>
      <c r="P891" s="126">
        <f>'Recurring Transactions'!$E$20</f>
        <v/>
      </c>
      <c r="Q891" s="72">
        <f>IF('Recurring Transactions'!$J$20="","",EDATE('Recurring Transactions'!$J$20,29))</f>
        <v/>
      </c>
      <c r="R891" s="126">
        <f>IF($Q891="","",TEXT($Q891,"mmm yyyy"))</f>
        <v/>
      </c>
      <c r="S891" s="124">
        <f>IF(OR('Recurring Transactions'!$A$20="",$Q891=""),0,(IF('Recurring Transactions'!$F$20="Monthly",IF(AND('Recurring Transactions'!$J$20&lt;=EOMONTH($Q891,0),$Q891&lt;='Recurring Transactions'!$L$20),1,0),IF('Recurring Transactions'!$F$20="Semi-monthly",IF(AND('Recurring Transactions'!$J$20&lt;=EOMONTH($Q891,0),$Q891&lt;='Recurring Transactions'!$L$20),2,0),IF('Recurring Transactions'!$F$20="Weekly",IF(AND('Recurring Transactions'!$J$20&lt;=EOMONTH($Q891,0),$Q891&lt;='Recurring Transactions'!$L$20),MAX(0,INT((MIN(EOMONTH($Q891,0),'Recurring Transactions'!$L$20)-'Recurring Transactions'!$J$20)/7)+INT(-(MAX('Recurring Transactions'!$J$20,$Q891)-'Recurring Transactions'!$J$20)/7)+1),0),IF('Recurring Transactions'!$F$20="Bi-weekly",IF(AND('Recurring Transactions'!$J$20&lt;=EOMONTH($Q891,0),$Q891&lt;='Recurring Transactions'!$L$20),MAX(0,INT((MIN(EOMONTH($Q891,0),'Recurring Transactions'!$L$20)-'Recurring Transactions'!$J$20)/14)+INT(-(MAX('Recurring Transactions'!$J$20,$Q891)-'Recurring Transactions'!$J$20)/14)+1),0),IF('Recurring Transactions'!$F$20="Quarterly",IF(AND(AND('Recurring Transactions'!$J$20&lt;=EOMONTH($Q891,0),$Q891&lt;='Recurring Transactions'!$L$20),MOD((YEAR($Q891)-YEAR('Recurring Transactions'!$J$20))*12+MONTH($Q891)-MONTH('Recurring Transactions'!$J$20),3)=0),1,0),IF('Recurring Transactions'!$F$20="Annually",IF(AND(AND('Recurring Transactions'!$J$20&lt;=EOMONTH($Q891,0),$Q891&lt;='Recurring Transactions'!$L$20),MONTH($Q891)=MONTH('Recurring Transactions'!$J$20)),1,0),0)))))))*'Recurring Transactions'!$D$20)</f>
        <v/>
      </c>
    </row>
    <row r="892">
      <c r="N892" s="126">
        <f>'Recurring Transactions'!$A$20</f>
        <v/>
      </c>
      <c r="O892" s="126">
        <f>'Recurring Transactions'!$B$20</f>
        <v/>
      </c>
      <c r="P892" s="126">
        <f>'Recurring Transactions'!$E$20</f>
        <v/>
      </c>
      <c r="Q892" s="72">
        <f>IF('Recurring Transactions'!$J$20="","",EDATE('Recurring Transactions'!$J$20,30))</f>
        <v/>
      </c>
      <c r="R892" s="126">
        <f>IF($Q892="","",TEXT($Q892,"mmm yyyy"))</f>
        <v/>
      </c>
      <c r="S892" s="124">
        <f>IF(OR('Recurring Transactions'!$A$20="",$Q892=""),0,(IF('Recurring Transactions'!$F$20="Monthly",IF(AND('Recurring Transactions'!$J$20&lt;=EOMONTH($Q892,0),$Q892&lt;='Recurring Transactions'!$L$20),1,0),IF('Recurring Transactions'!$F$20="Semi-monthly",IF(AND('Recurring Transactions'!$J$20&lt;=EOMONTH($Q892,0),$Q892&lt;='Recurring Transactions'!$L$20),2,0),IF('Recurring Transactions'!$F$20="Weekly",IF(AND('Recurring Transactions'!$J$20&lt;=EOMONTH($Q892,0),$Q892&lt;='Recurring Transactions'!$L$20),MAX(0,INT((MIN(EOMONTH($Q892,0),'Recurring Transactions'!$L$20)-'Recurring Transactions'!$J$20)/7)+INT(-(MAX('Recurring Transactions'!$J$20,$Q892)-'Recurring Transactions'!$J$20)/7)+1),0),IF('Recurring Transactions'!$F$20="Bi-weekly",IF(AND('Recurring Transactions'!$J$20&lt;=EOMONTH($Q892,0),$Q892&lt;='Recurring Transactions'!$L$20),MAX(0,INT((MIN(EOMONTH($Q892,0),'Recurring Transactions'!$L$20)-'Recurring Transactions'!$J$20)/14)+INT(-(MAX('Recurring Transactions'!$J$20,$Q892)-'Recurring Transactions'!$J$20)/14)+1),0),IF('Recurring Transactions'!$F$20="Quarterly",IF(AND(AND('Recurring Transactions'!$J$20&lt;=EOMONTH($Q892,0),$Q892&lt;='Recurring Transactions'!$L$20),MOD((YEAR($Q892)-YEAR('Recurring Transactions'!$J$20))*12+MONTH($Q892)-MONTH('Recurring Transactions'!$J$20),3)=0),1,0),IF('Recurring Transactions'!$F$20="Annually",IF(AND(AND('Recurring Transactions'!$J$20&lt;=EOMONTH($Q892,0),$Q892&lt;='Recurring Transactions'!$L$20),MONTH($Q892)=MONTH('Recurring Transactions'!$J$20)),1,0),0)))))))*'Recurring Transactions'!$D$20)</f>
        <v/>
      </c>
    </row>
    <row r="893">
      <c r="N893" s="126">
        <f>'Recurring Transactions'!$A$20</f>
        <v/>
      </c>
      <c r="O893" s="126">
        <f>'Recurring Transactions'!$B$20</f>
        <v/>
      </c>
      <c r="P893" s="126">
        <f>'Recurring Transactions'!$E$20</f>
        <v/>
      </c>
      <c r="Q893" s="72">
        <f>IF('Recurring Transactions'!$J$20="","",EDATE('Recurring Transactions'!$J$20,31))</f>
        <v/>
      </c>
      <c r="R893" s="126">
        <f>IF($Q893="","",TEXT($Q893,"mmm yyyy"))</f>
        <v/>
      </c>
      <c r="S893" s="124">
        <f>IF(OR('Recurring Transactions'!$A$20="",$Q893=""),0,(IF('Recurring Transactions'!$F$20="Monthly",IF(AND('Recurring Transactions'!$J$20&lt;=EOMONTH($Q893,0),$Q893&lt;='Recurring Transactions'!$L$20),1,0),IF('Recurring Transactions'!$F$20="Semi-monthly",IF(AND('Recurring Transactions'!$J$20&lt;=EOMONTH($Q893,0),$Q893&lt;='Recurring Transactions'!$L$20),2,0),IF('Recurring Transactions'!$F$20="Weekly",IF(AND('Recurring Transactions'!$J$20&lt;=EOMONTH($Q893,0),$Q893&lt;='Recurring Transactions'!$L$20),MAX(0,INT((MIN(EOMONTH($Q893,0),'Recurring Transactions'!$L$20)-'Recurring Transactions'!$J$20)/7)+INT(-(MAX('Recurring Transactions'!$J$20,$Q893)-'Recurring Transactions'!$J$20)/7)+1),0),IF('Recurring Transactions'!$F$20="Bi-weekly",IF(AND('Recurring Transactions'!$J$20&lt;=EOMONTH($Q893,0),$Q893&lt;='Recurring Transactions'!$L$20),MAX(0,INT((MIN(EOMONTH($Q893,0),'Recurring Transactions'!$L$20)-'Recurring Transactions'!$J$20)/14)+INT(-(MAX('Recurring Transactions'!$J$20,$Q893)-'Recurring Transactions'!$J$20)/14)+1),0),IF('Recurring Transactions'!$F$20="Quarterly",IF(AND(AND('Recurring Transactions'!$J$20&lt;=EOMONTH($Q893,0),$Q893&lt;='Recurring Transactions'!$L$20),MOD((YEAR($Q893)-YEAR('Recurring Transactions'!$J$20))*12+MONTH($Q893)-MONTH('Recurring Transactions'!$J$20),3)=0),1,0),IF('Recurring Transactions'!$F$20="Annually",IF(AND(AND('Recurring Transactions'!$J$20&lt;=EOMONTH($Q893,0),$Q893&lt;='Recurring Transactions'!$L$20),MONTH($Q893)=MONTH('Recurring Transactions'!$J$20)),1,0),0)))))))*'Recurring Transactions'!$D$20)</f>
        <v/>
      </c>
    </row>
    <row r="894">
      <c r="N894" s="126">
        <f>'Recurring Transactions'!$A$20</f>
        <v/>
      </c>
      <c r="O894" s="126">
        <f>'Recurring Transactions'!$B$20</f>
        <v/>
      </c>
      <c r="P894" s="126">
        <f>'Recurring Transactions'!$E$20</f>
        <v/>
      </c>
      <c r="Q894" s="72">
        <f>IF('Recurring Transactions'!$J$20="","",EDATE('Recurring Transactions'!$J$20,32))</f>
        <v/>
      </c>
      <c r="R894" s="126">
        <f>IF($Q894="","",TEXT($Q894,"mmm yyyy"))</f>
        <v/>
      </c>
      <c r="S894" s="124">
        <f>IF(OR('Recurring Transactions'!$A$20="",$Q894=""),0,(IF('Recurring Transactions'!$F$20="Monthly",IF(AND('Recurring Transactions'!$J$20&lt;=EOMONTH($Q894,0),$Q894&lt;='Recurring Transactions'!$L$20),1,0),IF('Recurring Transactions'!$F$20="Semi-monthly",IF(AND('Recurring Transactions'!$J$20&lt;=EOMONTH($Q894,0),$Q894&lt;='Recurring Transactions'!$L$20),2,0),IF('Recurring Transactions'!$F$20="Weekly",IF(AND('Recurring Transactions'!$J$20&lt;=EOMONTH($Q894,0),$Q894&lt;='Recurring Transactions'!$L$20),MAX(0,INT((MIN(EOMONTH($Q894,0),'Recurring Transactions'!$L$20)-'Recurring Transactions'!$J$20)/7)+INT(-(MAX('Recurring Transactions'!$J$20,$Q894)-'Recurring Transactions'!$J$20)/7)+1),0),IF('Recurring Transactions'!$F$20="Bi-weekly",IF(AND('Recurring Transactions'!$J$20&lt;=EOMONTH($Q894,0),$Q894&lt;='Recurring Transactions'!$L$20),MAX(0,INT((MIN(EOMONTH($Q894,0),'Recurring Transactions'!$L$20)-'Recurring Transactions'!$J$20)/14)+INT(-(MAX('Recurring Transactions'!$J$20,$Q894)-'Recurring Transactions'!$J$20)/14)+1),0),IF('Recurring Transactions'!$F$20="Quarterly",IF(AND(AND('Recurring Transactions'!$J$20&lt;=EOMONTH($Q894,0),$Q894&lt;='Recurring Transactions'!$L$20),MOD((YEAR($Q894)-YEAR('Recurring Transactions'!$J$20))*12+MONTH($Q894)-MONTH('Recurring Transactions'!$J$20),3)=0),1,0),IF('Recurring Transactions'!$F$20="Annually",IF(AND(AND('Recurring Transactions'!$J$20&lt;=EOMONTH($Q894,0),$Q894&lt;='Recurring Transactions'!$L$20),MONTH($Q894)=MONTH('Recurring Transactions'!$J$20)),1,0),0)))))))*'Recurring Transactions'!$D$20)</f>
        <v/>
      </c>
    </row>
    <row r="895">
      <c r="N895" s="126">
        <f>'Recurring Transactions'!$A$20</f>
        <v/>
      </c>
      <c r="O895" s="126">
        <f>'Recurring Transactions'!$B$20</f>
        <v/>
      </c>
      <c r="P895" s="126">
        <f>'Recurring Transactions'!$E$20</f>
        <v/>
      </c>
      <c r="Q895" s="72">
        <f>IF('Recurring Transactions'!$J$20="","",EDATE('Recurring Transactions'!$J$20,33))</f>
        <v/>
      </c>
      <c r="R895" s="126">
        <f>IF($Q895="","",TEXT($Q895,"mmm yyyy"))</f>
        <v/>
      </c>
      <c r="S895" s="124">
        <f>IF(OR('Recurring Transactions'!$A$20="",$Q895=""),0,(IF('Recurring Transactions'!$F$20="Monthly",IF(AND('Recurring Transactions'!$J$20&lt;=EOMONTH($Q895,0),$Q895&lt;='Recurring Transactions'!$L$20),1,0),IF('Recurring Transactions'!$F$20="Semi-monthly",IF(AND('Recurring Transactions'!$J$20&lt;=EOMONTH($Q895,0),$Q895&lt;='Recurring Transactions'!$L$20),2,0),IF('Recurring Transactions'!$F$20="Weekly",IF(AND('Recurring Transactions'!$J$20&lt;=EOMONTH($Q895,0),$Q895&lt;='Recurring Transactions'!$L$20),MAX(0,INT((MIN(EOMONTH($Q895,0),'Recurring Transactions'!$L$20)-'Recurring Transactions'!$J$20)/7)+INT(-(MAX('Recurring Transactions'!$J$20,$Q895)-'Recurring Transactions'!$J$20)/7)+1),0),IF('Recurring Transactions'!$F$20="Bi-weekly",IF(AND('Recurring Transactions'!$J$20&lt;=EOMONTH($Q895,0),$Q895&lt;='Recurring Transactions'!$L$20),MAX(0,INT((MIN(EOMONTH($Q895,0),'Recurring Transactions'!$L$20)-'Recurring Transactions'!$J$20)/14)+INT(-(MAX('Recurring Transactions'!$J$20,$Q895)-'Recurring Transactions'!$J$20)/14)+1),0),IF('Recurring Transactions'!$F$20="Quarterly",IF(AND(AND('Recurring Transactions'!$J$20&lt;=EOMONTH($Q895,0),$Q895&lt;='Recurring Transactions'!$L$20),MOD((YEAR($Q895)-YEAR('Recurring Transactions'!$J$20))*12+MONTH($Q895)-MONTH('Recurring Transactions'!$J$20),3)=0),1,0),IF('Recurring Transactions'!$F$20="Annually",IF(AND(AND('Recurring Transactions'!$J$20&lt;=EOMONTH($Q895,0),$Q895&lt;='Recurring Transactions'!$L$20),MONTH($Q895)=MONTH('Recurring Transactions'!$J$20)),1,0),0)))))))*'Recurring Transactions'!$D$20)</f>
        <v/>
      </c>
    </row>
    <row r="896">
      <c r="N896" s="126">
        <f>'Recurring Transactions'!$A$20</f>
        <v/>
      </c>
      <c r="O896" s="126">
        <f>'Recurring Transactions'!$B$20</f>
        <v/>
      </c>
      <c r="P896" s="126">
        <f>'Recurring Transactions'!$E$20</f>
        <v/>
      </c>
      <c r="Q896" s="72">
        <f>IF('Recurring Transactions'!$J$20="","",EDATE('Recurring Transactions'!$J$20,34))</f>
        <v/>
      </c>
      <c r="R896" s="126">
        <f>IF($Q896="","",TEXT($Q896,"mmm yyyy"))</f>
        <v/>
      </c>
      <c r="S896" s="124">
        <f>IF(OR('Recurring Transactions'!$A$20="",$Q896=""),0,(IF('Recurring Transactions'!$F$20="Monthly",IF(AND('Recurring Transactions'!$J$20&lt;=EOMONTH($Q896,0),$Q896&lt;='Recurring Transactions'!$L$20),1,0),IF('Recurring Transactions'!$F$20="Semi-monthly",IF(AND('Recurring Transactions'!$J$20&lt;=EOMONTH($Q896,0),$Q896&lt;='Recurring Transactions'!$L$20),2,0),IF('Recurring Transactions'!$F$20="Weekly",IF(AND('Recurring Transactions'!$J$20&lt;=EOMONTH($Q896,0),$Q896&lt;='Recurring Transactions'!$L$20),MAX(0,INT((MIN(EOMONTH($Q896,0),'Recurring Transactions'!$L$20)-'Recurring Transactions'!$J$20)/7)+INT(-(MAX('Recurring Transactions'!$J$20,$Q896)-'Recurring Transactions'!$J$20)/7)+1),0),IF('Recurring Transactions'!$F$20="Bi-weekly",IF(AND('Recurring Transactions'!$J$20&lt;=EOMONTH($Q896,0),$Q896&lt;='Recurring Transactions'!$L$20),MAX(0,INT((MIN(EOMONTH($Q896,0),'Recurring Transactions'!$L$20)-'Recurring Transactions'!$J$20)/14)+INT(-(MAX('Recurring Transactions'!$J$20,$Q896)-'Recurring Transactions'!$J$20)/14)+1),0),IF('Recurring Transactions'!$F$20="Quarterly",IF(AND(AND('Recurring Transactions'!$J$20&lt;=EOMONTH($Q896,0),$Q896&lt;='Recurring Transactions'!$L$20),MOD((YEAR($Q896)-YEAR('Recurring Transactions'!$J$20))*12+MONTH($Q896)-MONTH('Recurring Transactions'!$J$20),3)=0),1,0),IF('Recurring Transactions'!$F$20="Annually",IF(AND(AND('Recurring Transactions'!$J$20&lt;=EOMONTH($Q896,0),$Q896&lt;='Recurring Transactions'!$L$20),MONTH($Q896)=MONTH('Recurring Transactions'!$J$20)),1,0),0)))))))*'Recurring Transactions'!$D$20)</f>
        <v/>
      </c>
    </row>
    <row r="897">
      <c r="N897" s="126">
        <f>'Recurring Transactions'!$A$20</f>
        <v/>
      </c>
      <c r="O897" s="126">
        <f>'Recurring Transactions'!$B$20</f>
        <v/>
      </c>
      <c r="P897" s="126">
        <f>'Recurring Transactions'!$E$20</f>
        <v/>
      </c>
      <c r="Q897" s="72">
        <f>IF('Recurring Transactions'!$J$20="","",EDATE('Recurring Transactions'!$J$20,35))</f>
        <v/>
      </c>
      <c r="R897" s="126">
        <f>IF($Q897="","",TEXT($Q897,"mmm yyyy"))</f>
        <v/>
      </c>
      <c r="S897" s="124">
        <f>IF(OR('Recurring Transactions'!$A$20="",$Q897=""),0,(IF('Recurring Transactions'!$F$20="Monthly",IF(AND('Recurring Transactions'!$J$20&lt;=EOMONTH($Q897,0),$Q897&lt;='Recurring Transactions'!$L$20),1,0),IF('Recurring Transactions'!$F$20="Semi-monthly",IF(AND('Recurring Transactions'!$J$20&lt;=EOMONTH($Q897,0),$Q897&lt;='Recurring Transactions'!$L$20),2,0),IF('Recurring Transactions'!$F$20="Weekly",IF(AND('Recurring Transactions'!$J$20&lt;=EOMONTH($Q897,0),$Q897&lt;='Recurring Transactions'!$L$20),MAX(0,INT((MIN(EOMONTH($Q897,0),'Recurring Transactions'!$L$20)-'Recurring Transactions'!$J$20)/7)+INT(-(MAX('Recurring Transactions'!$J$20,$Q897)-'Recurring Transactions'!$J$20)/7)+1),0),IF('Recurring Transactions'!$F$20="Bi-weekly",IF(AND('Recurring Transactions'!$J$20&lt;=EOMONTH($Q897,0),$Q897&lt;='Recurring Transactions'!$L$20),MAX(0,INT((MIN(EOMONTH($Q897,0),'Recurring Transactions'!$L$20)-'Recurring Transactions'!$J$20)/14)+INT(-(MAX('Recurring Transactions'!$J$20,$Q897)-'Recurring Transactions'!$J$20)/14)+1),0),IF('Recurring Transactions'!$F$20="Quarterly",IF(AND(AND('Recurring Transactions'!$J$20&lt;=EOMONTH($Q897,0),$Q897&lt;='Recurring Transactions'!$L$20),MOD((YEAR($Q897)-YEAR('Recurring Transactions'!$J$20))*12+MONTH($Q897)-MONTH('Recurring Transactions'!$J$20),3)=0),1,0),IF('Recurring Transactions'!$F$20="Annually",IF(AND(AND('Recurring Transactions'!$J$20&lt;=EOMONTH($Q897,0),$Q897&lt;='Recurring Transactions'!$L$20),MONTH($Q897)=MONTH('Recurring Transactions'!$J$20)),1,0),0)))))))*'Recurring Transactions'!$D$20)</f>
        <v/>
      </c>
    </row>
    <row r="898">
      <c r="N898" s="126">
        <f>'Recurring Transactions'!$A$20</f>
        <v/>
      </c>
      <c r="O898" s="126">
        <f>'Recurring Transactions'!$B$20</f>
        <v/>
      </c>
      <c r="P898" s="126">
        <f>'Recurring Transactions'!$E$20</f>
        <v/>
      </c>
      <c r="Q898" s="72">
        <f>IF('Recurring Transactions'!$J$20="","",EDATE('Recurring Transactions'!$J$20,36))</f>
        <v/>
      </c>
      <c r="R898" s="126">
        <f>IF($Q898="","",TEXT($Q898,"mmm yyyy"))</f>
        <v/>
      </c>
      <c r="S898" s="124">
        <f>IF(OR('Recurring Transactions'!$A$20="",$Q898=""),0,(IF('Recurring Transactions'!$F$20="Monthly",IF(AND('Recurring Transactions'!$J$20&lt;=EOMONTH($Q898,0),$Q898&lt;='Recurring Transactions'!$L$20),1,0),IF('Recurring Transactions'!$F$20="Semi-monthly",IF(AND('Recurring Transactions'!$J$20&lt;=EOMONTH($Q898,0),$Q898&lt;='Recurring Transactions'!$L$20),2,0),IF('Recurring Transactions'!$F$20="Weekly",IF(AND('Recurring Transactions'!$J$20&lt;=EOMONTH($Q898,0),$Q898&lt;='Recurring Transactions'!$L$20),MAX(0,INT((MIN(EOMONTH($Q898,0),'Recurring Transactions'!$L$20)-'Recurring Transactions'!$J$20)/7)+INT(-(MAX('Recurring Transactions'!$J$20,$Q898)-'Recurring Transactions'!$J$20)/7)+1),0),IF('Recurring Transactions'!$F$20="Bi-weekly",IF(AND('Recurring Transactions'!$J$20&lt;=EOMONTH($Q898,0),$Q898&lt;='Recurring Transactions'!$L$20),MAX(0,INT((MIN(EOMONTH($Q898,0),'Recurring Transactions'!$L$20)-'Recurring Transactions'!$J$20)/14)+INT(-(MAX('Recurring Transactions'!$J$20,$Q898)-'Recurring Transactions'!$J$20)/14)+1),0),IF('Recurring Transactions'!$F$20="Quarterly",IF(AND(AND('Recurring Transactions'!$J$20&lt;=EOMONTH($Q898,0),$Q898&lt;='Recurring Transactions'!$L$20),MOD((YEAR($Q898)-YEAR('Recurring Transactions'!$J$20))*12+MONTH($Q898)-MONTH('Recurring Transactions'!$J$20),3)=0),1,0),IF('Recurring Transactions'!$F$20="Annually",IF(AND(AND('Recurring Transactions'!$J$20&lt;=EOMONTH($Q898,0),$Q898&lt;='Recurring Transactions'!$L$20),MONTH($Q898)=MONTH('Recurring Transactions'!$J$20)),1,0),0)))))))*'Recurring Transactions'!$D$20)</f>
        <v/>
      </c>
    </row>
    <row r="899">
      <c r="N899" s="126">
        <f>'Recurring Transactions'!$A$20</f>
        <v/>
      </c>
      <c r="O899" s="126">
        <f>'Recurring Transactions'!$B$20</f>
        <v/>
      </c>
      <c r="P899" s="126">
        <f>'Recurring Transactions'!$E$20</f>
        <v/>
      </c>
      <c r="Q899" s="72">
        <f>IF('Recurring Transactions'!$J$20="","",EDATE('Recurring Transactions'!$J$20,37))</f>
        <v/>
      </c>
      <c r="R899" s="126">
        <f>IF($Q899="","",TEXT($Q899,"mmm yyyy"))</f>
        <v/>
      </c>
      <c r="S899" s="124">
        <f>IF(OR('Recurring Transactions'!$A$20="",$Q899=""),0,(IF('Recurring Transactions'!$F$20="Monthly",IF(AND('Recurring Transactions'!$J$20&lt;=EOMONTH($Q899,0),$Q899&lt;='Recurring Transactions'!$L$20),1,0),IF('Recurring Transactions'!$F$20="Semi-monthly",IF(AND('Recurring Transactions'!$J$20&lt;=EOMONTH($Q899,0),$Q899&lt;='Recurring Transactions'!$L$20),2,0),IF('Recurring Transactions'!$F$20="Weekly",IF(AND('Recurring Transactions'!$J$20&lt;=EOMONTH($Q899,0),$Q899&lt;='Recurring Transactions'!$L$20),MAX(0,INT((MIN(EOMONTH($Q899,0),'Recurring Transactions'!$L$20)-'Recurring Transactions'!$J$20)/7)+INT(-(MAX('Recurring Transactions'!$J$20,$Q899)-'Recurring Transactions'!$J$20)/7)+1),0),IF('Recurring Transactions'!$F$20="Bi-weekly",IF(AND('Recurring Transactions'!$J$20&lt;=EOMONTH($Q899,0),$Q899&lt;='Recurring Transactions'!$L$20),MAX(0,INT((MIN(EOMONTH($Q899,0),'Recurring Transactions'!$L$20)-'Recurring Transactions'!$J$20)/14)+INT(-(MAX('Recurring Transactions'!$J$20,$Q899)-'Recurring Transactions'!$J$20)/14)+1),0),IF('Recurring Transactions'!$F$20="Quarterly",IF(AND(AND('Recurring Transactions'!$J$20&lt;=EOMONTH($Q899,0),$Q899&lt;='Recurring Transactions'!$L$20),MOD((YEAR($Q899)-YEAR('Recurring Transactions'!$J$20))*12+MONTH($Q899)-MONTH('Recurring Transactions'!$J$20),3)=0),1,0),IF('Recurring Transactions'!$F$20="Annually",IF(AND(AND('Recurring Transactions'!$J$20&lt;=EOMONTH($Q899,0),$Q899&lt;='Recurring Transactions'!$L$20),MONTH($Q899)=MONTH('Recurring Transactions'!$J$20)),1,0),0)))))))*'Recurring Transactions'!$D$20)</f>
        <v/>
      </c>
    </row>
    <row r="900">
      <c r="N900" s="126">
        <f>'Recurring Transactions'!$A$20</f>
        <v/>
      </c>
      <c r="O900" s="126">
        <f>'Recurring Transactions'!$B$20</f>
        <v/>
      </c>
      <c r="P900" s="126">
        <f>'Recurring Transactions'!$E$20</f>
        <v/>
      </c>
      <c r="Q900" s="72">
        <f>IF('Recurring Transactions'!$J$20="","",EDATE('Recurring Transactions'!$J$20,38))</f>
        <v/>
      </c>
      <c r="R900" s="126">
        <f>IF($Q900="","",TEXT($Q900,"mmm yyyy"))</f>
        <v/>
      </c>
      <c r="S900" s="124">
        <f>IF(OR('Recurring Transactions'!$A$20="",$Q900=""),0,(IF('Recurring Transactions'!$F$20="Monthly",IF(AND('Recurring Transactions'!$J$20&lt;=EOMONTH($Q900,0),$Q900&lt;='Recurring Transactions'!$L$20),1,0),IF('Recurring Transactions'!$F$20="Semi-monthly",IF(AND('Recurring Transactions'!$J$20&lt;=EOMONTH($Q900,0),$Q900&lt;='Recurring Transactions'!$L$20),2,0),IF('Recurring Transactions'!$F$20="Weekly",IF(AND('Recurring Transactions'!$J$20&lt;=EOMONTH($Q900,0),$Q900&lt;='Recurring Transactions'!$L$20),MAX(0,INT((MIN(EOMONTH($Q900,0),'Recurring Transactions'!$L$20)-'Recurring Transactions'!$J$20)/7)+INT(-(MAX('Recurring Transactions'!$J$20,$Q900)-'Recurring Transactions'!$J$20)/7)+1),0),IF('Recurring Transactions'!$F$20="Bi-weekly",IF(AND('Recurring Transactions'!$J$20&lt;=EOMONTH($Q900,0),$Q900&lt;='Recurring Transactions'!$L$20),MAX(0,INT((MIN(EOMONTH($Q900,0),'Recurring Transactions'!$L$20)-'Recurring Transactions'!$J$20)/14)+INT(-(MAX('Recurring Transactions'!$J$20,$Q900)-'Recurring Transactions'!$J$20)/14)+1),0),IF('Recurring Transactions'!$F$20="Quarterly",IF(AND(AND('Recurring Transactions'!$J$20&lt;=EOMONTH($Q900,0),$Q900&lt;='Recurring Transactions'!$L$20),MOD((YEAR($Q900)-YEAR('Recurring Transactions'!$J$20))*12+MONTH($Q900)-MONTH('Recurring Transactions'!$J$20),3)=0),1,0),IF('Recurring Transactions'!$F$20="Annually",IF(AND(AND('Recurring Transactions'!$J$20&lt;=EOMONTH($Q900,0),$Q900&lt;='Recurring Transactions'!$L$20),MONTH($Q900)=MONTH('Recurring Transactions'!$J$20)),1,0),0)))))))*'Recurring Transactions'!$D$20)</f>
        <v/>
      </c>
    </row>
    <row r="901">
      <c r="N901" s="126">
        <f>'Recurring Transactions'!$A$20</f>
        <v/>
      </c>
      <c r="O901" s="126">
        <f>'Recurring Transactions'!$B$20</f>
        <v/>
      </c>
      <c r="P901" s="126">
        <f>'Recurring Transactions'!$E$20</f>
        <v/>
      </c>
      <c r="Q901" s="72">
        <f>IF('Recurring Transactions'!$J$20="","",EDATE('Recurring Transactions'!$J$20,39))</f>
        <v/>
      </c>
      <c r="R901" s="126">
        <f>IF($Q901="","",TEXT($Q901,"mmm yyyy"))</f>
        <v/>
      </c>
      <c r="S901" s="124">
        <f>IF(OR('Recurring Transactions'!$A$20="",$Q901=""),0,(IF('Recurring Transactions'!$F$20="Monthly",IF(AND('Recurring Transactions'!$J$20&lt;=EOMONTH($Q901,0),$Q901&lt;='Recurring Transactions'!$L$20),1,0),IF('Recurring Transactions'!$F$20="Semi-monthly",IF(AND('Recurring Transactions'!$J$20&lt;=EOMONTH($Q901,0),$Q901&lt;='Recurring Transactions'!$L$20),2,0),IF('Recurring Transactions'!$F$20="Weekly",IF(AND('Recurring Transactions'!$J$20&lt;=EOMONTH($Q901,0),$Q901&lt;='Recurring Transactions'!$L$20),MAX(0,INT((MIN(EOMONTH($Q901,0),'Recurring Transactions'!$L$20)-'Recurring Transactions'!$J$20)/7)+INT(-(MAX('Recurring Transactions'!$J$20,$Q901)-'Recurring Transactions'!$J$20)/7)+1),0),IF('Recurring Transactions'!$F$20="Bi-weekly",IF(AND('Recurring Transactions'!$J$20&lt;=EOMONTH($Q901,0),$Q901&lt;='Recurring Transactions'!$L$20),MAX(0,INT((MIN(EOMONTH($Q901,0),'Recurring Transactions'!$L$20)-'Recurring Transactions'!$J$20)/14)+INT(-(MAX('Recurring Transactions'!$J$20,$Q901)-'Recurring Transactions'!$J$20)/14)+1),0),IF('Recurring Transactions'!$F$20="Quarterly",IF(AND(AND('Recurring Transactions'!$J$20&lt;=EOMONTH($Q901,0),$Q901&lt;='Recurring Transactions'!$L$20),MOD((YEAR($Q901)-YEAR('Recurring Transactions'!$J$20))*12+MONTH($Q901)-MONTH('Recurring Transactions'!$J$20),3)=0),1,0),IF('Recurring Transactions'!$F$20="Annually",IF(AND(AND('Recurring Transactions'!$J$20&lt;=EOMONTH($Q901,0),$Q901&lt;='Recurring Transactions'!$L$20),MONTH($Q901)=MONTH('Recurring Transactions'!$J$20)),1,0),0)))))))*'Recurring Transactions'!$D$20)</f>
        <v/>
      </c>
    </row>
    <row r="902">
      <c r="N902" s="126">
        <f>'Recurring Transactions'!$A$20</f>
        <v/>
      </c>
      <c r="O902" s="126">
        <f>'Recurring Transactions'!$B$20</f>
        <v/>
      </c>
      <c r="P902" s="126">
        <f>'Recurring Transactions'!$E$20</f>
        <v/>
      </c>
      <c r="Q902" s="72">
        <f>IF('Recurring Transactions'!$J$20="","",EDATE('Recurring Transactions'!$J$20,40))</f>
        <v/>
      </c>
      <c r="R902" s="126">
        <f>IF($Q902="","",TEXT($Q902,"mmm yyyy"))</f>
        <v/>
      </c>
      <c r="S902" s="124">
        <f>IF(OR('Recurring Transactions'!$A$20="",$Q902=""),0,(IF('Recurring Transactions'!$F$20="Monthly",IF(AND('Recurring Transactions'!$J$20&lt;=EOMONTH($Q902,0),$Q902&lt;='Recurring Transactions'!$L$20),1,0),IF('Recurring Transactions'!$F$20="Semi-monthly",IF(AND('Recurring Transactions'!$J$20&lt;=EOMONTH($Q902,0),$Q902&lt;='Recurring Transactions'!$L$20),2,0),IF('Recurring Transactions'!$F$20="Weekly",IF(AND('Recurring Transactions'!$J$20&lt;=EOMONTH($Q902,0),$Q902&lt;='Recurring Transactions'!$L$20),MAX(0,INT((MIN(EOMONTH($Q902,0),'Recurring Transactions'!$L$20)-'Recurring Transactions'!$J$20)/7)+INT(-(MAX('Recurring Transactions'!$J$20,$Q902)-'Recurring Transactions'!$J$20)/7)+1),0),IF('Recurring Transactions'!$F$20="Bi-weekly",IF(AND('Recurring Transactions'!$J$20&lt;=EOMONTH($Q902,0),$Q902&lt;='Recurring Transactions'!$L$20),MAX(0,INT((MIN(EOMONTH($Q902,0),'Recurring Transactions'!$L$20)-'Recurring Transactions'!$J$20)/14)+INT(-(MAX('Recurring Transactions'!$J$20,$Q902)-'Recurring Transactions'!$J$20)/14)+1),0),IF('Recurring Transactions'!$F$20="Quarterly",IF(AND(AND('Recurring Transactions'!$J$20&lt;=EOMONTH($Q902,0),$Q902&lt;='Recurring Transactions'!$L$20),MOD((YEAR($Q902)-YEAR('Recurring Transactions'!$J$20))*12+MONTH($Q902)-MONTH('Recurring Transactions'!$J$20),3)=0),1,0),IF('Recurring Transactions'!$F$20="Annually",IF(AND(AND('Recurring Transactions'!$J$20&lt;=EOMONTH($Q902,0),$Q902&lt;='Recurring Transactions'!$L$20),MONTH($Q902)=MONTH('Recurring Transactions'!$J$20)),1,0),0)))))))*'Recurring Transactions'!$D$20)</f>
        <v/>
      </c>
    </row>
    <row r="903">
      <c r="N903" s="126">
        <f>'Recurring Transactions'!$A$20</f>
        <v/>
      </c>
      <c r="O903" s="126">
        <f>'Recurring Transactions'!$B$20</f>
        <v/>
      </c>
      <c r="P903" s="126">
        <f>'Recurring Transactions'!$E$20</f>
        <v/>
      </c>
      <c r="Q903" s="72">
        <f>IF('Recurring Transactions'!$J$20="","",EDATE('Recurring Transactions'!$J$20,41))</f>
        <v/>
      </c>
      <c r="R903" s="126">
        <f>IF($Q903="","",TEXT($Q903,"mmm yyyy"))</f>
        <v/>
      </c>
      <c r="S903" s="124">
        <f>IF(OR('Recurring Transactions'!$A$20="",$Q903=""),0,(IF('Recurring Transactions'!$F$20="Monthly",IF(AND('Recurring Transactions'!$J$20&lt;=EOMONTH($Q903,0),$Q903&lt;='Recurring Transactions'!$L$20),1,0),IF('Recurring Transactions'!$F$20="Semi-monthly",IF(AND('Recurring Transactions'!$J$20&lt;=EOMONTH($Q903,0),$Q903&lt;='Recurring Transactions'!$L$20),2,0),IF('Recurring Transactions'!$F$20="Weekly",IF(AND('Recurring Transactions'!$J$20&lt;=EOMONTH($Q903,0),$Q903&lt;='Recurring Transactions'!$L$20),MAX(0,INT((MIN(EOMONTH($Q903,0),'Recurring Transactions'!$L$20)-'Recurring Transactions'!$J$20)/7)+INT(-(MAX('Recurring Transactions'!$J$20,$Q903)-'Recurring Transactions'!$J$20)/7)+1),0),IF('Recurring Transactions'!$F$20="Bi-weekly",IF(AND('Recurring Transactions'!$J$20&lt;=EOMONTH($Q903,0),$Q903&lt;='Recurring Transactions'!$L$20),MAX(0,INT((MIN(EOMONTH($Q903,0),'Recurring Transactions'!$L$20)-'Recurring Transactions'!$J$20)/14)+INT(-(MAX('Recurring Transactions'!$J$20,$Q903)-'Recurring Transactions'!$J$20)/14)+1),0),IF('Recurring Transactions'!$F$20="Quarterly",IF(AND(AND('Recurring Transactions'!$J$20&lt;=EOMONTH($Q903,0),$Q903&lt;='Recurring Transactions'!$L$20),MOD((YEAR($Q903)-YEAR('Recurring Transactions'!$J$20))*12+MONTH($Q903)-MONTH('Recurring Transactions'!$J$20),3)=0),1,0),IF('Recurring Transactions'!$F$20="Annually",IF(AND(AND('Recurring Transactions'!$J$20&lt;=EOMONTH($Q903,0),$Q903&lt;='Recurring Transactions'!$L$20),MONTH($Q903)=MONTH('Recurring Transactions'!$J$20)),1,0),0)))))))*'Recurring Transactions'!$D$20)</f>
        <v/>
      </c>
    </row>
    <row r="904">
      <c r="N904" s="126">
        <f>'Recurring Transactions'!$A$20</f>
        <v/>
      </c>
      <c r="O904" s="126">
        <f>'Recurring Transactions'!$B$20</f>
        <v/>
      </c>
      <c r="P904" s="126">
        <f>'Recurring Transactions'!$E$20</f>
        <v/>
      </c>
      <c r="Q904" s="72">
        <f>IF('Recurring Transactions'!$J$20="","",EDATE('Recurring Transactions'!$J$20,42))</f>
        <v/>
      </c>
      <c r="R904" s="126">
        <f>IF($Q904="","",TEXT($Q904,"mmm yyyy"))</f>
        <v/>
      </c>
      <c r="S904" s="124">
        <f>IF(OR('Recurring Transactions'!$A$20="",$Q904=""),0,(IF('Recurring Transactions'!$F$20="Monthly",IF(AND('Recurring Transactions'!$J$20&lt;=EOMONTH($Q904,0),$Q904&lt;='Recurring Transactions'!$L$20),1,0),IF('Recurring Transactions'!$F$20="Semi-monthly",IF(AND('Recurring Transactions'!$J$20&lt;=EOMONTH($Q904,0),$Q904&lt;='Recurring Transactions'!$L$20),2,0),IF('Recurring Transactions'!$F$20="Weekly",IF(AND('Recurring Transactions'!$J$20&lt;=EOMONTH($Q904,0),$Q904&lt;='Recurring Transactions'!$L$20),MAX(0,INT((MIN(EOMONTH($Q904,0),'Recurring Transactions'!$L$20)-'Recurring Transactions'!$J$20)/7)+INT(-(MAX('Recurring Transactions'!$J$20,$Q904)-'Recurring Transactions'!$J$20)/7)+1),0),IF('Recurring Transactions'!$F$20="Bi-weekly",IF(AND('Recurring Transactions'!$J$20&lt;=EOMONTH($Q904,0),$Q904&lt;='Recurring Transactions'!$L$20),MAX(0,INT((MIN(EOMONTH($Q904,0),'Recurring Transactions'!$L$20)-'Recurring Transactions'!$J$20)/14)+INT(-(MAX('Recurring Transactions'!$J$20,$Q904)-'Recurring Transactions'!$J$20)/14)+1),0),IF('Recurring Transactions'!$F$20="Quarterly",IF(AND(AND('Recurring Transactions'!$J$20&lt;=EOMONTH($Q904,0),$Q904&lt;='Recurring Transactions'!$L$20),MOD((YEAR($Q904)-YEAR('Recurring Transactions'!$J$20))*12+MONTH($Q904)-MONTH('Recurring Transactions'!$J$20),3)=0),1,0),IF('Recurring Transactions'!$F$20="Annually",IF(AND(AND('Recurring Transactions'!$J$20&lt;=EOMONTH($Q904,0),$Q904&lt;='Recurring Transactions'!$L$20),MONTH($Q904)=MONTH('Recurring Transactions'!$J$20)),1,0),0)))))))*'Recurring Transactions'!$D$20)</f>
        <v/>
      </c>
    </row>
    <row r="905">
      <c r="N905" s="126">
        <f>'Recurring Transactions'!$A$20</f>
        <v/>
      </c>
      <c r="O905" s="126">
        <f>'Recurring Transactions'!$B$20</f>
        <v/>
      </c>
      <c r="P905" s="126">
        <f>'Recurring Transactions'!$E$20</f>
        <v/>
      </c>
      <c r="Q905" s="72">
        <f>IF('Recurring Transactions'!$J$20="","",EDATE('Recurring Transactions'!$J$20,43))</f>
        <v/>
      </c>
      <c r="R905" s="126">
        <f>IF($Q905="","",TEXT($Q905,"mmm yyyy"))</f>
        <v/>
      </c>
      <c r="S905" s="124">
        <f>IF(OR('Recurring Transactions'!$A$20="",$Q905=""),0,(IF('Recurring Transactions'!$F$20="Monthly",IF(AND('Recurring Transactions'!$J$20&lt;=EOMONTH($Q905,0),$Q905&lt;='Recurring Transactions'!$L$20),1,0),IF('Recurring Transactions'!$F$20="Semi-monthly",IF(AND('Recurring Transactions'!$J$20&lt;=EOMONTH($Q905,0),$Q905&lt;='Recurring Transactions'!$L$20),2,0),IF('Recurring Transactions'!$F$20="Weekly",IF(AND('Recurring Transactions'!$J$20&lt;=EOMONTH($Q905,0),$Q905&lt;='Recurring Transactions'!$L$20),MAX(0,INT((MIN(EOMONTH($Q905,0),'Recurring Transactions'!$L$20)-'Recurring Transactions'!$J$20)/7)+INT(-(MAX('Recurring Transactions'!$J$20,$Q905)-'Recurring Transactions'!$J$20)/7)+1),0),IF('Recurring Transactions'!$F$20="Bi-weekly",IF(AND('Recurring Transactions'!$J$20&lt;=EOMONTH($Q905,0),$Q905&lt;='Recurring Transactions'!$L$20),MAX(0,INT((MIN(EOMONTH($Q905,0),'Recurring Transactions'!$L$20)-'Recurring Transactions'!$J$20)/14)+INT(-(MAX('Recurring Transactions'!$J$20,$Q905)-'Recurring Transactions'!$J$20)/14)+1),0),IF('Recurring Transactions'!$F$20="Quarterly",IF(AND(AND('Recurring Transactions'!$J$20&lt;=EOMONTH($Q905,0),$Q905&lt;='Recurring Transactions'!$L$20),MOD((YEAR($Q905)-YEAR('Recurring Transactions'!$J$20))*12+MONTH($Q905)-MONTH('Recurring Transactions'!$J$20),3)=0),1,0),IF('Recurring Transactions'!$F$20="Annually",IF(AND(AND('Recurring Transactions'!$J$20&lt;=EOMONTH($Q905,0),$Q905&lt;='Recurring Transactions'!$L$20),MONTH($Q905)=MONTH('Recurring Transactions'!$J$20)),1,0),0)))))))*'Recurring Transactions'!$D$20)</f>
        <v/>
      </c>
    </row>
    <row r="906">
      <c r="N906" s="126">
        <f>'Recurring Transactions'!$A$20</f>
        <v/>
      </c>
      <c r="O906" s="126">
        <f>'Recurring Transactions'!$B$20</f>
        <v/>
      </c>
      <c r="P906" s="126">
        <f>'Recurring Transactions'!$E$20</f>
        <v/>
      </c>
      <c r="Q906" s="72">
        <f>IF('Recurring Transactions'!$J$20="","",EDATE('Recurring Transactions'!$J$20,44))</f>
        <v/>
      </c>
      <c r="R906" s="126">
        <f>IF($Q906="","",TEXT($Q906,"mmm yyyy"))</f>
        <v/>
      </c>
      <c r="S906" s="124">
        <f>IF(OR('Recurring Transactions'!$A$20="",$Q906=""),0,(IF('Recurring Transactions'!$F$20="Monthly",IF(AND('Recurring Transactions'!$J$20&lt;=EOMONTH($Q906,0),$Q906&lt;='Recurring Transactions'!$L$20),1,0),IF('Recurring Transactions'!$F$20="Semi-monthly",IF(AND('Recurring Transactions'!$J$20&lt;=EOMONTH($Q906,0),$Q906&lt;='Recurring Transactions'!$L$20),2,0),IF('Recurring Transactions'!$F$20="Weekly",IF(AND('Recurring Transactions'!$J$20&lt;=EOMONTH($Q906,0),$Q906&lt;='Recurring Transactions'!$L$20),MAX(0,INT((MIN(EOMONTH($Q906,0),'Recurring Transactions'!$L$20)-'Recurring Transactions'!$J$20)/7)+INT(-(MAX('Recurring Transactions'!$J$20,$Q906)-'Recurring Transactions'!$J$20)/7)+1),0),IF('Recurring Transactions'!$F$20="Bi-weekly",IF(AND('Recurring Transactions'!$J$20&lt;=EOMONTH($Q906,0),$Q906&lt;='Recurring Transactions'!$L$20),MAX(0,INT((MIN(EOMONTH($Q906,0),'Recurring Transactions'!$L$20)-'Recurring Transactions'!$J$20)/14)+INT(-(MAX('Recurring Transactions'!$J$20,$Q906)-'Recurring Transactions'!$J$20)/14)+1),0),IF('Recurring Transactions'!$F$20="Quarterly",IF(AND(AND('Recurring Transactions'!$J$20&lt;=EOMONTH($Q906,0),$Q906&lt;='Recurring Transactions'!$L$20),MOD((YEAR($Q906)-YEAR('Recurring Transactions'!$J$20))*12+MONTH($Q906)-MONTH('Recurring Transactions'!$J$20),3)=0),1,0),IF('Recurring Transactions'!$F$20="Annually",IF(AND(AND('Recurring Transactions'!$J$20&lt;=EOMONTH($Q906,0),$Q906&lt;='Recurring Transactions'!$L$20),MONTH($Q906)=MONTH('Recurring Transactions'!$J$20)),1,0),0)))))))*'Recurring Transactions'!$D$20)</f>
        <v/>
      </c>
    </row>
    <row r="907">
      <c r="N907" s="126">
        <f>'Recurring Transactions'!$A$20</f>
        <v/>
      </c>
      <c r="O907" s="126">
        <f>'Recurring Transactions'!$B$20</f>
        <v/>
      </c>
      <c r="P907" s="126">
        <f>'Recurring Transactions'!$E$20</f>
        <v/>
      </c>
      <c r="Q907" s="72">
        <f>IF('Recurring Transactions'!$J$20="","",EDATE('Recurring Transactions'!$J$20,45))</f>
        <v/>
      </c>
      <c r="R907" s="126">
        <f>IF($Q907="","",TEXT($Q907,"mmm yyyy"))</f>
        <v/>
      </c>
      <c r="S907" s="124">
        <f>IF(OR('Recurring Transactions'!$A$20="",$Q907=""),0,(IF('Recurring Transactions'!$F$20="Monthly",IF(AND('Recurring Transactions'!$J$20&lt;=EOMONTH($Q907,0),$Q907&lt;='Recurring Transactions'!$L$20),1,0),IF('Recurring Transactions'!$F$20="Semi-monthly",IF(AND('Recurring Transactions'!$J$20&lt;=EOMONTH($Q907,0),$Q907&lt;='Recurring Transactions'!$L$20),2,0),IF('Recurring Transactions'!$F$20="Weekly",IF(AND('Recurring Transactions'!$J$20&lt;=EOMONTH($Q907,0),$Q907&lt;='Recurring Transactions'!$L$20),MAX(0,INT((MIN(EOMONTH($Q907,0),'Recurring Transactions'!$L$20)-'Recurring Transactions'!$J$20)/7)+INT(-(MAX('Recurring Transactions'!$J$20,$Q907)-'Recurring Transactions'!$J$20)/7)+1),0),IF('Recurring Transactions'!$F$20="Bi-weekly",IF(AND('Recurring Transactions'!$J$20&lt;=EOMONTH($Q907,0),$Q907&lt;='Recurring Transactions'!$L$20),MAX(0,INT((MIN(EOMONTH($Q907,0),'Recurring Transactions'!$L$20)-'Recurring Transactions'!$J$20)/14)+INT(-(MAX('Recurring Transactions'!$J$20,$Q907)-'Recurring Transactions'!$J$20)/14)+1),0),IF('Recurring Transactions'!$F$20="Quarterly",IF(AND(AND('Recurring Transactions'!$J$20&lt;=EOMONTH($Q907,0),$Q907&lt;='Recurring Transactions'!$L$20),MOD((YEAR($Q907)-YEAR('Recurring Transactions'!$J$20))*12+MONTH($Q907)-MONTH('Recurring Transactions'!$J$20),3)=0),1,0),IF('Recurring Transactions'!$F$20="Annually",IF(AND(AND('Recurring Transactions'!$J$20&lt;=EOMONTH($Q907,0),$Q907&lt;='Recurring Transactions'!$L$20),MONTH($Q907)=MONTH('Recurring Transactions'!$J$20)),1,0),0)))))))*'Recurring Transactions'!$D$20)</f>
        <v/>
      </c>
    </row>
    <row r="908">
      <c r="N908" s="126">
        <f>'Recurring Transactions'!$A$20</f>
        <v/>
      </c>
      <c r="O908" s="126">
        <f>'Recurring Transactions'!$B$20</f>
        <v/>
      </c>
      <c r="P908" s="126">
        <f>'Recurring Transactions'!$E$20</f>
        <v/>
      </c>
      <c r="Q908" s="72">
        <f>IF('Recurring Transactions'!$J$20="","",EDATE('Recurring Transactions'!$J$20,46))</f>
        <v/>
      </c>
      <c r="R908" s="126">
        <f>IF($Q908="","",TEXT($Q908,"mmm yyyy"))</f>
        <v/>
      </c>
      <c r="S908" s="124">
        <f>IF(OR('Recurring Transactions'!$A$20="",$Q908=""),0,(IF('Recurring Transactions'!$F$20="Monthly",IF(AND('Recurring Transactions'!$J$20&lt;=EOMONTH($Q908,0),$Q908&lt;='Recurring Transactions'!$L$20),1,0),IF('Recurring Transactions'!$F$20="Semi-monthly",IF(AND('Recurring Transactions'!$J$20&lt;=EOMONTH($Q908,0),$Q908&lt;='Recurring Transactions'!$L$20),2,0),IF('Recurring Transactions'!$F$20="Weekly",IF(AND('Recurring Transactions'!$J$20&lt;=EOMONTH($Q908,0),$Q908&lt;='Recurring Transactions'!$L$20),MAX(0,INT((MIN(EOMONTH($Q908,0),'Recurring Transactions'!$L$20)-'Recurring Transactions'!$J$20)/7)+INT(-(MAX('Recurring Transactions'!$J$20,$Q908)-'Recurring Transactions'!$J$20)/7)+1),0),IF('Recurring Transactions'!$F$20="Bi-weekly",IF(AND('Recurring Transactions'!$J$20&lt;=EOMONTH($Q908,0),$Q908&lt;='Recurring Transactions'!$L$20),MAX(0,INT((MIN(EOMONTH($Q908,0),'Recurring Transactions'!$L$20)-'Recurring Transactions'!$J$20)/14)+INT(-(MAX('Recurring Transactions'!$J$20,$Q908)-'Recurring Transactions'!$J$20)/14)+1),0),IF('Recurring Transactions'!$F$20="Quarterly",IF(AND(AND('Recurring Transactions'!$J$20&lt;=EOMONTH($Q908,0),$Q908&lt;='Recurring Transactions'!$L$20),MOD((YEAR($Q908)-YEAR('Recurring Transactions'!$J$20))*12+MONTH($Q908)-MONTH('Recurring Transactions'!$J$20),3)=0),1,0),IF('Recurring Transactions'!$F$20="Annually",IF(AND(AND('Recurring Transactions'!$J$20&lt;=EOMONTH($Q908,0),$Q908&lt;='Recurring Transactions'!$L$20),MONTH($Q908)=MONTH('Recurring Transactions'!$J$20)),1,0),0)))))))*'Recurring Transactions'!$D$20)</f>
        <v/>
      </c>
    </row>
    <row r="909">
      <c r="N909" s="126">
        <f>'Recurring Transactions'!$A$20</f>
        <v/>
      </c>
      <c r="O909" s="126">
        <f>'Recurring Transactions'!$B$20</f>
        <v/>
      </c>
      <c r="P909" s="126">
        <f>'Recurring Transactions'!$E$20</f>
        <v/>
      </c>
      <c r="Q909" s="72">
        <f>IF('Recurring Transactions'!$J$20="","",EDATE('Recurring Transactions'!$J$20,47))</f>
        <v/>
      </c>
      <c r="R909" s="126">
        <f>IF($Q909="","",TEXT($Q909,"mmm yyyy"))</f>
        <v/>
      </c>
      <c r="S909" s="124">
        <f>IF(OR('Recurring Transactions'!$A$20="",$Q909=""),0,(IF('Recurring Transactions'!$F$20="Monthly",IF(AND('Recurring Transactions'!$J$20&lt;=EOMONTH($Q909,0),$Q909&lt;='Recurring Transactions'!$L$20),1,0),IF('Recurring Transactions'!$F$20="Semi-monthly",IF(AND('Recurring Transactions'!$J$20&lt;=EOMONTH($Q909,0),$Q909&lt;='Recurring Transactions'!$L$20),2,0),IF('Recurring Transactions'!$F$20="Weekly",IF(AND('Recurring Transactions'!$J$20&lt;=EOMONTH($Q909,0),$Q909&lt;='Recurring Transactions'!$L$20),MAX(0,INT((MIN(EOMONTH($Q909,0),'Recurring Transactions'!$L$20)-'Recurring Transactions'!$J$20)/7)+INT(-(MAX('Recurring Transactions'!$J$20,$Q909)-'Recurring Transactions'!$J$20)/7)+1),0),IF('Recurring Transactions'!$F$20="Bi-weekly",IF(AND('Recurring Transactions'!$J$20&lt;=EOMONTH($Q909,0),$Q909&lt;='Recurring Transactions'!$L$20),MAX(0,INT((MIN(EOMONTH($Q909,0),'Recurring Transactions'!$L$20)-'Recurring Transactions'!$J$20)/14)+INT(-(MAX('Recurring Transactions'!$J$20,$Q909)-'Recurring Transactions'!$J$20)/14)+1),0),IF('Recurring Transactions'!$F$20="Quarterly",IF(AND(AND('Recurring Transactions'!$J$20&lt;=EOMONTH($Q909,0),$Q909&lt;='Recurring Transactions'!$L$20),MOD((YEAR($Q909)-YEAR('Recurring Transactions'!$J$20))*12+MONTH($Q909)-MONTH('Recurring Transactions'!$J$20),3)=0),1,0),IF('Recurring Transactions'!$F$20="Annually",IF(AND(AND('Recurring Transactions'!$J$20&lt;=EOMONTH($Q909,0),$Q909&lt;='Recurring Transactions'!$L$20),MONTH($Q909)=MONTH('Recurring Transactions'!$J$20)),1,0),0)))))))*'Recurring Transactions'!$D$20)</f>
        <v/>
      </c>
    </row>
    <row r="910">
      <c r="N910" s="126">
        <f>'Recurring Transactions'!$A$20</f>
        <v/>
      </c>
      <c r="O910" s="126">
        <f>'Recurring Transactions'!$B$20</f>
        <v/>
      </c>
      <c r="P910" s="126">
        <f>'Recurring Transactions'!$E$20</f>
        <v/>
      </c>
      <c r="Q910" s="72">
        <f>IF('Recurring Transactions'!$J$20="","",EDATE('Recurring Transactions'!$J$20,48))</f>
        <v/>
      </c>
      <c r="R910" s="126">
        <f>IF($Q910="","",TEXT($Q910,"mmm yyyy"))</f>
        <v/>
      </c>
      <c r="S910" s="124">
        <f>IF(OR('Recurring Transactions'!$A$20="",$Q910=""),0,(IF('Recurring Transactions'!$F$20="Monthly",IF(AND('Recurring Transactions'!$J$20&lt;=EOMONTH($Q910,0),$Q910&lt;='Recurring Transactions'!$L$20),1,0),IF('Recurring Transactions'!$F$20="Semi-monthly",IF(AND('Recurring Transactions'!$J$20&lt;=EOMONTH($Q910,0),$Q910&lt;='Recurring Transactions'!$L$20),2,0),IF('Recurring Transactions'!$F$20="Weekly",IF(AND('Recurring Transactions'!$J$20&lt;=EOMONTH($Q910,0),$Q910&lt;='Recurring Transactions'!$L$20),MAX(0,INT((MIN(EOMONTH($Q910,0),'Recurring Transactions'!$L$20)-'Recurring Transactions'!$J$20)/7)+INT(-(MAX('Recurring Transactions'!$J$20,$Q910)-'Recurring Transactions'!$J$20)/7)+1),0),IF('Recurring Transactions'!$F$20="Bi-weekly",IF(AND('Recurring Transactions'!$J$20&lt;=EOMONTH($Q910,0),$Q910&lt;='Recurring Transactions'!$L$20),MAX(0,INT((MIN(EOMONTH($Q910,0),'Recurring Transactions'!$L$20)-'Recurring Transactions'!$J$20)/14)+INT(-(MAX('Recurring Transactions'!$J$20,$Q910)-'Recurring Transactions'!$J$20)/14)+1),0),IF('Recurring Transactions'!$F$20="Quarterly",IF(AND(AND('Recurring Transactions'!$J$20&lt;=EOMONTH($Q910,0),$Q910&lt;='Recurring Transactions'!$L$20),MOD((YEAR($Q910)-YEAR('Recurring Transactions'!$J$20))*12+MONTH($Q910)-MONTH('Recurring Transactions'!$J$20),3)=0),1,0),IF('Recurring Transactions'!$F$20="Annually",IF(AND(AND('Recurring Transactions'!$J$20&lt;=EOMONTH($Q910,0),$Q910&lt;='Recurring Transactions'!$L$20),MONTH($Q910)=MONTH('Recurring Transactions'!$J$20)),1,0),0)))))))*'Recurring Transactions'!$D$20)</f>
        <v/>
      </c>
    </row>
    <row r="911">
      <c r="N911" s="126">
        <f>'Recurring Transactions'!$A$20</f>
        <v/>
      </c>
      <c r="O911" s="126">
        <f>'Recurring Transactions'!$B$20</f>
        <v/>
      </c>
      <c r="P911" s="126">
        <f>'Recurring Transactions'!$E$20</f>
        <v/>
      </c>
      <c r="Q911" s="72">
        <f>IF('Recurring Transactions'!$J$20="","",EDATE('Recurring Transactions'!$J$20,49))</f>
        <v/>
      </c>
      <c r="R911" s="126">
        <f>IF($Q911="","",TEXT($Q911,"mmm yyyy"))</f>
        <v/>
      </c>
      <c r="S911" s="124">
        <f>IF(OR('Recurring Transactions'!$A$20="",$Q911=""),0,(IF('Recurring Transactions'!$F$20="Monthly",IF(AND('Recurring Transactions'!$J$20&lt;=EOMONTH($Q911,0),$Q911&lt;='Recurring Transactions'!$L$20),1,0),IF('Recurring Transactions'!$F$20="Semi-monthly",IF(AND('Recurring Transactions'!$J$20&lt;=EOMONTH($Q911,0),$Q911&lt;='Recurring Transactions'!$L$20),2,0),IF('Recurring Transactions'!$F$20="Weekly",IF(AND('Recurring Transactions'!$J$20&lt;=EOMONTH($Q911,0),$Q911&lt;='Recurring Transactions'!$L$20),MAX(0,INT((MIN(EOMONTH($Q911,0),'Recurring Transactions'!$L$20)-'Recurring Transactions'!$J$20)/7)+INT(-(MAX('Recurring Transactions'!$J$20,$Q911)-'Recurring Transactions'!$J$20)/7)+1),0),IF('Recurring Transactions'!$F$20="Bi-weekly",IF(AND('Recurring Transactions'!$J$20&lt;=EOMONTH($Q911,0),$Q911&lt;='Recurring Transactions'!$L$20),MAX(0,INT((MIN(EOMONTH($Q911,0),'Recurring Transactions'!$L$20)-'Recurring Transactions'!$J$20)/14)+INT(-(MAX('Recurring Transactions'!$J$20,$Q911)-'Recurring Transactions'!$J$20)/14)+1),0),IF('Recurring Transactions'!$F$20="Quarterly",IF(AND(AND('Recurring Transactions'!$J$20&lt;=EOMONTH($Q911,0),$Q911&lt;='Recurring Transactions'!$L$20),MOD((YEAR($Q911)-YEAR('Recurring Transactions'!$J$20))*12+MONTH($Q911)-MONTH('Recurring Transactions'!$J$20),3)=0),1,0),IF('Recurring Transactions'!$F$20="Annually",IF(AND(AND('Recurring Transactions'!$J$20&lt;=EOMONTH($Q911,0),$Q911&lt;='Recurring Transactions'!$L$20),MONTH($Q911)=MONTH('Recurring Transactions'!$J$20)),1,0),0)))))))*'Recurring Transactions'!$D$20)</f>
        <v/>
      </c>
    </row>
    <row r="912">
      <c r="N912" s="126">
        <f>'Recurring Transactions'!$A$20</f>
        <v/>
      </c>
      <c r="O912" s="126">
        <f>'Recurring Transactions'!$B$20</f>
        <v/>
      </c>
      <c r="P912" s="126">
        <f>'Recurring Transactions'!$E$20</f>
        <v/>
      </c>
      <c r="Q912" s="72">
        <f>IF('Recurring Transactions'!$J$20="","",EDATE('Recurring Transactions'!$J$20,50))</f>
        <v/>
      </c>
      <c r="R912" s="126">
        <f>IF($Q912="","",TEXT($Q912,"mmm yyyy"))</f>
        <v/>
      </c>
      <c r="S912" s="124">
        <f>IF(OR('Recurring Transactions'!$A$20="",$Q912=""),0,(IF('Recurring Transactions'!$F$20="Monthly",IF(AND('Recurring Transactions'!$J$20&lt;=EOMONTH($Q912,0),$Q912&lt;='Recurring Transactions'!$L$20),1,0),IF('Recurring Transactions'!$F$20="Semi-monthly",IF(AND('Recurring Transactions'!$J$20&lt;=EOMONTH($Q912,0),$Q912&lt;='Recurring Transactions'!$L$20),2,0),IF('Recurring Transactions'!$F$20="Weekly",IF(AND('Recurring Transactions'!$J$20&lt;=EOMONTH($Q912,0),$Q912&lt;='Recurring Transactions'!$L$20),MAX(0,INT((MIN(EOMONTH($Q912,0),'Recurring Transactions'!$L$20)-'Recurring Transactions'!$J$20)/7)+INT(-(MAX('Recurring Transactions'!$J$20,$Q912)-'Recurring Transactions'!$J$20)/7)+1),0),IF('Recurring Transactions'!$F$20="Bi-weekly",IF(AND('Recurring Transactions'!$J$20&lt;=EOMONTH($Q912,0),$Q912&lt;='Recurring Transactions'!$L$20),MAX(0,INT((MIN(EOMONTH($Q912,0),'Recurring Transactions'!$L$20)-'Recurring Transactions'!$J$20)/14)+INT(-(MAX('Recurring Transactions'!$J$20,$Q912)-'Recurring Transactions'!$J$20)/14)+1),0),IF('Recurring Transactions'!$F$20="Quarterly",IF(AND(AND('Recurring Transactions'!$J$20&lt;=EOMONTH($Q912,0),$Q912&lt;='Recurring Transactions'!$L$20),MOD((YEAR($Q912)-YEAR('Recurring Transactions'!$J$20))*12+MONTH($Q912)-MONTH('Recurring Transactions'!$J$20),3)=0),1,0),IF('Recurring Transactions'!$F$20="Annually",IF(AND(AND('Recurring Transactions'!$J$20&lt;=EOMONTH($Q912,0),$Q912&lt;='Recurring Transactions'!$L$20),MONTH($Q912)=MONTH('Recurring Transactions'!$J$20)),1,0),0)))))))*'Recurring Transactions'!$D$20)</f>
        <v/>
      </c>
    </row>
    <row r="913">
      <c r="N913" s="126">
        <f>'Recurring Transactions'!$A$20</f>
        <v/>
      </c>
      <c r="O913" s="126">
        <f>'Recurring Transactions'!$B$20</f>
        <v/>
      </c>
      <c r="P913" s="126">
        <f>'Recurring Transactions'!$E$20</f>
        <v/>
      </c>
      <c r="Q913" s="72">
        <f>IF('Recurring Transactions'!$J$20="","",EDATE('Recurring Transactions'!$J$20,51))</f>
        <v/>
      </c>
      <c r="R913" s="126">
        <f>IF($Q913="","",TEXT($Q913,"mmm yyyy"))</f>
        <v/>
      </c>
      <c r="S913" s="124">
        <f>IF(OR('Recurring Transactions'!$A$20="",$Q913=""),0,(IF('Recurring Transactions'!$F$20="Monthly",IF(AND('Recurring Transactions'!$J$20&lt;=EOMONTH($Q913,0),$Q913&lt;='Recurring Transactions'!$L$20),1,0),IF('Recurring Transactions'!$F$20="Semi-monthly",IF(AND('Recurring Transactions'!$J$20&lt;=EOMONTH($Q913,0),$Q913&lt;='Recurring Transactions'!$L$20),2,0),IF('Recurring Transactions'!$F$20="Weekly",IF(AND('Recurring Transactions'!$J$20&lt;=EOMONTH($Q913,0),$Q913&lt;='Recurring Transactions'!$L$20),MAX(0,INT((MIN(EOMONTH($Q913,0),'Recurring Transactions'!$L$20)-'Recurring Transactions'!$J$20)/7)+INT(-(MAX('Recurring Transactions'!$J$20,$Q913)-'Recurring Transactions'!$J$20)/7)+1),0),IF('Recurring Transactions'!$F$20="Bi-weekly",IF(AND('Recurring Transactions'!$J$20&lt;=EOMONTH($Q913,0),$Q913&lt;='Recurring Transactions'!$L$20),MAX(0,INT((MIN(EOMONTH($Q913,0),'Recurring Transactions'!$L$20)-'Recurring Transactions'!$J$20)/14)+INT(-(MAX('Recurring Transactions'!$J$20,$Q913)-'Recurring Transactions'!$J$20)/14)+1),0),IF('Recurring Transactions'!$F$20="Quarterly",IF(AND(AND('Recurring Transactions'!$J$20&lt;=EOMONTH($Q913,0),$Q913&lt;='Recurring Transactions'!$L$20),MOD((YEAR($Q913)-YEAR('Recurring Transactions'!$J$20))*12+MONTH($Q913)-MONTH('Recurring Transactions'!$J$20),3)=0),1,0),IF('Recurring Transactions'!$F$20="Annually",IF(AND(AND('Recurring Transactions'!$J$20&lt;=EOMONTH($Q913,0),$Q913&lt;='Recurring Transactions'!$L$20),MONTH($Q913)=MONTH('Recurring Transactions'!$J$20)),1,0),0)))))))*'Recurring Transactions'!$D$20)</f>
        <v/>
      </c>
    </row>
    <row r="914">
      <c r="N914" s="126">
        <f>'Recurring Transactions'!$A$20</f>
        <v/>
      </c>
      <c r="O914" s="126">
        <f>'Recurring Transactions'!$B$20</f>
        <v/>
      </c>
      <c r="P914" s="126">
        <f>'Recurring Transactions'!$E$20</f>
        <v/>
      </c>
      <c r="Q914" s="72">
        <f>IF('Recurring Transactions'!$J$20="","",EDATE('Recurring Transactions'!$J$20,52))</f>
        <v/>
      </c>
      <c r="R914" s="126">
        <f>IF($Q914="","",TEXT($Q914,"mmm yyyy"))</f>
        <v/>
      </c>
      <c r="S914" s="124">
        <f>IF(OR('Recurring Transactions'!$A$20="",$Q914=""),0,(IF('Recurring Transactions'!$F$20="Monthly",IF(AND('Recurring Transactions'!$J$20&lt;=EOMONTH($Q914,0),$Q914&lt;='Recurring Transactions'!$L$20),1,0),IF('Recurring Transactions'!$F$20="Semi-monthly",IF(AND('Recurring Transactions'!$J$20&lt;=EOMONTH($Q914,0),$Q914&lt;='Recurring Transactions'!$L$20),2,0),IF('Recurring Transactions'!$F$20="Weekly",IF(AND('Recurring Transactions'!$J$20&lt;=EOMONTH($Q914,0),$Q914&lt;='Recurring Transactions'!$L$20),MAX(0,INT((MIN(EOMONTH($Q914,0),'Recurring Transactions'!$L$20)-'Recurring Transactions'!$J$20)/7)+INT(-(MAX('Recurring Transactions'!$J$20,$Q914)-'Recurring Transactions'!$J$20)/7)+1),0),IF('Recurring Transactions'!$F$20="Bi-weekly",IF(AND('Recurring Transactions'!$J$20&lt;=EOMONTH($Q914,0),$Q914&lt;='Recurring Transactions'!$L$20),MAX(0,INT((MIN(EOMONTH($Q914,0),'Recurring Transactions'!$L$20)-'Recurring Transactions'!$J$20)/14)+INT(-(MAX('Recurring Transactions'!$J$20,$Q914)-'Recurring Transactions'!$J$20)/14)+1),0),IF('Recurring Transactions'!$F$20="Quarterly",IF(AND(AND('Recurring Transactions'!$J$20&lt;=EOMONTH($Q914,0),$Q914&lt;='Recurring Transactions'!$L$20),MOD((YEAR($Q914)-YEAR('Recurring Transactions'!$J$20))*12+MONTH($Q914)-MONTH('Recurring Transactions'!$J$20),3)=0),1,0),IF('Recurring Transactions'!$F$20="Annually",IF(AND(AND('Recurring Transactions'!$J$20&lt;=EOMONTH($Q914,0),$Q914&lt;='Recurring Transactions'!$L$20),MONTH($Q914)=MONTH('Recurring Transactions'!$J$20)),1,0),0)))))))*'Recurring Transactions'!$D$20)</f>
        <v/>
      </c>
    </row>
    <row r="915">
      <c r="N915" s="126">
        <f>'Recurring Transactions'!$A$20</f>
        <v/>
      </c>
      <c r="O915" s="126">
        <f>'Recurring Transactions'!$B$20</f>
        <v/>
      </c>
      <c r="P915" s="126">
        <f>'Recurring Transactions'!$E$20</f>
        <v/>
      </c>
      <c r="Q915" s="72">
        <f>IF('Recurring Transactions'!$J$20="","",EDATE('Recurring Transactions'!$J$20,53))</f>
        <v/>
      </c>
      <c r="R915" s="126">
        <f>IF($Q915="","",TEXT($Q915,"mmm yyyy"))</f>
        <v/>
      </c>
      <c r="S915" s="124">
        <f>IF(OR('Recurring Transactions'!$A$20="",$Q915=""),0,(IF('Recurring Transactions'!$F$20="Monthly",IF(AND('Recurring Transactions'!$J$20&lt;=EOMONTH($Q915,0),$Q915&lt;='Recurring Transactions'!$L$20),1,0),IF('Recurring Transactions'!$F$20="Semi-monthly",IF(AND('Recurring Transactions'!$J$20&lt;=EOMONTH($Q915,0),$Q915&lt;='Recurring Transactions'!$L$20),2,0),IF('Recurring Transactions'!$F$20="Weekly",IF(AND('Recurring Transactions'!$J$20&lt;=EOMONTH($Q915,0),$Q915&lt;='Recurring Transactions'!$L$20),MAX(0,INT((MIN(EOMONTH($Q915,0),'Recurring Transactions'!$L$20)-'Recurring Transactions'!$J$20)/7)+INT(-(MAX('Recurring Transactions'!$J$20,$Q915)-'Recurring Transactions'!$J$20)/7)+1),0),IF('Recurring Transactions'!$F$20="Bi-weekly",IF(AND('Recurring Transactions'!$J$20&lt;=EOMONTH($Q915,0),$Q915&lt;='Recurring Transactions'!$L$20),MAX(0,INT((MIN(EOMONTH($Q915,0),'Recurring Transactions'!$L$20)-'Recurring Transactions'!$J$20)/14)+INT(-(MAX('Recurring Transactions'!$J$20,$Q915)-'Recurring Transactions'!$J$20)/14)+1),0),IF('Recurring Transactions'!$F$20="Quarterly",IF(AND(AND('Recurring Transactions'!$J$20&lt;=EOMONTH($Q915,0),$Q915&lt;='Recurring Transactions'!$L$20),MOD((YEAR($Q915)-YEAR('Recurring Transactions'!$J$20))*12+MONTH($Q915)-MONTH('Recurring Transactions'!$J$20),3)=0),1,0),IF('Recurring Transactions'!$F$20="Annually",IF(AND(AND('Recurring Transactions'!$J$20&lt;=EOMONTH($Q915,0),$Q915&lt;='Recurring Transactions'!$L$20),MONTH($Q915)=MONTH('Recurring Transactions'!$J$20)),1,0),0)))))))*'Recurring Transactions'!$D$20)</f>
        <v/>
      </c>
    </row>
    <row r="916">
      <c r="N916" s="126">
        <f>'Recurring Transactions'!$A$20</f>
        <v/>
      </c>
      <c r="O916" s="126">
        <f>'Recurring Transactions'!$B$20</f>
        <v/>
      </c>
      <c r="P916" s="126">
        <f>'Recurring Transactions'!$E$20</f>
        <v/>
      </c>
      <c r="Q916" s="72">
        <f>IF('Recurring Transactions'!$J$20="","",EDATE('Recurring Transactions'!$J$20,54))</f>
        <v/>
      </c>
      <c r="R916" s="126">
        <f>IF($Q916="","",TEXT($Q916,"mmm yyyy"))</f>
        <v/>
      </c>
      <c r="S916" s="124">
        <f>IF(OR('Recurring Transactions'!$A$20="",$Q916=""),0,(IF('Recurring Transactions'!$F$20="Monthly",IF(AND('Recurring Transactions'!$J$20&lt;=EOMONTH($Q916,0),$Q916&lt;='Recurring Transactions'!$L$20),1,0),IF('Recurring Transactions'!$F$20="Semi-monthly",IF(AND('Recurring Transactions'!$J$20&lt;=EOMONTH($Q916,0),$Q916&lt;='Recurring Transactions'!$L$20),2,0),IF('Recurring Transactions'!$F$20="Weekly",IF(AND('Recurring Transactions'!$J$20&lt;=EOMONTH($Q916,0),$Q916&lt;='Recurring Transactions'!$L$20),MAX(0,INT((MIN(EOMONTH($Q916,0),'Recurring Transactions'!$L$20)-'Recurring Transactions'!$J$20)/7)+INT(-(MAX('Recurring Transactions'!$J$20,$Q916)-'Recurring Transactions'!$J$20)/7)+1),0),IF('Recurring Transactions'!$F$20="Bi-weekly",IF(AND('Recurring Transactions'!$J$20&lt;=EOMONTH($Q916,0),$Q916&lt;='Recurring Transactions'!$L$20),MAX(0,INT((MIN(EOMONTH($Q916,0),'Recurring Transactions'!$L$20)-'Recurring Transactions'!$J$20)/14)+INT(-(MAX('Recurring Transactions'!$J$20,$Q916)-'Recurring Transactions'!$J$20)/14)+1),0),IF('Recurring Transactions'!$F$20="Quarterly",IF(AND(AND('Recurring Transactions'!$J$20&lt;=EOMONTH($Q916,0),$Q916&lt;='Recurring Transactions'!$L$20),MOD((YEAR($Q916)-YEAR('Recurring Transactions'!$J$20))*12+MONTH($Q916)-MONTH('Recurring Transactions'!$J$20),3)=0),1,0),IF('Recurring Transactions'!$F$20="Annually",IF(AND(AND('Recurring Transactions'!$J$20&lt;=EOMONTH($Q916,0),$Q916&lt;='Recurring Transactions'!$L$20),MONTH($Q916)=MONTH('Recurring Transactions'!$J$20)),1,0),0)))))))*'Recurring Transactions'!$D$20)</f>
        <v/>
      </c>
    </row>
    <row r="917">
      <c r="N917" s="126">
        <f>'Recurring Transactions'!$A$20</f>
        <v/>
      </c>
      <c r="O917" s="126">
        <f>'Recurring Transactions'!$B$20</f>
        <v/>
      </c>
      <c r="P917" s="126">
        <f>'Recurring Transactions'!$E$20</f>
        <v/>
      </c>
      <c r="Q917" s="72">
        <f>IF('Recurring Transactions'!$J$20="","",EDATE('Recurring Transactions'!$J$20,55))</f>
        <v/>
      </c>
      <c r="R917" s="126">
        <f>IF($Q917="","",TEXT($Q917,"mmm yyyy"))</f>
        <v/>
      </c>
      <c r="S917" s="124">
        <f>IF(OR('Recurring Transactions'!$A$20="",$Q917=""),0,(IF('Recurring Transactions'!$F$20="Monthly",IF(AND('Recurring Transactions'!$J$20&lt;=EOMONTH($Q917,0),$Q917&lt;='Recurring Transactions'!$L$20),1,0),IF('Recurring Transactions'!$F$20="Semi-monthly",IF(AND('Recurring Transactions'!$J$20&lt;=EOMONTH($Q917,0),$Q917&lt;='Recurring Transactions'!$L$20),2,0),IF('Recurring Transactions'!$F$20="Weekly",IF(AND('Recurring Transactions'!$J$20&lt;=EOMONTH($Q917,0),$Q917&lt;='Recurring Transactions'!$L$20),MAX(0,INT((MIN(EOMONTH($Q917,0),'Recurring Transactions'!$L$20)-'Recurring Transactions'!$J$20)/7)+INT(-(MAX('Recurring Transactions'!$J$20,$Q917)-'Recurring Transactions'!$J$20)/7)+1),0),IF('Recurring Transactions'!$F$20="Bi-weekly",IF(AND('Recurring Transactions'!$J$20&lt;=EOMONTH($Q917,0),$Q917&lt;='Recurring Transactions'!$L$20),MAX(0,INT((MIN(EOMONTH($Q917,0),'Recurring Transactions'!$L$20)-'Recurring Transactions'!$J$20)/14)+INT(-(MAX('Recurring Transactions'!$J$20,$Q917)-'Recurring Transactions'!$J$20)/14)+1),0),IF('Recurring Transactions'!$F$20="Quarterly",IF(AND(AND('Recurring Transactions'!$J$20&lt;=EOMONTH($Q917,0),$Q917&lt;='Recurring Transactions'!$L$20),MOD((YEAR($Q917)-YEAR('Recurring Transactions'!$J$20))*12+MONTH($Q917)-MONTH('Recurring Transactions'!$J$20),3)=0),1,0),IF('Recurring Transactions'!$F$20="Annually",IF(AND(AND('Recurring Transactions'!$J$20&lt;=EOMONTH($Q917,0),$Q917&lt;='Recurring Transactions'!$L$20),MONTH($Q917)=MONTH('Recurring Transactions'!$J$20)),1,0),0)))))))*'Recurring Transactions'!$D$20)</f>
        <v/>
      </c>
    </row>
    <row r="918">
      <c r="N918" s="126">
        <f>'Recurring Transactions'!$A$20</f>
        <v/>
      </c>
      <c r="O918" s="126">
        <f>'Recurring Transactions'!$B$20</f>
        <v/>
      </c>
      <c r="P918" s="126">
        <f>'Recurring Transactions'!$E$20</f>
        <v/>
      </c>
      <c r="Q918" s="72">
        <f>IF('Recurring Transactions'!$J$20="","",EDATE('Recurring Transactions'!$J$20,56))</f>
        <v/>
      </c>
      <c r="R918" s="126">
        <f>IF($Q918="","",TEXT($Q918,"mmm yyyy"))</f>
        <v/>
      </c>
      <c r="S918" s="124">
        <f>IF(OR('Recurring Transactions'!$A$20="",$Q918=""),0,(IF('Recurring Transactions'!$F$20="Monthly",IF(AND('Recurring Transactions'!$J$20&lt;=EOMONTH($Q918,0),$Q918&lt;='Recurring Transactions'!$L$20),1,0),IF('Recurring Transactions'!$F$20="Semi-monthly",IF(AND('Recurring Transactions'!$J$20&lt;=EOMONTH($Q918,0),$Q918&lt;='Recurring Transactions'!$L$20),2,0),IF('Recurring Transactions'!$F$20="Weekly",IF(AND('Recurring Transactions'!$J$20&lt;=EOMONTH($Q918,0),$Q918&lt;='Recurring Transactions'!$L$20),MAX(0,INT((MIN(EOMONTH($Q918,0),'Recurring Transactions'!$L$20)-'Recurring Transactions'!$J$20)/7)+INT(-(MAX('Recurring Transactions'!$J$20,$Q918)-'Recurring Transactions'!$J$20)/7)+1),0),IF('Recurring Transactions'!$F$20="Bi-weekly",IF(AND('Recurring Transactions'!$J$20&lt;=EOMONTH($Q918,0),$Q918&lt;='Recurring Transactions'!$L$20),MAX(0,INT((MIN(EOMONTH($Q918,0),'Recurring Transactions'!$L$20)-'Recurring Transactions'!$J$20)/14)+INT(-(MAX('Recurring Transactions'!$J$20,$Q918)-'Recurring Transactions'!$J$20)/14)+1),0),IF('Recurring Transactions'!$F$20="Quarterly",IF(AND(AND('Recurring Transactions'!$J$20&lt;=EOMONTH($Q918,0),$Q918&lt;='Recurring Transactions'!$L$20),MOD((YEAR($Q918)-YEAR('Recurring Transactions'!$J$20))*12+MONTH($Q918)-MONTH('Recurring Transactions'!$J$20),3)=0),1,0),IF('Recurring Transactions'!$F$20="Annually",IF(AND(AND('Recurring Transactions'!$J$20&lt;=EOMONTH($Q918,0),$Q918&lt;='Recurring Transactions'!$L$20),MONTH($Q918)=MONTH('Recurring Transactions'!$J$20)),1,0),0)))))))*'Recurring Transactions'!$D$20)</f>
        <v/>
      </c>
    </row>
    <row r="919">
      <c r="N919" s="126">
        <f>'Recurring Transactions'!$A$20</f>
        <v/>
      </c>
      <c r="O919" s="126">
        <f>'Recurring Transactions'!$B$20</f>
        <v/>
      </c>
      <c r="P919" s="126">
        <f>'Recurring Transactions'!$E$20</f>
        <v/>
      </c>
      <c r="Q919" s="72">
        <f>IF('Recurring Transactions'!$J$20="","",EDATE('Recurring Transactions'!$J$20,57))</f>
        <v/>
      </c>
      <c r="R919" s="126">
        <f>IF($Q919="","",TEXT($Q919,"mmm yyyy"))</f>
        <v/>
      </c>
      <c r="S919" s="124">
        <f>IF(OR('Recurring Transactions'!$A$20="",$Q919=""),0,(IF('Recurring Transactions'!$F$20="Monthly",IF(AND('Recurring Transactions'!$J$20&lt;=EOMONTH($Q919,0),$Q919&lt;='Recurring Transactions'!$L$20),1,0),IF('Recurring Transactions'!$F$20="Semi-monthly",IF(AND('Recurring Transactions'!$J$20&lt;=EOMONTH($Q919,0),$Q919&lt;='Recurring Transactions'!$L$20),2,0),IF('Recurring Transactions'!$F$20="Weekly",IF(AND('Recurring Transactions'!$J$20&lt;=EOMONTH($Q919,0),$Q919&lt;='Recurring Transactions'!$L$20),MAX(0,INT((MIN(EOMONTH($Q919,0),'Recurring Transactions'!$L$20)-'Recurring Transactions'!$J$20)/7)+INT(-(MAX('Recurring Transactions'!$J$20,$Q919)-'Recurring Transactions'!$J$20)/7)+1),0),IF('Recurring Transactions'!$F$20="Bi-weekly",IF(AND('Recurring Transactions'!$J$20&lt;=EOMONTH($Q919,0),$Q919&lt;='Recurring Transactions'!$L$20),MAX(0,INT((MIN(EOMONTH($Q919,0),'Recurring Transactions'!$L$20)-'Recurring Transactions'!$J$20)/14)+INT(-(MAX('Recurring Transactions'!$J$20,$Q919)-'Recurring Transactions'!$J$20)/14)+1),0),IF('Recurring Transactions'!$F$20="Quarterly",IF(AND(AND('Recurring Transactions'!$J$20&lt;=EOMONTH($Q919,0),$Q919&lt;='Recurring Transactions'!$L$20),MOD((YEAR($Q919)-YEAR('Recurring Transactions'!$J$20))*12+MONTH($Q919)-MONTH('Recurring Transactions'!$J$20),3)=0),1,0),IF('Recurring Transactions'!$F$20="Annually",IF(AND(AND('Recurring Transactions'!$J$20&lt;=EOMONTH($Q919,0),$Q919&lt;='Recurring Transactions'!$L$20),MONTH($Q919)=MONTH('Recurring Transactions'!$J$20)),1,0),0)))))))*'Recurring Transactions'!$D$20)</f>
        <v/>
      </c>
    </row>
    <row r="920">
      <c r="N920" s="126">
        <f>'Recurring Transactions'!$A$20</f>
        <v/>
      </c>
      <c r="O920" s="126">
        <f>'Recurring Transactions'!$B$20</f>
        <v/>
      </c>
      <c r="P920" s="126">
        <f>'Recurring Transactions'!$E$20</f>
        <v/>
      </c>
      <c r="Q920" s="72">
        <f>IF('Recurring Transactions'!$J$20="","",EDATE('Recurring Transactions'!$J$20,58))</f>
        <v/>
      </c>
      <c r="R920" s="126">
        <f>IF($Q920="","",TEXT($Q920,"mmm yyyy"))</f>
        <v/>
      </c>
      <c r="S920" s="124">
        <f>IF(OR('Recurring Transactions'!$A$20="",$Q920=""),0,(IF('Recurring Transactions'!$F$20="Monthly",IF(AND('Recurring Transactions'!$J$20&lt;=EOMONTH($Q920,0),$Q920&lt;='Recurring Transactions'!$L$20),1,0),IF('Recurring Transactions'!$F$20="Semi-monthly",IF(AND('Recurring Transactions'!$J$20&lt;=EOMONTH($Q920,0),$Q920&lt;='Recurring Transactions'!$L$20),2,0),IF('Recurring Transactions'!$F$20="Weekly",IF(AND('Recurring Transactions'!$J$20&lt;=EOMONTH($Q920,0),$Q920&lt;='Recurring Transactions'!$L$20),MAX(0,INT((MIN(EOMONTH($Q920,0),'Recurring Transactions'!$L$20)-'Recurring Transactions'!$J$20)/7)+INT(-(MAX('Recurring Transactions'!$J$20,$Q920)-'Recurring Transactions'!$J$20)/7)+1),0),IF('Recurring Transactions'!$F$20="Bi-weekly",IF(AND('Recurring Transactions'!$J$20&lt;=EOMONTH($Q920,0),$Q920&lt;='Recurring Transactions'!$L$20),MAX(0,INT((MIN(EOMONTH($Q920,0),'Recurring Transactions'!$L$20)-'Recurring Transactions'!$J$20)/14)+INT(-(MAX('Recurring Transactions'!$J$20,$Q920)-'Recurring Transactions'!$J$20)/14)+1),0),IF('Recurring Transactions'!$F$20="Quarterly",IF(AND(AND('Recurring Transactions'!$J$20&lt;=EOMONTH($Q920,0),$Q920&lt;='Recurring Transactions'!$L$20),MOD((YEAR($Q920)-YEAR('Recurring Transactions'!$J$20))*12+MONTH($Q920)-MONTH('Recurring Transactions'!$J$20),3)=0),1,0),IF('Recurring Transactions'!$F$20="Annually",IF(AND(AND('Recurring Transactions'!$J$20&lt;=EOMONTH($Q920,0),$Q920&lt;='Recurring Transactions'!$L$20),MONTH($Q920)=MONTH('Recurring Transactions'!$J$20)),1,0),0)))))))*'Recurring Transactions'!$D$20)</f>
        <v/>
      </c>
    </row>
    <row r="921">
      <c r="N921" s="126">
        <f>'Recurring Transactions'!$A$20</f>
        <v/>
      </c>
      <c r="O921" s="126">
        <f>'Recurring Transactions'!$B$20</f>
        <v/>
      </c>
      <c r="P921" s="126">
        <f>'Recurring Transactions'!$E$20</f>
        <v/>
      </c>
      <c r="Q921" s="72">
        <f>IF('Recurring Transactions'!$J$20="","",EDATE('Recurring Transactions'!$J$20,59))</f>
        <v/>
      </c>
      <c r="R921" s="126">
        <f>IF($Q921="","",TEXT($Q921,"mmm yyyy"))</f>
        <v/>
      </c>
      <c r="S921" s="124">
        <f>IF(OR('Recurring Transactions'!$A$20="",$Q921=""),0,(IF('Recurring Transactions'!$F$20="Monthly",IF(AND('Recurring Transactions'!$J$20&lt;=EOMONTH($Q921,0),$Q921&lt;='Recurring Transactions'!$L$20),1,0),IF('Recurring Transactions'!$F$20="Semi-monthly",IF(AND('Recurring Transactions'!$J$20&lt;=EOMONTH($Q921,0),$Q921&lt;='Recurring Transactions'!$L$20),2,0),IF('Recurring Transactions'!$F$20="Weekly",IF(AND('Recurring Transactions'!$J$20&lt;=EOMONTH($Q921,0),$Q921&lt;='Recurring Transactions'!$L$20),MAX(0,INT((MIN(EOMONTH($Q921,0),'Recurring Transactions'!$L$20)-'Recurring Transactions'!$J$20)/7)+INT(-(MAX('Recurring Transactions'!$J$20,$Q921)-'Recurring Transactions'!$J$20)/7)+1),0),IF('Recurring Transactions'!$F$20="Bi-weekly",IF(AND('Recurring Transactions'!$J$20&lt;=EOMONTH($Q921,0),$Q921&lt;='Recurring Transactions'!$L$20),MAX(0,INT((MIN(EOMONTH($Q921,0),'Recurring Transactions'!$L$20)-'Recurring Transactions'!$J$20)/14)+INT(-(MAX('Recurring Transactions'!$J$20,$Q921)-'Recurring Transactions'!$J$20)/14)+1),0),IF('Recurring Transactions'!$F$20="Quarterly",IF(AND(AND('Recurring Transactions'!$J$20&lt;=EOMONTH($Q921,0),$Q921&lt;='Recurring Transactions'!$L$20),MOD((YEAR($Q921)-YEAR('Recurring Transactions'!$J$20))*12+MONTH($Q921)-MONTH('Recurring Transactions'!$J$20),3)=0),1,0),IF('Recurring Transactions'!$F$20="Annually",IF(AND(AND('Recurring Transactions'!$J$20&lt;=EOMONTH($Q921,0),$Q921&lt;='Recurring Transactions'!$L$20),MONTH($Q921)=MONTH('Recurring Transactions'!$J$20)),1,0),0)))))))*'Recurring Transactions'!$D$20)</f>
        <v/>
      </c>
    </row>
    <row r="922">
      <c r="N922" s="126">
        <f>'Recurring Transactions'!$A$21</f>
        <v/>
      </c>
      <c r="O922" s="126">
        <f>'Recurring Transactions'!$B$21</f>
        <v/>
      </c>
      <c r="P922" s="126">
        <f>'Recurring Transactions'!$E$21</f>
        <v/>
      </c>
      <c r="Q922" s="72">
        <f>IF('Recurring Transactions'!$J$21="","",EDATE('Recurring Transactions'!$J$21,0))</f>
        <v/>
      </c>
      <c r="R922" s="126">
        <f>IF($Q922="","",TEXT($Q922,"mmm yyyy"))</f>
        <v/>
      </c>
      <c r="S922" s="124">
        <f>IF(OR('Recurring Transactions'!$A$21="",$Q922=""),0,(IF('Recurring Transactions'!$F$21="Monthly",IF(AND('Recurring Transactions'!$J$21&lt;=EOMONTH($Q922,0),$Q922&lt;='Recurring Transactions'!$L$21),1,0),IF('Recurring Transactions'!$F$21="Semi-monthly",IF(AND('Recurring Transactions'!$J$21&lt;=EOMONTH($Q922,0),$Q922&lt;='Recurring Transactions'!$L$21),2,0),IF('Recurring Transactions'!$F$21="Weekly",IF(AND('Recurring Transactions'!$J$21&lt;=EOMONTH($Q922,0),$Q922&lt;='Recurring Transactions'!$L$21),MAX(0,INT((MIN(EOMONTH($Q922,0),'Recurring Transactions'!$L$21)-'Recurring Transactions'!$J$21)/7)+INT(-(MAX('Recurring Transactions'!$J$21,$Q922)-'Recurring Transactions'!$J$21)/7)+1),0),IF('Recurring Transactions'!$F$21="Bi-weekly",IF(AND('Recurring Transactions'!$J$21&lt;=EOMONTH($Q922,0),$Q922&lt;='Recurring Transactions'!$L$21),MAX(0,INT((MIN(EOMONTH($Q922,0),'Recurring Transactions'!$L$21)-'Recurring Transactions'!$J$21)/14)+INT(-(MAX('Recurring Transactions'!$J$21,$Q922)-'Recurring Transactions'!$J$21)/14)+1),0),IF('Recurring Transactions'!$F$21="Quarterly",IF(AND(AND('Recurring Transactions'!$J$21&lt;=EOMONTH($Q922,0),$Q922&lt;='Recurring Transactions'!$L$21),MOD((YEAR($Q922)-YEAR('Recurring Transactions'!$J$21))*12+MONTH($Q922)-MONTH('Recurring Transactions'!$J$21),3)=0),1,0),IF('Recurring Transactions'!$F$21="Annually",IF(AND(AND('Recurring Transactions'!$J$21&lt;=EOMONTH($Q922,0),$Q922&lt;='Recurring Transactions'!$L$21),MONTH($Q922)=MONTH('Recurring Transactions'!$J$21)),1,0),0)))))))*'Recurring Transactions'!$D$21)</f>
        <v/>
      </c>
    </row>
    <row r="923">
      <c r="N923" s="126">
        <f>'Recurring Transactions'!$A$21</f>
        <v/>
      </c>
      <c r="O923" s="126">
        <f>'Recurring Transactions'!$B$21</f>
        <v/>
      </c>
      <c r="P923" s="126">
        <f>'Recurring Transactions'!$E$21</f>
        <v/>
      </c>
      <c r="Q923" s="72">
        <f>IF('Recurring Transactions'!$J$21="","",EDATE('Recurring Transactions'!$J$21,1))</f>
        <v/>
      </c>
      <c r="R923" s="126">
        <f>IF($Q923="","",TEXT($Q923,"mmm yyyy"))</f>
        <v/>
      </c>
      <c r="S923" s="124">
        <f>IF(OR('Recurring Transactions'!$A$21="",$Q923=""),0,(IF('Recurring Transactions'!$F$21="Monthly",IF(AND('Recurring Transactions'!$J$21&lt;=EOMONTH($Q923,0),$Q923&lt;='Recurring Transactions'!$L$21),1,0),IF('Recurring Transactions'!$F$21="Semi-monthly",IF(AND('Recurring Transactions'!$J$21&lt;=EOMONTH($Q923,0),$Q923&lt;='Recurring Transactions'!$L$21),2,0),IF('Recurring Transactions'!$F$21="Weekly",IF(AND('Recurring Transactions'!$J$21&lt;=EOMONTH($Q923,0),$Q923&lt;='Recurring Transactions'!$L$21),MAX(0,INT((MIN(EOMONTH($Q923,0),'Recurring Transactions'!$L$21)-'Recurring Transactions'!$J$21)/7)+INT(-(MAX('Recurring Transactions'!$J$21,$Q923)-'Recurring Transactions'!$J$21)/7)+1),0),IF('Recurring Transactions'!$F$21="Bi-weekly",IF(AND('Recurring Transactions'!$J$21&lt;=EOMONTH($Q923,0),$Q923&lt;='Recurring Transactions'!$L$21),MAX(0,INT((MIN(EOMONTH($Q923,0),'Recurring Transactions'!$L$21)-'Recurring Transactions'!$J$21)/14)+INT(-(MAX('Recurring Transactions'!$J$21,$Q923)-'Recurring Transactions'!$J$21)/14)+1),0),IF('Recurring Transactions'!$F$21="Quarterly",IF(AND(AND('Recurring Transactions'!$J$21&lt;=EOMONTH($Q923,0),$Q923&lt;='Recurring Transactions'!$L$21),MOD((YEAR($Q923)-YEAR('Recurring Transactions'!$J$21))*12+MONTH($Q923)-MONTH('Recurring Transactions'!$J$21),3)=0),1,0),IF('Recurring Transactions'!$F$21="Annually",IF(AND(AND('Recurring Transactions'!$J$21&lt;=EOMONTH($Q923,0),$Q923&lt;='Recurring Transactions'!$L$21),MONTH($Q923)=MONTH('Recurring Transactions'!$J$21)),1,0),0)))))))*'Recurring Transactions'!$D$21)</f>
        <v/>
      </c>
    </row>
    <row r="924">
      <c r="N924" s="126">
        <f>'Recurring Transactions'!$A$21</f>
        <v/>
      </c>
      <c r="O924" s="126">
        <f>'Recurring Transactions'!$B$21</f>
        <v/>
      </c>
      <c r="P924" s="126">
        <f>'Recurring Transactions'!$E$21</f>
        <v/>
      </c>
      <c r="Q924" s="72">
        <f>IF('Recurring Transactions'!$J$21="","",EDATE('Recurring Transactions'!$J$21,2))</f>
        <v/>
      </c>
      <c r="R924" s="126">
        <f>IF($Q924="","",TEXT($Q924,"mmm yyyy"))</f>
        <v/>
      </c>
      <c r="S924" s="124">
        <f>IF(OR('Recurring Transactions'!$A$21="",$Q924=""),0,(IF('Recurring Transactions'!$F$21="Monthly",IF(AND('Recurring Transactions'!$J$21&lt;=EOMONTH($Q924,0),$Q924&lt;='Recurring Transactions'!$L$21),1,0),IF('Recurring Transactions'!$F$21="Semi-monthly",IF(AND('Recurring Transactions'!$J$21&lt;=EOMONTH($Q924,0),$Q924&lt;='Recurring Transactions'!$L$21),2,0),IF('Recurring Transactions'!$F$21="Weekly",IF(AND('Recurring Transactions'!$J$21&lt;=EOMONTH($Q924,0),$Q924&lt;='Recurring Transactions'!$L$21),MAX(0,INT((MIN(EOMONTH($Q924,0),'Recurring Transactions'!$L$21)-'Recurring Transactions'!$J$21)/7)+INT(-(MAX('Recurring Transactions'!$J$21,$Q924)-'Recurring Transactions'!$J$21)/7)+1),0),IF('Recurring Transactions'!$F$21="Bi-weekly",IF(AND('Recurring Transactions'!$J$21&lt;=EOMONTH($Q924,0),$Q924&lt;='Recurring Transactions'!$L$21),MAX(0,INT((MIN(EOMONTH($Q924,0),'Recurring Transactions'!$L$21)-'Recurring Transactions'!$J$21)/14)+INT(-(MAX('Recurring Transactions'!$J$21,$Q924)-'Recurring Transactions'!$J$21)/14)+1),0),IF('Recurring Transactions'!$F$21="Quarterly",IF(AND(AND('Recurring Transactions'!$J$21&lt;=EOMONTH($Q924,0),$Q924&lt;='Recurring Transactions'!$L$21),MOD((YEAR($Q924)-YEAR('Recurring Transactions'!$J$21))*12+MONTH($Q924)-MONTH('Recurring Transactions'!$J$21),3)=0),1,0),IF('Recurring Transactions'!$F$21="Annually",IF(AND(AND('Recurring Transactions'!$J$21&lt;=EOMONTH($Q924,0),$Q924&lt;='Recurring Transactions'!$L$21),MONTH($Q924)=MONTH('Recurring Transactions'!$J$21)),1,0),0)))))))*'Recurring Transactions'!$D$21)</f>
        <v/>
      </c>
    </row>
    <row r="925">
      <c r="N925" s="126">
        <f>'Recurring Transactions'!$A$21</f>
        <v/>
      </c>
      <c r="O925" s="126">
        <f>'Recurring Transactions'!$B$21</f>
        <v/>
      </c>
      <c r="P925" s="126">
        <f>'Recurring Transactions'!$E$21</f>
        <v/>
      </c>
      <c r="Q925" s="72">
        <f>IF('Recurring Transactions'!$J$21="","",EDATE('Recurring Transactions'!$J$21,3))</f>
        <v/>
      </c>
      <c r="R925" s="126">
        <f>IF($Q925="","",TEXT($Q925,"mmm yyyy"))</f>
        <v/>
      </c>
      <c r="S925" s="124">
        <f>IF(OR('Recurring Transactions'!$A$21="",$Q925=""),0,(IF('Recurring Transactions'!$F$21="Monthly",IF(AND('Recurring Transactions'!$J$21&lt;=EOMONTH($Q925,0),$Q925&lt;='Recurring Transactions'!$L$21),1,0),IF('Recurring Transactions'!$F$21="Semi-monthly",IF(AND('Recurring Transactions'!$J$21&lt;=EOMONTH($Q925,0),$Q925&lt;='Recurring Transactions'!$L$21),2,0),IF('Recurring Transactions'!$F$21="Weekly",IF(AND('Recurring Transactions'!$J$21&lt;=EOMONTH($Q925,0),$Q925&lt;='Recurring Transactions'!$L$21),MAX(0,INT((MIN(EOMONTH($Q925,0),'Recurring Transactions'!$L$21)-'Recurring Transactions'!$J$21)/7)+INT(-(MAX('Recurring Transactions'!$J$21,$Q925)-'Recurring Transactions'!$J$21)/7)+1),0),IF('Recurring Transactions'!$F$21="Bi-weekly",IF(AND('Recurring Transactions'!$J$21&lt;=EOMONTH($Q925,0),$Q925&lt;='Recurring Transactions'!$L$21),MAX(0,INT((MIN(EOMONTH($Q925,0),'Recurring Transactions'!$L$21)-'Recurring Transactions'!$J$21)/14)+INT(-(MAX('Recurring Transactions'!$J$21,$Q925)-'Recurring Transactions'!$J$21)/14)+1),0),IF('Recurring Transactions'!$F$21="Quarterly",IF(AND(AND('Recurring Transactions'!$J$21&lt;=EOMONTH($Q925,0),$Q925&lt;='Recurring Transactions'!$L$21),MOD((YEAR($Q925)-YEAR('Recurring Transactions'!$J$21))*12+MONTH($Q925)-MONTH('Recurring Transactions'!$J$21),3)=0),1,0),IF('Recurring Transactions'!$F$21="Annually",IF(AND(AND('Recurring Transactions'!$J$21&lt;=EOMONTH($Q925,0),$Q925&lt;='Recurring Transactions'!$L$21),MONTH($Q925)=MONTH('Recurring Transactions'!$J$21)),1,0),0)))))))*'Recurring Transactions'!$D$21)</f>
        <v/>
      </c>
    </row>
    <row r="926">
      <c r="N926" s="126">
        <f>'Recurring Transactions'!$A$21</f>
        <v/>
      </c>
      <c r="O926" s="126">
        <f>'Recurring Transactions'!$B$21</f>
        <v/>
      </c>
      <c r="P926" s="126">
        <f>'Recurring Transactions'!$E$21</f>
        <v/>
      </c>
      <c r="Q926" s="72">
        <f>IF('Recurring Transactions'!$J$21="","",EDATE('Recurring Transactions'!$J$21,4))</f>
        <v/>
      </c>
      <c r="R926" s="126">
        <f>IF($Q926="","",TEXT($Q926,"mmm yyyy"))</f>
        <v/>
      </c>
      <c r="S926" s="124">
        <f>IF(OR('Recurring Transactions'!$A$21="",$Q926=""),0,(IF('Recurring Transactions'!$F$21="Monthly",IF(AND('Recurring Transactions'!$J$21&lt;=EOMONTH($Q926,0),$Q926&lt;='Recurring Transactions'!$L$21),1,0),IF('Recurring Transactions'!$F$21="Semi-monthly",IF(AND('Recurring Transactions'!$J$21&lt;=EOMONTH($Q926,0),$Q926&lt;='Recurring Transactions'!$L$21),2,0),IF('Recurring Transactions'!$F$21="Weekly",IF(AND('Recurring Transactions'!$J$21&lt;=EOMONTH($Q926,0),$Q926&lt;='Recurring Transactions'!$L$21),MAX(0,INT((MIN(EOMONTH($Q926,0),'Recurring Transactions'!$L$21)-'Recurring Transactions'!$J$21)/7)+INT(-(MAX('Recurring Transactions'!$J$21,$Q926)-'Recurring Transactions'!$J$21)/7)+1),0),IF('Recurring Transactions'!$F$21="Bi-weekly",IF(AND('Recurring Transactions'!$J$21&lt;=EOMONTH($Q926,0),$Q926&lt;='Recurring Transactions'!$L$21),MAX(0,INT((MIN(EOMONTH($Q926,0),'Recurring Transactions'!$L$21)-'Recurring Transactions'!$J$21)/14)+INT(-(MAX('Recurring Transactions'!$J$21,$Q926)-'Recurring Transactions'!$J$21)/14)+1),0),IF('Recurring Transactions'!$F$21="Quarterly",IF(AND(AND('Recurring Transactions'!$J$21&lt;=EOMONTH($Q926,0),$Q926&lt;='Recurring Transactions'!$L$21),MOD((YEAR($Q926)-YEAR('Recurring Transactions'!$J$21))*12+MONTH($Q926)-MONTH('Recurring Transactions'!$J$21),3)=0),1,0),IF('Recurring Transactions'!$F$21="Annually",IF(AND(AND('Recurring Transactions'!$J$21&lt;=EOMONTH($Q926,0),$Q926&lt;='Recurring Transactions'!$L$21),MONTH($Q926)=MONTH('Recurring Transactions'!$J$21)),1,0),0)))))))*'Recurring Transactions'!$D$21)</f>
        <v/>
      </c>
    </row>
    <row r="927">
      <c r="N927" s="126">
        <f>'Recurring Transactions'!$A$21</f>
        <v/>
      </c>
      <c r="O927" s="126">
        <f>'Recurring Transactions'!$B$21</f>
        <v/>
      </c>
      <c r="P927" s="126">
        <f>'Recurring Transactions'!$E$21</f>
        <v/>
      </c>
      <c r="Q927" s="72">
        <f>IF('Recurring Transactions'!$J$21="","",EDATE('Recurring Transactions'!$J$21,5))</f>
        <v/>
      </c>
      <c r="R927" s="126">
        <f>IF($Q927="","",TEXT($Q927,"mmm yyyy"))</f>
        <v/>
      </c>
      <c r="S927" s="124">
        <f>IF(OR('Recurring Transactions'!$A$21="",$Q927=""),0,(IF('Recurring Transactions'!$F$21="Monthly",IF(AND('Recurring Transactions'!$J$21&lt;=EOMONTH($Q927,0),$Q927&lt;='Recurring Transactions'!$L$21),1,0),IF('Recurring Transactions'!$F$21="Semi-monthly",IF(AND('Recurring Transactions'!$J$21&lt;=EOMONTH($Q927,0),$Q927&lt;='Recurring Transactions'!$L$21),2,0),IF('Recurring Transactions'!$F$21="Weekly",IF(AND('Recurring Transactions'!$J$21&lt;=EOMONTH($Q927,0),$Q927&lt;='Recurring Transactions'!$L$21),MAX(0,INT((MIN(EOMONTH($Q927,0),'Recurring Transactions'!$L$21)-'Recurring Transactions'!$J$21)/7)+INT(-(MAX('Recurring Transactions'!$J$21,$Q927)-'Recurring Transactions'!$J$21)/7)+1),0),IF('Recurring Transactions'!$F$21="Bi-weekly",IF(AND('Recurring Transactions'!$J$21&lt;=EOMONTH($Q927,0),$Q927&lt;='Recurring Transactions'!$L$21),MAX(0,INT((MIN(EOMONTH($Q927,0),'Recurring Transactions'!$L$21)-'Recurring Transactions'!$J$21)/14)+INT(-(MAX('Recurring Transactions'!$J$21,$Q927)-'Recurring Transactions'!$J$21)/14)+1),0),IF('Recurring Transactions'!$F$21="Quarterly",IF(AND(AND('Recurring Transactions'!$J$21&lt;=EOMONTH($Q927,0),$Q927&lt;='Recurring Transactions'!$L$21),MOD((YEAR($Q927)-YEAR('Recurring Transactions'!$J$21))*12+MONTH($Q927)-MONTH('Recurring Transactions'!$J$21),3)=0),1,0),IF('Recurring Transactions'!$F$21="Annually",IF(AND(AND('Recurring Transactions'!$J$21&lt;=EOMONTH($Q927,0),$Q927&lt;='Recurring Transactions'!$L$21),MONTH($Q927)=MONTH('Recurring Transactions'!$J$21)),1,0),0)))))))*'Recurring Transactions'!$D$21)</f>
        <v/>
      </c>
    </row>
    <row r="928">
      <c r="N928" s="126">
        <f>'Recurring Transactions'!$A$21</f>
        <v/>
      </c>
      <c r="O928" s="126">
        <f>'Recurring Transactions'!$B$21</f>
        <v/>
      </c>
      <c r="P928" s="126">
        <f>'Recurring Transactions'!$E$21</f>
        <v/>
      </c>
      <c r="Q928" s="72">
        <f>IF('Recurring Transactions'!$J$21="","",EDATE('Recurring Transactions'!$J$21,6))</f>
        <v/>
      </c>
      <c r="R928" s="126">
        <f>IF($Q928="","",TEXT($Q928,"mmm yyyy"))</f>
        <v/>
      </c>
      <c r="S928" s="124">
        <f>IF(OR('Recurring Transactions'!$A$21="",$Q928=""),0,(IF('Recurring Transactions'!$F$21="Monthly",IF(AND('Recurring Transactions'!$J$21&lt;=EOMONTH($Q928,0),$Q928&lt;='Recurring Transactions'!$L$21),1,0),IF('Recurring Transactions'!$F$21="Semi-monthly",IF(AND('Recurring Transactions'!$J$21&lt;=EOMONTH($Q928,0),$Q928&lt;='Recurring Transactions'!$L$21),2,0),IF('Recurring Transactions'!$F$21="Weekly",IF(AND('Recurring Transactions'!$J$21&lt;=EOMONTH($Q928,0),$Q928&lt;='Recurring Transactions'!$L$21),MAX(0,INT((MIN(EOMONTH($Q928,0),'Recurring Transactions'!$L$21)-'Recurring Transactions'!$J$21)/7)+INT(-(MAX('Recurring Transactions'!$J$21,$Q928)-'Recurring Transactions'!$J$21)/7)+1),0),IF('Recurring Transactions'!$F$21="Bi-weekly",IF(AND('Recurring Transactions'!$J$21&lt;=EOMONTH($Q928,0),$Q928&lt;='Recurring Transactions'!$L$21),MAX(0,INT((MIN(EOMONTH($Q928,0),'Recurring Transactions'!$L$21)-'Recurring Transactions'!$J$21)/14)+INT(-(MAX('Recurring Transactions'!$J$21,$Q928)-'Recurring Transactions'!$J$21)/14)+1),0),IF('Recurring Transactions'!$F$21="Quarterly",IF(AND(AND('Recurring Transactions'!$J$21&lt;=EOMONTH($Q928,0),$Q928&lt;='Recurring Transactions'!$L$21),MOD((YEAR($Q928)-YEAR('Recurring Transactions'!$J$21))*12+MONTH($Q928)-MONTH('Recurring Transactions'!$J$21),3)=0),1,0),IF('Recurring Transactions'!$F$21="Annually",IF(AND(AND('Recurring Transactions'!$J$21&lt;=EOMONTH($Q928,0),$Q928&lt;='Recurring Transactions'!$L$21),MONTH($Q928)=MONTH('Recurring Transactions'!$J$21)),1,0),0)))))))*'Recurring Transactions'!$D$21)</f>
        <v/>
      </c>
    </row>
    <row r="929">
      <c r="N929" s="126">
        <f>'Recurring Transactions'!$A$21</f>
        <v/>
      </c>
      <c r="O929" s="126">
        <f>'Recurring Transactions'!$B$21</f>
        <v/>
      </c>
      <c r="P929" s="126">
        <f>'Recurring Transactions'!$E$21</f>
        <v/>
      </c>
      <c r="Q929" s="72">
        <f>IF('Recurring Transactions'!$J$21="","",EDATE('Recurring Transactions'!$J$21,7))</f>
        <v/>
      </c>
      <c r="R929" s="126">
        <f>IF($Q929="","",TEXT($Q929,"mmm yyyy"))</f>
        <v/>
      </c>
      <c r="S929" s="124">
        <f>IF(OR('Recurring Transactions'!$A$21="",$Q929=""),0,(IF('Recurring Transactions'!$F$21="Monthly",IF(AND('Recurring Transactions'!$J$21&lt;=EOMONTH($Q929,0),$Q929&lt;='Recurring Transactions'!$L$21),1,0),IF('Recurring Transactions'!$F$21="Semi-monthly",IF(AND('Recurring Transactions'!$J$21&lt;=EOMONTH($Q929,0),$Q929&lt;='Recurring Transactions'!$L$21),2,0),IF('Recurring Transactions'!$F$21="Weekly",IF(AND('Recurring Transactions'!$J$21&lt;=EOMONTH($Q929,0),$Q929&lt;='Recurring Transactions'!$L$21),MAX(0,INT((MIN(EOMONTH($Q929,0),'Recurring Transactions'!$L$21)-'Recurring Transactions'!$J$21)/7)+INT(-(MAX('Recurring Transactions'!$J$21,$Q929)-'Recurring Transactions'!$J$21)/7)+1),0),IF('Recurring Transactions'!$F$21="Bi-weekly",IF(AND('Recurring Transactions'!$J$21&lt;=EOMONTH($Q929,0),$Q929&lt;='Recurring Transactions'!$L$21),MAX(0,INT((MIN(EOMONTH($Q929,0),'Recurring Transactions'!$L$21)-'Recurring Transactions'!$J$21)/14)+INT(-(MAX('Recurring Transactions'!$J$21,$Q929)-'Recurring Transactions'!$J$21)/14)+1),0),IF('Recurring Transactions'!$F$21="Quarterly",IF(AND(AND('Recurring Transactions'!$J$21&lt;=EOMONTH($Q929,0),$Q929&lt;='Recurring Transactions'!$L$21),MOD((YEAR($Q929)-YEAR('Recurring Transactions'!$J$21))*12+MONTH($Q929)-MONTH('Recurring Transactions'!$J$21),3)=0),1,0),IF('Recurring Transactions'!$F$21="Annually",IF(AND(AND('Recurring Transactions'!$J$21&lt;=EOMONTH($Q929,0),$Q929&lt;='Recurring Transactions'!$L$21),MONTH($Q929)=MONTH('Recurring Transactions'!$J$21)),1,0),0)))))))*'Recurring Transactions'!$D$21)</f>
        <v/>
      </c>
    </row>
    <row r="930">
      <c r="N930" s="126">
        <f>'Recurring Transactions'!$A$21</f>
        <v/>
      </c>
      <c r="O930" s="126">
        <f>'Recurring Transactions'!$B$21</f>
        <v/>
      </c>
      <c r="P930" s="126">
        <f>'Recurring Transactions'!$E$21</f>
        <v/>
      </c>
      <c r="Q930" s="72">
        <f>IF('Recurring Transactions'!$J$21="","",EDATE('Recurring Transactions'!$J$21,8))</f>
        <v/>
      </c>
      <c r="R930" s="126">
        <f>IF($Q930="","",TEXT($Q930,"mmm yyyy"))</f>
        <v/>
      </c>
      <c r="S930" s="124">
        <f>IF(OR('Recurring Transactions'!$A$21="",$Q930=""),0,(IF('Recurring Transactions'!$F$21="Monthly",IF(AND('Recurring Transactions'!$J$21&lt;=EOMONTH($Q930,0),$Q930&lt;='Recurring Transactions'!$L$21),1,0),IF('Recurring Transactions'!$F$21="Semi-monthly",IF(AND('Recurring Transactions'!$J$21&lt;=EOMONTH($Q930,0),$Q930&lt;='Recurring Transactions'!$L$21),2,0),IF('Recurring Transactions'!$F$21="Weekly",IF(AND('Recurring Transactions'!$J$21&lt;=EOMONTH($Q930,0),$Q930&lt;='Recurring Transactions'!$L$21),MAX(0,INT((MIN(EOMONTH($Q930,0),'Recurring Transactions'!$L$21)-'Recurring Transactions'!$J$21)/7)+INT(-(MAX('Recurring Transactions'!$J$21,$Q930)-'Recurring Transactions'!$J$21)/7)+1),0),IF('Recurring Transactions'!$F$21="Bi-weekly",IF(AND('Recurring Transactions'!$J$21&lt;=EOMONTH($Q930,0),$Q930&lt;='Recurring Transactions'!$L$21),MAX(0,INT((MIN(EOMONTH($Q930,0),'Recurring Transactions'!$L$21)-'Recurring Transactions'!$J$21)/14)+INT(-(MAX('Recurring Transactions'!$J$21,$Q930)-'Recurring Transactions'!$J$21)/14)+1),0),IF('Recurring Transactions'!$F$21="Quarterly",IF(AND(AND('Recurring Transactions'!$J$21&lt;=EOMONTH($Q930,0),$Q930&lt;='Recurring Transactions'!$L$21),MOD((YEAR($Q930)-YEAR('Recurring Transactions'!$J$21))*12+MONTH($Q930)-MONTH('Recurring Transactions'!$J$21),3)=0),1,0),IF('Recurring Transactions'!$F$21="Annually",IF(AND(AND('Recurring Transactions'!$J$21&lt;=EOMONTH($Q930,0),$Q930&lt;='Recurring Transactions'!$L$21),MONTH($Q930)=MONTH('Recurring Transactions'!$J$21)),1,0),0)))))))*'Recurring Transactions'!$D$21)</f>
        <v/>
      </c>
    </row>
    <row r="931">
      <c r="N931" s="126">
        <f>'Recurring Transactions'!$A$21</f>
        <v/>
      </c>
      <c r="O931" s="126">
        <f>'Recurring Transactions'!$B$21</f>
        <v/>
      </c>
      <c r="P931" s="126">
        <f>'Recurring Transactions'!$E$21</f>
        <v/>
      </c>
      <c r="Q931" s="72">
        <f>IF('Recurring Transactions'!$J$21="","",EDATE('Recurring Transactions'!$J$21,9))</f>
        <v/>
      </c>
      <c r="R931" s="126">
        <f>IF($Q931="","",TEXT($Q931,"mmm yyyy"))</f>
        <v/>
      </c>
      <c r="S931" s="124">
        <f>IF(OR('Recurring Transactions'!$A$21="",$Q931=""),0,(IF('Recurring Transactions'!$F$21="Monthly",IF(AND('Recurring Transactions'!$J$21&lt;=EOMONTH($Q931,0),$Q931&lt;='Recurring Transactions'!$L$21),1,0),IF('Recurring Transactions'!$F$21="Semi-monthly",IF(AND('Recurring Transactions'!$J$21&lt;=EOMONTH($Q931,0),$Q931&lt;='Recurring Transactions'!$L$21),2,0),IF('Recurring Transactions'!$F$21="Weekly",IF(AND('Recurring Transactions'!$J$21&lt;=EOMONTH($Q931,0),$Q931&lt;='Recurring Transactions'!$L$21),MAX(0,INT((MIN(EOMONTH($Q931,0),'Recurring Transactions'!$L$21)-'Recurring Transactions'!$J$21)/7)+INT(-(MAX('Recurring Transactions'!$J$21,$Q931)-'Recurring Transactions'!$J$21)/7)+1),0),IF('Recurring Transactions'!$F$21="Bi-weekly",IF(AND('Recurring Transactions'!$J$21&lt;=EOMONTH($Q931,0),$Q931&lt;='Recurring Transactions'!$L$21),MAX(0,INT((MIN(EOMONTH($Q931,0),'Recurring Transactions'!$L$21)-'Recurring Transactions'!$J$21)/14)+INT(-(MAX('Recurring Transactions'!$J$21,$Q931)-'Recurring Transactions'!$J$21)/14)+1),0),IF('Recurring Transactions'!$F$21="Quarterly",IF(AND(AND('Recurring Transactions'!$J$21&lt;=EOMONTH($Q931,0),$Q931&lt;='Recurring Transactions'!$L$21),MOD((YEAR($Q931)-YEAR('Recurring Transactions'!$J$21))*12+MONTH($Q931)-MONTH('Recurring Transactions'!$J$21),3)=0),1,0),IF('Recurring Transactions'!$F$21="Annually",IF(AND(AND('Recurring Transactions'!$J$21&lt;=EOMONTH($Q931,0),$Q931&lt;='Recurring Transactions'!$L$21),MONTH($Q931)=MONTH('Recurring Transactions'!$J$21)),1,0),0)))))))*'Recurring Transactions'!$D$21)</f>
        <v/>
      </c>
    </row>
    <row r="932">
      <c r="N932" s="126">
        <f>'Recurring Transactions'!$A$21</f>
        <v/>
      </c>
      <c r="O932" s="126">
        <f>'Recurring Transactions'!$B$21</f>
        <v/>
      </c>
      <c r="P932" s="126">
        <f>'Recurring Transactions'!$E$21</f>
        <v/>
      </c>
      <c r="Q932" s="72">
        <f>IF('Recurring Transactions'!$J$21="","",EDATE('Recurring Transactions'!$J$21,10))</f>
        <v/>
      </c>
      <c r="R932" s="126">
        <f>IF($Q932="","",TEXT($Q932,"mmm yyyy"))</f>
        <v/>
      </c>
      <c r="S932" s="124">
        <f>IF(OR('Recurring Transactions'!$A$21="",$Q932=""),0,(IF('Recurring Transactions'!$F$21="Monthly",IF(AND('Recurring Transactions'!$J$21&lt;=EOMONTH($Q932,0),$Q932&lt;='Recurring Transactions'!$L$21),1,0),IF('Recurring Transactions'!$F$21="Semi-monthly",IF(AND('Recurring Transactions'!$J$21&lt;=EOMONTH($Q932,0),$Q932&lt;='Recurring Transactions'!$L$21),2,0),IF('Recurring Transactions'!$F$21="Weekly",IF(AND('Recurring Transactions'!$J$21&lt;=EOMONTH($Q932,0),$Q932&lt;='Recurring Transactions'!$L$21),MAX(0,INT((MIN(EOMONTH($Q932,0),'Recurring Transactions'!$L$21)-'Recurring Transactions'!$J$21)/7)+INT(-(MAX('Recurring Transactions'!$J$21,$Q932)-'Recurring Transactions'!$J$21)/7)+1),0),IF('Recurring Transactions'!$F$21="Bi-weekly",IF(AND('Recurring Transactions'!$J$21&lt;=EOMONTH($Q932,0),$Q932&lt;='Recurring Transactions'!$L$21),MAX(0,INT((MIN(EOMONTH($Q932,0),'Recurring Transactions'!$L$21)-'Recurring Transactions'!$J$21)/14)+INT(-(MAX('Recurring Transactions'!$J$21,$Q932)-'Recurring Transactions'!$J$21)/14)+1),0),IF('Recurring Transactions'!$F$21="Quarterly",IF(AND(AND('Recurring Transactions'!$J$21&lt;=EOMONTH($Q932,0),$Q932&lt;='Recurring Transactions'!$L$21),MOD((YEAR($Q932)-YEAR('Recurring Transactions'!$J$21))*12+MONTH($Q932)-MONTH('Recurring Transactions'!$J$21),3)=0),1,0),IF('Recurring Transactions'!$F$21="Annually",IF(AND(AND('Recurring Transactions'!$J$21&lt;=EOMONTH($Q932,0),$Q932&lt;='Recurring Transactions'!$L$21),MONTH($Q932)=MONTH('Recurring Transactions'!$J$21)),1,0),0)))))))*'Recurring Transactions'!$D$21)</f>
        <v/>
      </c>
    </row>
    <row r="933">
      <c r="N933" s="126">
        <f>'Recurring Transactions'!$A$21</f>
        <v/>
      </c>
      <c r="O933" s="126">
        <f>'Recurring Transactions'!$B$21</f>
        <v/>
      </c>
      <c r="P933" s="126">
        <f>'Recurring Transactions'!$E$21</f>
        <v/>
      </c>
      <c r="Q933" s="72">
        <f>IF('Recurring Transactions'!$J$21="","",EDATE('Recurring Transactions'!$J$21,11))</f>
        <v/>
      </c>
      <c r="R933" s="126">
        <f>IF($Q933="","",TEXT($Q933,"mmm yyyy"))</f>
        <v/>
      </c>
      <c r="S933" s="124">
        <f>IF(OR('Recurring Transactions'!$A$21="",$Q933=""),0,(IF('Recurring Transactions'!$F$21="Monthly",IF(AND('Recurring Transactions'!$J$21&lt;=EOMONTH($Q933,0),$Q933&lt;='Recurring Transactions'!$L$21),1,0),IF('Recurring Transactions'!$F$21="Semi-monthly",IF(AND('Recurring Transactions'!$J$21&lt;=EOMONTH($Q933,0),$Q933&lt;='Recurring Transactions'!$L$21),2,0),IF('Recurring Transactions'!$F$21="Weekly",IF(AND('Recurring Transactions'!$J$21&lt;=EOMONTH($Q933,0),$Q933&lt;='Recurring Transactions'!$L$21),MAX(0,INT((MIN(EOMONTH($Q933,0),'Recurring Transactions'!$L$21)-'Recurring Transactions'!$J$21)/7)+INT(-(MAX('Recurring Transactions'!$J$21,$Q933)-'Recurring Transactions'!$J$21)/7)+1),0),IF('Recurring Transactions'!$F$21="Bi-weekly",IF(AND('Recurring Transactions'!$J$21&lt;=EOMONTH($Q933,0),$Q933&lt;='Recurring Transactions'!$L$21),MAX(0,INT((MIN(EOMONTH($Q933,0),'Recurring Transactions'!$L$21)-'Recurring Transactions'!$J$21)/14)+INT(-(MAX('Recurring Transactions'!$J$21,$Q933)-'Recurring Transactions'!$J$21)/14)+1),0),IF('Recurring Transactions'!$F$21="Quarterly",IF(AND(AND('Recurring Transactions'!$J$21&lt;=EOMONTH($Q933,0),$Q933&lt;='Recurring Transactions'!$L$21),MOD((YEAR($Q933)-YEAR('Recurring Transactions'!$J$21))*12+MONTH($Q933)-MONTH('Recurring Transactions'!$J$21),3)=0),1,0),IF('Recurring Transactions'!$F$21="Annually",IF(AND(AND('Recurring Transactions'!$J$21&lt;=EOMONTH($Q933,0),$Q933&lt;='Recurring Transactions'!$L$21),MONTH($Q933)=MONTH('Recurring Transactions'!$J$21)),1,0),0)))))))*'Recurring Transactions'!$D$21)</f>
        <v/>
      </c>
    </row>
    <row r="934">
      <c r="N934" s="126">
        <f>'Recurring Transactions'!$A$21</f>
        <v/>
      </c>
      <c r="O934" s="126">
        <f>'Recurring Transactions'!$B$21</f>
        <v/>
      </c>
      <c r="P934" s="126">
        <f>'Recurring Transactions'!$E$21</f>
        <v/>
      </c>
      <c r="Q934" s="72">
        <f>IF('Recurring Transactions'!$J$21="","",EDATE('Recurring Transactions'!$J$21,12))</f>
        <v/>
      </c>
      <c r="R934" s="126">
        <f>IF($Q934="","",TEXT($Q934,"mmm yyyy"))</f>
        <v/>
      </c>
      <c r="S934" s="124">
        <f>IF(OR('Recurring Transactions'!$A$21="",$Q934=""),0,(IF('Recurring Transactions'!$F$21="Monthly",IF(AND('Recurring Transactions'!$J$21&lt;=EOMONTH($Q934,0),$Q934&lt;='Recurring Transactions'!$L$21),1,0),IF('Recurring Transactions'!$F$21="Semi-monthly",IF(AND('Recurring Transactions'!$J$21&lt;=EOMONTH($Q934,0),$Q934&lt;='Recurring Transactions'!$L$21),2,0),IF('Recurring Transactions'!$F$21="Weekly",IF(AND('Recurring Transactions'!$J$21&lt;=EOMONTH($Q934,0),$Q934&lt;='Recurring Transactions'!$L$21),MAX(0,INT((MIN(EOMONTH($Q934,0),'Recurring Transactions'!$L$21)-'Recurring Transactions'!$J$21)/7)+INT(-(MAX('Recurring Transactions'!$J$21,$Q934)-'Recurring Transactions'!$J$21)/7)+1),0),IF('Recurring Transactions'!$F$21="Bi-weekly",IF(AND('Recurring Transactions'!$J$21&lt;=EOMONTH($Q934,0),$Q934&lt;='Recurring Transactions'!$L$21),MAX(0,INT((MIN(EOMONTH($Q934,0),'Recurring Transactions'!$L$21)-'Recurring Transactions'!$J$21)/14)+INT(-(MAX('Recurring Transactions'!$J$21,$Q934)-'Recurring Transactions'!$J$21)/14)+1),0),IF('Recurring Transactions'!$F$21="Quarterly",IF(AND(AND('Recurring Transactions'!$J$21&lt;=EOMONTH($Q934,0),$Q934&lt;='Recurring Transactions'!$L$21),MOD((YEAR($Q934)-YEAR('Recurring Transactions'!$J$21))*12+MONTH($Q934)-MONTH('Recurring Transactions'!$J$21),3)=0),1,0),IF('Recurring Transactions'!$F$21="Annually",IF(AND(AND('Recurring Transactions'!$J$21&lt;=EOMONTH($Q934,0),$Q934&lt;='Recurring Transactions'!$L$21),MONTH($Q934)=MONTH('Recurring Transactions'!$J$21)),1,0),0)))))))*'Recurring Transactions'!$D$21)</f>
        <v/>
      </c>
    </row>
    <row r="935">
      <c r="N935" s="126">
        <f>'Recurring Transactions'!$A$21</f>
        <v/>
      </c>
      <c r="O935" s="126">
        <f>'Recurring Transactions'!$B$21</f>
        <v/>
      </c>
      <c r="P935" s="126">
        <f>'Recurring Transactions'!$E$21</f>
        <v/>
      </c>
      <c r="Q935" s="72">
        <f>IF('Recurring Transactions'!$J$21="","",EDATE('Recurring Transactions'!$J$21,13))</f>
        <v/>
      </c>
      <c r="R935" s="126">
        <f>IF($Q935="","",TEXT($Q935,"mmm yyyy"))</f>
        <v/>
      </c>
      <c r="S935" s="124">
        <f>IF(OR('Recurring Transactions'!$A$21="",$Q935=""),0,(IF('Recurring Transactions'!$F$21="Monthly",IF(AND('Recurring Transactions'!$J$21&lt;=EOMONTH($Q935,0),$Q935&lt;='Recurring Transactions'!$L$21),1,0),IF('Recurring Transactions'!$F$21="Semi-monthly",IF(AND('Recurring Transactions'!$J$21&lt;=EOMONTH($Q935,0),$Q935&lt;='Recurring Transactions'!$L$21),2,0),IF('Recurring Transactions'!$F$21="Weekly",IF(AND('Recurring Transactions'!$J$21&lt;=EOMONTH($Q935,0),$Q935&lt;='Recurring Transactions'!$L$21),MAX(0,INT((MIN(EOMONTH($Q935,0),'Recurring Transactions'!$L$21)-'Recurring Transactions'!$J$21)/7)+INT(-(MAX('Recurring Transactions'!$J$21,$Q935)-'Recurring Transactions'!$J$21)/7)+1),0),IF('Recurring Transactions'!$F$21="Bi-weekly",IF(AND('Recurring Transactions'!$J$21&lt;=EOMONTH($Q935,0),$Q935&lt;='Recurring Transactions'!$L$21),MAX(0,INT((MIN(EOMONTH($Q935,0),'Recurring Transactions'!$L$21)-'Recurring Transactions'!$J$21)/14)+INT(-(MAX('Recurring Transactions'!$J$21,$Q935)-'Recurring Transactions'!$J$21)/14)+1),0),IF('Recurring Transactions'!$F$21="Quarterly",IF(AND(AND('Recurring Transactions'!$J$21&lt;=EOMONTH($Q935,0),$Q935&lt;='Recurring Transactions'!$L$21),MOD((YEAR($Q935)-YEAR('Recurring Transactions'!$J$21))*12+MONTH($Q935)-MONTH('Recurring Transactions'!$J$21),3)=0),1,0),IF('Recurring Transactions'!$F$21="Annually",IF(AND(AND('Recurring Transactions'!$J$21&lt;=EOMONTH($Q935,0),$Q935&lt;='Recurring Transactions'!$L$21),MONTH($Q935)=MONTH('Recurring Transactions'!$J$21)),1,0),0)))))))*'Recurring Transactions'!$D$21)</f>
        <v/>
      </c>
    </row>
    <row r="936">
      <c r="N936" s="126">
        <f>'Recurring Transactions'!$A$21</f>
        <v/>
      </c>
      <c r="O936" s="126">
        <f>'Recurring Transactions'!$B$21</f>
        <v/>
      </c>
      <c r="P936" s="126">
        <f>'Recurring Transactions'!$E$21</f>
        <v/>
      </c>
      <c r="Q936" s="72">
        <f>IF('Recurring Transactions'!$J$21="","",EDATE('Recurring Transactions'!$J$21,14))</f>
        <v/>
      </c>
      <c r="R936" s="126">
        <f>IF($Q936="","",TEXT($Q936,"mmm yyyy"))</f>
        <v/>
      </c>
      <c r="S936" s="124">
        <f>IF(OR('Recurring Transactions'!$A$21="",$Q936=""),0,(IF('Recurring Transactions'!$F$21="Monthly",IF(AND('Recurring Transactions'!$J$21&lt;=EOMONTH($Q936,0),$Q936&lt;='Recurring Transactions'!$L$21),1,0),IF('Recurring Transactions'!$F$21="Semi-monthly",IF(AND('Recurring Transactions'!$J$21&lt;=EOMONTH($Q936,0),$Q936&lt;='Recurring Transactions'!$L$21),2,0),IF('Recurring Transactions'!$F$21="Weekly",IF(AND('Recurring Transactions'!$J$21&lt;=EOMONTH($Q936,0),$Q936&lt;='Recurring Transactions'!$L$21),MAX(0,INT((MIN(EOMONTH($Q936,0),'Recurring Transactions'!$L$21)-'Recurring Transactions'!$J$21)/7)+INT(-(MAX('Recurring Transactions'!$J$21,$Q936)-'Recurring Transactions'!$J$21)/7)+1),0),IF('Recurring Transactions'!$F$21="Bi-weekly",IF(AND('Recurring Transactions'!$J$21&lt;=EOMONTH($Q936,0),$Q936&lt;='Recurring Transactions'!$L$21),MAX(0,INT((MIN(EOMONTH($Q936,0),'Recurring Transactions'!$L$21)-'Recurring Transactions'!$J$21)/14)+INT(-(MAX('Recurring Transactions'!$J$21,$Q936)-'Recurring Transactions'!$J$21)/14)+1),0),IF('Recurring Transactions'!$F$21="Quarterly",IF(AND(AND('Recurring Transactions'!$J$21&lt;=EOMONTH($Q936,0),$Q936&lt;='Recurring Transactions'!$L$21),MOD((YEAR($Q936)-YEAR('Recurring Transactions'!$J$21))*12+MONTH($Q936)-MONTH('Recurring Transactions'!$J$21),3)=0),1,0),IF('Recurring Transactions'!$F$21="Annually",IF(AND(AND('Recurring Transactions'!$J$21&lt;=EOMONTH($Q936,0),$Q936&lt;='Recurring Transactions'!$L$21),MONTH($Q936)=MONTH('Recurring Transactions'!$J$21)),1,0),0)))))))*'Recurring Transactions'!$D$21)</f>
        <v/>
      </c>
    </row>
    <row r="937">
      <c r="N937" s="126">
        <f>'Recurring Transactions'!$A$21</f>
        <v/>
      </c>
      <c r="O937" s="126">
        <f>'Recurring Transactions'!$B$21</f>
        <v/>
      </c>
      <c r="P937" s="126">
        <f>'Recurring Transactions'!$E$21</f>
        <v/>
      </c>
      <c r="Q937" s="72">
        <f>IF('Recurring Transactions'!$J$21="","",EDATE('Recurring Transactions'!$J$21,15))</f>
        <v/>
      </c>
      <c r="R937" s="126">
        <f>IF($Q937="","",TEXT($Q937,"mmm yyyy"))</f>
        <v/>
      </c>
      <c r="S937" s="124">
        <f>IF(OR('Recurring Transactions'!$A$21="",$Q937=""),0,(IF('Recurring Transactions'!$F$21="Monthly",IF(AND('Recurring Transactions'!$J$21&lt;=EOMONTH($Q937,0),$Q937&lt;='Recurring Transactions'!$L$21),1,0),IF('Recurring Transactions'!$F$21="Semi-monthly",IF(AND('Recurring Transactions'!$J$21&lt;=EOMONTH($Q937,0),$Q937&lt;='Recurring Transactions'!$L$21),2,0),IF('Recurring Transactions'!$F$21="Weekly",IF(AND('Recurring Transactions'!$J$21&lt;=EOMONTH($Q937,0),$Q937&lt;='Recurring Transactions'!$L$21),MAX(0,INT((MIN(EOMONTH($Q937,0),'Recurring Transactions'!$L$21)-'Recurring Transactions'!$J$21)/7)+INT(-(MAX('Recurring Transactions'!$J$21,$Q937)-'Recurring Transactions'!$J$21)/7)+1),0),IF('Recurring Transactions'!$F$21="Bi-weekly",IF(AND('Recurring Transactions'!$J$21&lt;=EOMONTH($Q937,0),$Q937&lt;='Recurring Transactions'!$L$21),MAX(0,INT((MIN(EOMONTH($Q937,0),'Recurring Transactions'!$L$21)-'Recurring Transactions'!$J$21)/14)+INT(-(MAX('Recurring Transactions'!$J$21,$Q937)-'Recurring Transactions'!$J$21)/14)+1),0),IF('Recurring Transactions'!$F$21="Quarterly",IF(AND(AND('Recurring Transactions'!$J$21&lt;=EOMONTH($Q937,0),$Q937&lt;='Recurring Transactions'!$L$21),MOD((YEAR($Q937)-YEAR('Recurring Transactions'!$J$21))*12+MONTH($Q937)-MONTH('Recurring Transactions'!$J$21),3)=0),1,0),IF('Recurring Transactions'!$F$21="Annually",IF(AND(AND('Recurring Transactions'!$J$21&lt;=EOMONTH($Q937,0),$Q937&lt;='Recurring Transactions'!$L$21),MONTH($Q937)=MONTH('Recurring Transactions'!$J$21)),1,0),0)))))))*'Recurring Transactions'!$D$21)</f>
        <v/>
      </c>
    </row>
    <row r="938">
      <c r="N938" s="126">
        <f>'Recurring Transactions'!$A$21</f>
        <v/>
      </c>
      <c r="O938" s="126">
        <f>'Recurring Transactions'!$B$21</f>
        <v/>
      </c>
      <c r="P938" s="126">
        <f>'Recurring Transactions'!$E$21</f>
        <v/>
      </c>
      <c r="Q938" s="72">
        <f>IF('Recurring Transactions'!$J$21="","",EDATE('Recurring Transactions'!$J$21,16))</f>
        <v/>
      </c>
      <c r="R938" s="126">
        <f>IF($Q938="","",TEXT($Q938,"mmm yyyy"))</f>
        <v/>
      </c>
      <c r="S938" s="124">
        <f>IF(OR('Recurring Transactions'!$A$21="",$Q938=""),0,(IF('Recurring Transactions'!$F$21="Monthly",IF(AND('Recurring Transactions'!$J$21&lt;=EOMONTH($Q938,0),$Q938&lt;='Recurring Transactions'!$L$21),1,0),IF('Recurring Transactions'!$F$21="Semi-monthly",IF(AND('Recurring Transactions'!$J$21&lt;=EOMONTH($Q938,0),$Q938&lt;='Recurring Transactions'!$L$21),2,0),IF('Recurring Transactions'!$F$21="Weekly",IF(AND('Recurring Transactions'!$J$21&lt;=EOMONTH($Q938,0),$Q938&lt;='Recurring Transactions'!$L$21),MAX(0,INT((MIN(EOMONTH($Q938,0),'Recurring Transactions'!$L$21)-'Recurring Transactions'!$J$21)/7)+INT(-(MAX('Recurring Transactions'!$J$21,$Q938)-'Recurring Transactions'!$J$21)/7)+1),0),IF('Recurring Transactions'!$F$21="Bi-weekly",IF(AND('Recurring Transactions'!$J$21&lt;=EOMONTH($Q938,0),$Q938&lt;='Recurring Transactions'!$L$21),MAX(0,INT((MIN(EOMONTH($Q938,0),'Recurring Transactions'!$L$21)-'Recurring Transactions'!$J$21)/14)+INT(-(MAX('Recurring Transactions'!$J$21,$Q938)-'Recurring Transactions'!$J$21)/14)+1),0),IF('Recurring Transactions'!$F$21="Quarterly",IF(AND(AND('Recurring Transactions'!$J$21&lt;=EOMONTH($Q938,0),$Q938&lt;='Recurring Transactions'!$L$21),MOD((YEAR($Q938)-YEAR('Recurring Transactions'!$J$21))*12+MONTH($Q938)-MONTH('Recurring Transactions'!$J$21),3)=0),1,0),IF('Recurring Transactions'!$F$21="Annually",IF(AND(AND('Recurring Transactions'!$J$21&lt;=EOMONTH($Q938,0),$Q938&lt;='Recurring Transactions'!$L$21),MONTH($Q938)=MONTH('Recurring Transactions'!$J$21)),1,0),0)))))))*'Recurring Transactions'!$D$21)</f>
        <v/>
      </c>
    </row>
    <row r="939">
      <c r="N939" s="126">
        <f>'Recurring Transactions'!$A$21</f>
        <v/>
      </c>
      <c r="O939" s="126">
        <f>'Recurring Transactions'!$B$21</f>
        <v/>
      </c>
      <c r="P939" s="126">
        <f>'Recurring Transactions'!$E$21</f>
        <v/>
      </c>
      <c r="Q939" s="72">
        <f>IF('Recurring Transactions'!$J$21="","",EDATE('Recurring Transactions'!$J$21,17))</f>
        <v/>
      </c>
      <c r="R939" s="126">
        <f>IF($Q939="","",TEXT($Q939,"mmm yyyy"))</f>
        <v/>
      </c>
      <c r="S939" s="124">
        <f>IF(OR('Recurring Transactions'!$A$21="",$Q939=""),0,(IF('Recurring Transactions'!$F$21="Monthly",IF(AND('Recurring Transactions'!$J$21&lt;=EOMONTH($Q939,0),$Q939&lt;='Recurring Transactions'!$L$21),1,0),IF('Recurring Transactions'!$F$21="Semi-monthly",IF(AND('Recurring Transactions'!$J$21&lt;=EOMONTH($Q939,0),$Q939&lt;='Recurring Transactions'!$L$21),2,0),IF('Recurring Transactions'!$F$21="Weekly",IF(AND('Recurring Transactions'!$J$21&lt;=EOMONTH($Q939,0),$Q939&lt;='Recurring Transactions'!$L$21),MAX(0,INT((MIN(EOMONTH($Q939,0),'Recurring Transactions'!$L$21)-'Recurring Transactions'!$J$21)/7)+INT(-(MAX('Recurring Transactions'!$J$21,$Q939)-'Recurring Transactions'!$J$21)/7)+1),0),IF('Recurring Transactions'!$F$21="Bi-weekly",IF(AND('Recurring Transactions'!$J$21&lt;=EOMONTH($Q939,0),$Q939&lt;='Recurring Transactions'!$L$21),MAX(0,INT((MIN(EOMONTH($Q939,0),'Recurring Transactions'!$L$21)-'Recurring Transactions'!$J$21)/14)+INT(-(MAX('Recurring Transactions'!$J$21,$Q939)-'Recurring Transactions'!$J$21)/14)+1),0),IF('Recurring Transactions'!$F$21="Quarterly",IF(AND(AND('Recurring Transactions'!$J$21&lt;=EOMONTH($Q939,0),$Q939&lt;='Recurring Transactions'!$L$21),MOD((YEAR($Q939)-YEAR('Recurring Transactions'!$J$21))*12+MONTH($Q939)-MONTH('Recurring Transactions'!$J$21),3)=0),1,0),IF('Recurring Transactions'!$F$21="Annually",IF(AND(AND('Recurring Transactions'!$J$21&lt;=EOMONTH($Q939,0),$Q939&lt;='Recurring Transactions'!$L$21),MONTH($Q939)=MONTH('Recurring Transactions'!$J$21)),1,0),0)))))))*'Recurring Transactions'!$D$21)</f>
        <v/>
      </c>
    </row>
    <row r="940">
      <c r="N940" s="126">
        <f>'Recurring Transactions'!$A$21</f>
        <v/>
      </c>
      <c r="O940" s="126">
        <f>'Recurring Transactions'!$B$21</f>
        <v/>
      </c>
      <c r="P940" s="126">
        <f>'Recurring Transactions'!$E$21</f>
        <v/>
      </c>
      <c r="Q940" s="72">
        <f>IF('Recurring Transactions'!$J$21="","",EDATE('Recurring Transactions'!$J$21,18))</f>
        <v/>
      </c>
      <c r="R940" s="126">
        <f>IF($Q940="","",TEXT($Q940,"mmm yyyy"))</f>
        <v/>
      </c>
      <c r="S940" s="124">
        <f>IF(OR('Recurring Transactions'!$A$21="",$Q940=""),0,(IF('Recurring Transactions'!$F$21="Monthly",IF(AND('Recurring Transactions'!$J$21&lt;=EOMONTH($Q940,0),$Q940&lt;='Recurring Transactions'!$L$21),1,0),IF('Recurring Transactions'!$F$21="Semi-monthly",IF(AND('Recurring Transactions'!$J$21&lt;=EOMONTH($Q940,0),$Q940&lt;='Recurring Transactions'!$L$21),2,0),IF('Recurring Transactions'!$F$21="Weekly",IF(AND('Recurring Transactions'!$J$21&lt;=EOMONTH($Q940,0),$Q940&lt;='Recurring Transactions'!$L$21),MAX(0,INT((MIN(EOMONTH($Q940,0),'Recurring Transactions'!$L$21)-'Recurring Transactions'!$J$21)/7)+INT(-(MAX('Recurring Transactions'!$J$21,$Q940)-'Recurring Transactions'!$J$21)/7)+1),0),IF('Recurring Transactions'!$F$21="Bi-weekly",IF(AND('Recurring Transactions'!$J$21&lt;=EOMONTH($Q940,0),$Q940&lt;='Recurring Transactions'!$L$21),MAX(0,INT((MIN(EOMONTH($Q940,0),'Recurring Transactions'!$L$21)-'Recurring Transactions'!$J$21)/14)+INT(-(MAX('Recurring Transactions'!$J$21,$Q940)-'Recurring Transactions'!$J$21)/14)+1),0),IF('Recurring Transactions'!$F$21="Quarterly",IF(AND(AND('Recurring Transactions'!$J$21&lt;=EOMONTH($Q940,0),$Q940&lt;='Recurring Transactions'!$L$21),MOD((YEAR($Q940)-YEAR('Recurring Transactions'!$J$21))*12+MONTH($Q940)-MONTH('Recurring Transactions'!$J$21),3)=0),1,0),IF('Recurring Transactions'!$F$21="Annually",IF(AND(AND('Recurring Transactions'!$J$21&lt;=EOMONTH($Q940,0),$Q940&lt;='Recurring Transactions'!$L$21),MONTH($Q940)=MONTH('Recurring Transactions'!$J$21)),1,0),0)))))))*'Recurring Transactions'!$D$21)</f>
        <v/>
      </c>
    </row>
    <row r="941">
      <c r="N941" s="126">
        <f>'Recurring Transactions'!$A$21</f>
        <v/>
      </c>
      <c r="O941" s="126">
        <f>'Recurring Transactions'!$B$21</f>
        <v/>
      </c>
      <c r="P941" s="126">
        <f>'Recurring Transactions'!$E$21</f>
        <v/>
      </c>
      <c r="Q941" s="72">
        <f>IF('Recurring Transactions'!$J$21="","",EDATE('Recurring Transactions'!$J$21,19))</f>
        <v/>
      </c>
      <c r="R941" s="126">
        <f>IF($Q941="","",TEXT($Q941,"mmm yyyy"))</f>
        <v/>
      </c>
      <c r="S941" s="124">
        <f>IF(OR('Recurring Transactions'!$A$21="",$Q941=""),0,(IF('Recurring Transactions'!$F$21="Monthly",IF(AND('Recurring Transactions'!$J$21&lt;=EOMONTH($Q941,0),$Q941&lt;='Recurring Transactions'!$L$21),1,0),IF('Recurring Transactions'!$F$21="Semi-monthly",IF(AND('Recurring Transactions'!$J$21&lt;=EOMONTH($Q941,0),$Q941&lt;='Recurring Transactions'!$L$21),2,0),IF('Recurring Transactions'!$F$21="Weekly",IF(AND('Recurring Transactions'!$J$21&lt;=EOMONTH($Q941,0),$Q941&lt;='Recurring Transactions'!$L$21),MAX(0,INT((MIN(EOMONTH($Q941,0),'Recurring Transactions'!$L$21)-'Recurring Transactions'!$J$21)/7)+INT(-(MAX('Recurring Transactions'!$J$21,$Q941)-'Recurring Transactions'!$J$21)/7)+1),0),IF('Recurring Transactions'!$F$21="Bi-weekly",IF(AND('Recurring Transactions'!$J$21&lt;=EOMONTH($Q941,0),$Q941&lt;='Recurring Transactions'!$L$21),MAX(0,INT((MIN(EOMONTH($Q941,0),'Recurring Transactions'!$L$21)-'Recurring Transactions'!$J$21)/14)+INT(-(MAX('Recurring Transactions'!$J$21,$Q941)-'Recurring Transactions'!$J$21)/14)+1),0),IF('Recurring Transactions'!$F$21="Quarterly",IF(AND(AND('Recurring Transactions'!$J$21&lt;=EOMONTH($Q941,0),$Q941&lt;='Recurring Transactions'!$L$21),MOD((YEAR($Q941)-YEAR('Recurring Transactions'!$J$21))*12+MONTH($Q941)-MONTH('Recurring Transactions'!$J$21),3)=0),1,0),IF('Recurring Transactions'!$F$21="Annually",IF(AND(AND('Recurring Transactions'!$J$21&lt;=EOMONTH($Q941,0),$Q941&lt;='Recurring Transactions'!$L$21),MONTH($Q941)=MONTH('Recurring Transactions'!$J$21)),1,0),0)))))))*'Recurring Transactions'!$D$21)</f>
        <v/>
      </c>
    </row>
    <row r="942">
      <c r="N942" s="126">
        <f>'Recurring Transactions'!$A$21</f>
        <v/>
      </c>
      <c r="O942" s="126">
        <f>'Recurring Transactions'!$B$21</f>
        <v/>
      </c>
      <c r="P942" s="126">
        <f>'Recurring Transactions'!$E$21</f>
        <v/>
      </c>
      <c r="Q942" s="72">
        <f>IF('Recurring Transactions'!$J$21="","",EDATE('Recurring Transactions'!$J$21,20))</f>
        <v/>
      </c>
      <c r="R942" s="126">
        <f>IF($Q942="","",TEXT($Q942,"mmm yyyy"))</f>
        <v/>
      </c>
      <c r="S942" s="124">
        <f>IF(OR('Recurring Transactions'!$A$21="",$Q942=""),0,(IF('Recurring Transactions'!$F$21="Monthly",IF(AND('Recurring Transactions'!$J$21&lt;=EOMONTH($Q942,0),$Q942&lt;='Recurring Transactions'!$L$21),1,0),IF('Recurring Transactions'!$F$21="Semi-monthly",IF(AND('Recurring Transactions'!$J$21&lt;=EOMONTH($Q942,0),$Q942&lt;='Recurring Transactions'!$L$21),2,0),IF('Recurring Transactions'!$F$21="Weekly",IF(AND('Recurring Transactions'!$J$21&lt;=EOMONTH($Q942,0),$Q942&lt;='Recurring Transactions'!$L$21),MAX(0,INT((MIN(EOMONTH($Q942,0),'Recurring Transactions'!$L$21)-'Recurring Transactions'!$J$21)/7)+INT(-(MAX('Recurring Transactions'!$J$21,$Q942)-'Recurring Transactions'!$J$21)/7)+1),0),IF('Recurring Transactions'!$F$21="Bi-weekly",IF(AND('Recurring Transactions'!$J$21&lt;=EOMONTH($Q942,0),$Q942&lt;='Recurring Transactions'!$L$21),MAX(0,INT((MIN(EOMONTH($Q942,0),'Recurring Transactions'!$L$21)-'Recurring Transactions'!$J$21)/14)+INT(-(MAX('Recurring Transactions'!$J$21,$Q942)-'Recurring Transactions'!$J$21)/14)+1),0),IF('Recurring Transactions'!$F$21="Quarterly",IF(AND(AND('Recurring Transactions'!$J$21&lt;=EOMONTH($Q942,0),$Q942&lt;='Recurring Transactions'!$L$21),MOD((YEAR($Q942)-YEAR('Recurring Transactions'!$J$21))*12+MONTH($Q942)-MONTH('Recurring Transactions'!$J$21),3)=0),1,0),IF('Recurring Transactions'!$F$21="Annually",IF(AND(AND('Recurring Transactions'!$J$21&lt;=EOMONTH($Q942,0),$Q942&lt;='Recurring Transactions'!$L$21),MONTH($Q942)=MONTH('Recurring Transactions'!$J$21)),1,0),0)))))))*'Recurring Transactions'!$D$21)</f>
        <v/>
      </c>
    </row>
    <row r="943">
      <c r="N943" s="126">
        <f>'Recurring Transactions'!$A$21</f>
        <v/>
      </c>
      <c r="O943" s="126">
        <f>'Recurring Transactions'!$B$21</f>
        <v/>
      </c>
      <c r="P943" s="126">
        <f>'Recurring Transactions'!$E$21</f>
        <v/>
      </c>
      <c r="Q943" s="72">
        <f>IF('Recurring Transactions'!$J$21="","",EDATE('Recurring Transactions'!$J$21,21))</f>
        <v/>
      </c>
      <c r="R943" s="126">
        <f>IF($Q943="","",TEXT($Q943,"mmm yyyy"))</f>
        <v/>
      </c>
      <c r="S943" s="124">
        <f>IF(OR('Recurring Transactions'!$A$21="",$Q943=""),0,(IF('Recurring Transactions'!$F$21="Monthly",IF(AND('Recurring Transactions'!$J$21&lt;=EOMONTH($Q943,0),$Q943&lt;='Recurring Transactions'!$L$21),1,0),IF('Recurring Transactions'!$F$21="Semi-monthly",IF(AND('Recurring Transactions'!$J$21&lt;=EOMONTH($Q943,0),$Q943&lt;='Recurring Transactions'!$L$21),2,0),IF('Recurring Transactions'!$F$21="Weekly",IF(AND('Recurring Transactions'!$J$21&lt;=EOMONTH($Q943,0),$Q943&lt;='Recurring Transactions'!$L$21),MAX(0,INT((MIN(EOMONTH($Q943,0),'Recurring Transactions'!$L$21)-'Recurring Transactions'!$J$21)/7)+INT(-(MAX('Recurring Transactions'!$J$21,$Q943)-'Recurring Transactions'!$J$21)/7)+1),0),IF('Recurring Transactions'!$F$21="Bi-weekly",IF(AND('Recurring Transactions'!$J$21&lt;=EOMONTH($Q943,0),$Q943&lt;='Recurring Transactions'!$L$21),MAX(0,INT((MIN(EOMONTH($Q943,0),'Recurring Transactions'!$L$21)-'Recurring Transactions'!$J$21)/14)+INT(-(MAX('Recurring Transactions'!$J$21,$Q943)-'Recurring Transactions'!$J$21)/14)+1),0),IF('Recurring Transactions'!$F$21="Quarterly",IF(AND(AND('Recurring Transactions'!$J$21&lt;=EOMONTH($Q943,0),$Q943&lt;='Recurring Transactions'!$L$21),MOD((YEAR($Q943)-YEAR('Recurring Transactions'!$J$21))*12+MONTH($Q943)-MONTH('Recurring Transactions'!$J$21),3)=0),1,0),IF('Recurring Transactions'!$F$21="Annually",IF(AND(AND('Recurring Transactions'!$J$21&lt;=EOMONTH($Q943,0),$Q943&lt;='Recurring Transactions'!$L$21),MONTH($Q943)=MONTH('Recurring Transactions'!$J$21)),1,0),0)))))))*'Recurring Transactions'!$D$21)</f>
        <v/>
      </c>
    </row>
    <row r="944">
      <c r="N944" s="126">
        <f>'Recurring Transactions'!$A$21</f>
        <v/>
      </c>
      <c r="O944" s="126">
        <f>'Recurring Transactions'!$B$21</f>
        <v/>
      </c>
      <c r="P944" s="126">
        <f>'Recurring Transactions'!$E$21</f>
        <v/>
      </c>
      <c r="Q944" s="72">
        <f>IF('Recurring Transactions'!$J$21="","",EDATE('Recurring Transactions'!$J$21,22))</f>
        <v/>
      </c>
      <c r="R944" s="126">
        <f>IF($Q944="","",TEXT($Q944,"mmm yyyy"))</f>
        <v/>
      </c>
      <c r="S944" s="124">
        <f>IF(OR('Recurring Transactions'!$A$21="",$Q944=""),0,(IF('Recurring Transactions'!$F$21="Monthly",IF(AND('Recurring Transactions'!$J$21&lt;=EOMONTH($Q944,0),$Q944&lt;='Recurring Transactions'!$L$21),1,0),IF('Recurring Transactions'!$F$21="Semi-monthly",IF(AND('Recurring Transactions'!$J$21&lt;=EOMONTH($Q944,0),$Q944&lt;='Recurring Transactions'!$L$21),2,0),IF('Recurring Transactions'!$F$21="Weekly",IF(AND('Recurring Transactions'!$J$21&lt;=EOMONTH($Q944,0),$Q944&lt;='Recurring Transactions'!$L$21),MAX(0,INT((MIN(EOMONTH($Q944,0),'Recurring Transactions'!$L$21)-'Recurring Transactions'!$J$21)/7)+INT(-(MAX('Recurring Transactions'!$J$21,$Q944)-'Recurring Transactions'!$J$21)/7)+1),0),IF('Recurring Transactions'!$F$21="Bi-weekly",IF(AND('Recurring Transactions'!$J$21&lt;=EOMONTH($Q944,0),$Q944&lt;='Recurring Transactions'!$L$21),MAX(0,INT((MIN(EOMONTH($Q944,0),'Recurring Transactions'!$L$21)-'Recurring Transactions'!$J$21)/14)+INT(-(MAX('Recurring Transactions'!$J$21,$Q944)-'Recurring Transactions'!$J$21)/14)+1),0),IF('Recurring Transactions'!$F$21="Quarterly",IF(AND(AND('Recurring Transactions'!$J$21&lt;=EOMONTH($Q944,0),$Q944&lt;='Recurring Transactions'!$L$21),MOD((YEAR($Q944)-YEAR('Recurring Transactions'!$J$21))*12+MONTH($Q944)-MONTH('Recurring Transactions'!$J$21),3)=0),1,0),IF('Recurring Transactions'!$F$21="Annually",IF(AND(AND('Recurring Transactions'!$J$21&lt;=EOMONTH($Q944,0),$Q944&lt;='Recurring Transactions'!$L$21),MONTH($Q944)=MONTH('Recurring Transactions'!$J$21)),1,0),0)))))))*'Recurring Transactions'!$D$21)</f>
        <v/>
      </c>
    </row>
    <row r="945">
      <c r="N945" s="126">
        <f>'Recurring Transactions'!$A$21</f>
        <v/>
      </c>
      <c r="O945" s="126">
        <f>'Recurring Transactions'!$B$21</f>
        <v/>
      </c>
      <c r="P945" s="126">
        <f>'Recurring Transactions'!$E$21</f>
        <v/>
      </c>
      <c r="Q945" s="72">
        <f>IF('Recurring Transactions'!$J$21="","",EDATE('Recurring Transactions'!$J$21,23))</f>
        <v/>
      </c>
      <c r="R945" s="126">
        <f>IF($Q945="","",TEXT($Q945,"mmm yyyy"))</f>
        <v/>
      </c>
      <c r="S945" s="124">
        <f>IF(OR('Recurring Transactions'!$A$21="",$Q945=""),0,(IF('Recurring Transactions'!$F$21="Monthly",IF(AND('Recurring Transactions'!$J$21&lt;=EOMONTH($Q945,0),$Q945&lt;='Recurring Transactions'!$L$21),1,0),IF('Recurring Transactions'!$F$21="Semi-monthly",IF(AND('Recurring Transactions'!$J$21&lt;=EOMONTH($Q945,0),$Q945&lt;='Recurring Transactions'!$L$21),2,0),IF('Recurring Transactions'!$F$21="Weekly",IF(AND('Recurring Transactions'!$J$21&lt;=EOMONTH($Q945,0),$Q945&lt;='Recurring Transactions'!$L$21),MAX(0,INT((MIN(EOMONTH($Q945,0),'Recurring Transactions'!$L$21)-'Recurring Transactions'!$J$21)/7)+INT(-(MAX('Recurring Transactions'!$J$21,$Q945)-'Recurring Transactions'!$J$21)/7)+1),0),IF('Recurring Transactions'!$F$21="Bi-weekly",IF(AND('Recurring Transactions'!$J$21&lt;=EOMONTH($Q945,0),$Q945&lt;='Recurring Transactions'!$L$21),MAX(0,INT((MIN(EOMONTH($Q945,0),'Recurring Transactions'!$L$21)-'Recurring Transactions'!$J$21)/14)+INT(-(MAX('Recurring Transactions'!$J$21,$Q945)-'Recurring Transactions'!$J$21)/14)+1),0),IF('Recurring Transactions'!$F$21="Quarterly",IF(AND(AND('Recurring Transactions'!$J$21&lt;=EOMONTH($Q945,0),$Q945&lt;='Recurring Transactions'!$L$21),MOD((YEAR($Q945)-YEAR('Recurring Transactions'!$J$21))*12+MONTH($Q945)-MONTH('Recurring Transactions'!$J$21),3)=0),1,0),IF('Recurring Transactions'!$F$21="Annually",IF(AND(AND('Recurring Transactions'!$J$21&lt;=EOMONTH($Q945,0),$Q945&lt;='Recurring Transactions'!$L$21),MONTH($Q945)=MONTH('Recurring Transactions'!$J$21)),1,0),0)))))))*'Recurring Transactions'!$D$21)</f>
        <v/>
      </c>
    </row>
    <row r="946">
      <c r="N946" s="126">
        <f>'Recurring Transactions'!$A$21</f>
        <v/>
      </c>
      <c r="O946" s="126">
        <f>'Recurring Transactions'!$B$21</f>
        <v/>
      </c>
      <c r="P946" s="126">
        <f>'Recurring Transactions'!$E$21</f>
        <v/>
      </c>
      <c r="Q946" s="72">
        <f>IF('Recurring Transactions'!$J$21="","",EDATE('Recurring Transactions'!$J$21,24))</f>
        <v/>
      </c>
      <c r="R946" s="126">
        <f>IF($Q946="","",TEXT($Q946,"mmm yyyy"))</f>
        <v/>
      </c>
      <c r="S946" s="124">
        <f>IF(OR('Recurring Transactions'!$A$21="",$Q946=""),0,(IF('Recurring Transactions'!$F$21="Monthly",IF(AND('Recurring Transactions'!$J$21&lt;=EOMONTH($Q946,0),$Q946&lt;='Recurring Transactions'!$L$21),1,0),IF('Recurring Transactions'!$F$21="Semi-monthly",IF(AND('Recurring Transactions'!$J$21&lt;=EOMONTH($Q946,0),$Q946&lt;='Recurring Transactions'!$L$21),2,0),IF('Recurring Transactions'!$F$21="Weekly",IF(AND('Recurring Transactions'!$J$21&lt;=EOMONTH($Q946,0),$Q946&lt;='Recurring Transactions'!$L$21),MAX(0,INT((MIN(EOMONTH($Q946,0),'Recurring Transactions'!$L$21)-'Recurring Transactions'!$J$21)/7)+INT(-(MAX('Recurring Transactions'!$J$21,$Q946)-'Recurring Transactions'!$J$21)/7)+1),0),IF('Recurring Transactions'!$F$21="Bi-weekly",IF(AND('Recurring Transactions'!$J$21&lt;=EOMONTH($Q946,0),$Q946&lt;='Recurring Transactions'!$L$21),MAX(0,INT((MIN(EOMONTH($Q946,0),'Recurring Transactions'!$L$21)-'Recurring Transactions'!$J$21)/14)+INT(-(MAX('Recurring Transactions'!$J$21,$Q946)-'Recurring Transactions'!$J$21)/14)+1),0),IF('Recurring Transactions'!$F$21="Quarterly",IF(AND(AND('Recurring Transactions'!$J$21&lt;=EOMONTH($Q946,0),$Q946&lt;='Recurring Transactions'!$L$21),MOD((YEAR($Q946)-YEAR('Recurring Transactions'!$J$21))*12+MONTH($Q946)-MONTH('Recurring Transactions'!$J$21),3)=0),1,0),IF('Recurring Transactions'!$F$21="Annually",IF(AND(AND('Recurring Transactions'!$J$21&lt;=EOMONTH($Q946,0),$Q946&lt;='Recurring Transactions'!$L$21),MONTH($Q946)=MONTH('Recurring Transactions'!$J$21)),1,0),0)))))))*'Recurring Transactions'!$D$21)</f>
        <v/>
      </c>
    </row>
    <row r="947">
      <c r="N947" s="126">
        <f>'Recurring Transactions'!$A$21</f>
        <v/>
      </c>
      <c r="O947" s="126">
        <f>'Recurring Transactions'!$B$21</f>
        <v/>
      </c>
      <c r="P947" s="126">
        <f>'Recurring Transactions'!$E$21</f>
        <v/>
      </c>
      <c r="Q947" s="72">
        <f>IF('Recurring Transactions'!$J$21="","",EDATE('Recurring Transactions'!$J$21,25))</f>
        <v/>
      </c>
      <c r="R947" s="126">
        <f>IF($Q947="","",TEXT($Q947,"mmm yyyy"))</f>
        <v/>
      </c>
      <c r="S947" s="124">
        <f>IF(OR('Recurring Transactions'!$A$21="",$Q947=""),0,(IF('Recurring Transactions'!$F$21="Monthly",IF(AND('Recurring Transactions'!$J$21&lt;=EOMONTH($Q947,0),$Q947&lt;='Recurring Transactions'!$L$21),1,0),IF('Recurring Transactions'!$F$21="Semi-monthly",IF(AND('Recurring Transactions'!$J$21&lt;=EOMONTH($Q947,0),$Q947&lt;='Recurring Transactions'!$L$21),2,0),IF('Recurring Transactions'!$F$21="Weekly",IF(AND('Recurring Transactions'!$J$21&lt;=EOMONTH($Q947,0),$Q947&lt;='Recurring Transactions'!$L$21),MAX(0,INT((MIN(EOMONTH($Q947,0),'Recurring Transactions'!$L$21)-'Recurring Transactions'!$J$21)/7)+INT(-(MAX('Recurring Transactions'!$J$21,$Q947)-'Recurring Transactions'!$J$21)/7)+1),0),IF('Recurring Transactions'!$F$21="Bi-weekly",IF(AND('Recurring Transactions'!$J$21&lt;=EOMONTH($Q947,0),$Q947&lt;='Recurring Transactions'!$L$21),MAX(0,INT((MIN(EOMONTH($Q947,0),'Recurring Transactions'!$L$21)-'Recurring Transactions'!$J$21)/14)+INT(-(MAX('Recurring Transactions'!$J$21,$Q947)-'Recurring Transactions'!$J$21)/14)+1),0),IF('Recurring Transactions'!$F$21="Quarterly",IF(AND(AND('Recurring Transactions'!$J$21&lt;=EOMONTH($Q947,0),$Q947&lt;='Recurring Transactions'!$L$21),MOD((YEAR($Q947)-YEAR('Recurring Transactions'!$J$21))*12+MONTH($Q947)-MONTH('Recurring Transactions'!$J$21),3)=0),1,0),IF('Recurring Transactions'!$F$21="Annually",IF(AND(AND('Recurring Transactions'!$J$21&lt;=EOMONTH($Q947,0),$Q947&lt;='Recurring Transactions'!$L$21),MONTH($Q947)=MONTH('Recurring Transactions'!$J$21)),1,0),0)))))))*'Recurring Transactions'!$D$21)</f>
        <v/>
      </c>
    </row>
    <row r="948">
      <c r="N948" s="126">
        <f>'Recurring Transactions'!$A$21</f>
        <v/>
      </c>
      <c r="O948" s="126">
        <f>'Recurring Transactions'!$B$21</f>
        <v/>
      </c>
      <c r="P948" s="126">
        <f>'Recurring Transactions'!$E$21</f>
        <v/>
      </c>
      <c r="Q948" s="72">
        <f>IF('Recurring Transactions'!$J$21="","",EDATE('Recurring Transactions'!$J$21,26))</f>
        <v/>
      </c>
      <c r="R948" s="126">
        <f>IF($Q948="","",TEXT($Q948,"mmm yyyy"))</f>
        <v/>
      </c>
      <c r="S948" s="124">
        <f>IF(OR('Recurring Transactions'!$A$21="",$Q948=""),0,(IF('Recurring Transactions'!$F$21="Monthly",IF(AND('Recurring Transactions'!$J$21&lt;=EOMONTH($Q948,0),$Q948&lt;='Recurring Transactions'!$L$21),1,0),IF('Recurring Transactions'!$F$21="Semi-monthly",IF(AND('Recurring Transactions'!$J$21&lt;=EOMONTH($Q948,0),$Q948&lt;='Recurring Transactions'!$L$21),2,0),IF('Recurring Transactions'!$F$21="Weekly",IF(AND('Recurring Transactions'!$J$21&lt;=EOMONTH($Q948,0),$Q948&lt;='Recurring Transactions'!$L$21),MAX(0,INT((MIN(EOMONTH($Q948,0),'Recurring Transactions'!$L$21)-'Recurring Transactions'!$J$21)/7)+INT(-(MAX('Recurring Transactions'!$J$21,$Q948)-'Recurring Transactions'!$J$21)/7)+1),0),IF('Recurring Transactions'!$F$21="Bi-weekly",IF(AND('Recurring Transactions'!$J$21&lt;=EOMONTH($Q948,0),$Q948&lt;='Recurring Transactions'!$L$21),MAX(0,INT((MIN(EOMONTH($Q948,0),'Recurring Transactions'!$L$21)-'Recurring Transactions'!$J$21)/14)+INT(-(MAX('Recurring Transactions'!$J$21,$Q948)-'Recurring Transactions'!$J$21)/14)+1),0),IF('Recurring Transactions'!$F$21="Quarterly",IF(AND(AND('Recurring Transactions'!$J$21&lt;=EOMONTH($Q948,0),$Q948&lt;='Recurring Transactions'!$L$21),MOD((YEAR($Q948)-YEAR('Recurring Transactions'!$J$21))*12+MONTH($Q948)-MONTH('Recurring Transactions'!$J$21),3)=0),1,0),IF('Recurring Transactions'!$F$21="Annually",IF(AND(AND('Recurring Transactions'!$J$21&lt;=EOMONTH($Q948,0),$Q948&lt;='Recurring Transactions'!$L$21),MONTH($Q948)=MONTH('Recurring Transactions'!$J$21)),1,0),0)))))))*'Recurring Transactions'!$D$21)</f>
        <v/>
      </c>
    </row>
    <row r="949">
      <c r="N949" s="126">
        <f>'Recurring Transactions'!$A$21</f>
        <v/>
      </c>
      <c r="O949" s="126">
        <f>'Recurring Transactions'!$B$21</f>
        <v/>
      </c>
      <c r="P949" s="126">
        <f>'Recurring Transactions'!$E$21</f>
        <v/>
      </c>
      <c r="Q949" s="72">
        <f>IF('Recurring Transactions'!$J$21="","",EDATE('Recurring Transactions'!$J$21,27))</f>
        <v/>
      </c>
      <c r="R949" s="126">
        <f>IF($Q949="","",TEXT($Q949,"mmm yyyy"))</f>
        <v/>
      </c>
      <c r="S949" s="124">
        <f>IF(OR('Recurring Transactions'!$A$21="",$Q949=""),0,(IF('Recurring Transactions'!$F$21="Monthly",IF(AND('Recurring Transactions'!$J$21&lt;=EOMONTH($Q949,0),$Q949&lt;='Recurring Transactions'!$L$21),1,0),IF('Recurring Transactions'!$F$21="Semi-monthly",IF(AND('Recurring Transactions'!$J$21&lt;=EOMONTH($Q949,0),$Q949&lt;='Recurring Transactions'!$L$21),2,0),IF('Recurring Transactions'!$F$21="Weekly",IF(AND('Recurring Transactions'!$J$21&lt;=EOMONTH($Q949,0),$Q949&lt;='Recurring Transactions'!$L$21),MAX(0,INT((MIN(EOMONTH($Q949,0),'Recurring Transactions'!$L$21)-'Recurring Transactions'!$J$21)/7)+INT(-(MAX('Recurring Transactions'!$J$21,$Q949)-'Recurring Transactions'!$J$21)/7)+1),0),IF('Recurring Transactions'!$F$21="Bi-weekly",IF(AND('Recurring Transactions'!$J$21&lt;=EOMONTH($Q949,0),$Q949&lt;='Recurring Transactions'!$L$21),MAX(0,INT((MIN(EOMONTH($Q949,0),'Recurring Transactions'!$L$21)-'Recurring Transactions'!$J$21)/14)+INT(-(MAX('Recurring Transactions'!$J$21,$Q949)-'Recurring Transactions'!$J$21)/14)+1),0),IF('Recurring Transactions'!$F$21="Quarterly",IF(AND(AND('Recurring Transactions'!$J$21&lt;=EOMONTH($Q949,0),$Q949&lt;='Recurring Transactions'!$L$21),MOD((YEAR($Q949)-YEAR('Recurring Transactions'!$J$21))*12+MONTH($Q949)-MONTH('Recurring Transactions'!$J$21),3)=0),1,0),IF('Recurring Transactions'!$F$21="Annually",IF(AND(AND('Recurring Transactions'!$J$21&lt;=EOMONTH($Q949,0),$Q949&lt;='Recurring Transactions'!$L$21),MONTH($Q949)=MONTH('Recurring Transactions'!$J$21)),1,0),0)))))))*'Recurring Transactions'!$D$21)</f>
        <v/>
      </c>
    </row>
    <row r="950">
      <c r="N950" s="126">
        <f>'Recurring Transactions'!$A$21</f>
        <v/>
      </c>
      <c r="O950" s="126">
        <f>'Recurring Transactions'!$B$21</f>
        <v/>
      </c>
      <c r="P950" s="126">
        <f>'Recurring Transactions'!$E$21</f>
        <v/>
      </c>
      <c r="Q950" s="72">
        <f>IF('Recurring Transactions'!$J$21="","",EDATE('Recurring Transactions'!$J$21,28))</f>
        <v/>
      </c>
      <c r="R950" s="126">
        <f>IF($Q950="","",TEXT($Q950,"mmm yyyy"))</f>
        <v/>
      </c>
      <c r="S950" s="124">
        <f>IF(OR('Recurring Transactions'!$A$21="",$Q950=""),0,(IF('Recurring Transactions'!$F$21="Monthly",IF(AND('Recurring Transactions'!$J$21&lt;=EOMONTH($Q950,0),$Q950&lt;='Recurring Transactions'!$L$21),1,0),IF('Recurring Transactions'!$F$21="Semi-monthly",IF(AND('Recurring Transactions'!$J$21&lt;=EOMONTH($Q950,0),$Q950&lt;='Recurring Transactions'!$L$21),2,0),IF('Recurring Transactions'!$F$21="Weekly",IF(AND('Recurring Transactions'!$J$21&lt;=EOMONTH($Q950,0),$Q950&lt;='Recurring Transactions'!$L$21),MAX(0,INT((MIN(EOMONTH($Q950,0),'Recurring Transactions'!$L$21)-'Recurring Transactions'!$J$21)/7)+INT(-(MAX('Recurring Transactions'!$J$21,$Q950)-'Recurring Transactions'!$J$21)/7)+1),0),IF('Recurring Transactions'!$F$21="Bi-weekly",IF(AND('Recurring Transactions'!$J$21&lt;=EOMONTH($Q950,0),$Q950&lt;='Recurring Transactions'!$L$21),MAX(0,INT((MIN(EOMONTH($Q950,0),'Recurring Transactions'!$L$21)-'Recurring Transactions'!$J$21)/14)+INT(-(MAX('Recurring Transactions'!$J$21,$Q950)-'Recurring Transactions'!$J$21)/14)+1),0),IF('Recurring Transactions'!$F$21="Quarterly",IF(AND(AND('Recurring Transactions'!$J$21&lt;=EOMONTH($Q950,0),$Q950&lt;='Recurring Transactions'!$L$21),MOD((YEAR($Q950)-YEAR('Recurring Transactions'!$J$21))*12+MONTH($Q950)-MONTH('Recurring Transactions'!$J$21),3)=0),1,0),IF('Recurring Transactions'!$F$21="Annually",IF(AND(AND('Recurring Transactions'!$J$21&lt;=EOMONTH($Q950,0),$Q950&lt;='Recurring Transactions'!$L$21),MONTH($Q950)=MONTH('Recurring Transactions'!$J$21)),1,0),0)))))))*'Recurring Transactions'!$D$21)</f>
        <v/>
      </c>
    </row>
    <row r="951">
      <c r="N951" s="126">
        <f>'Recurring Transactions'!$A$21</f>
        <v/>
      </c>
      <c r="O951" s="126">
        <f>'Recurring Transactions'!$B$21</f>
        <v/>
      </c>
      <c r="P951" s="126">
        <f>'Recurring Transactions'!$E$21</f>
        <v/>
      </c>
      <c r="Q951" s="72">
        <f>IF('Recurring Transactions'!$J$21="","",EDATE('Recurring Transactions'!$J$21,29))</f>
        <v/>
      </c>
      <c r="R951" s="126">
        <f>IF($Q951="","",TEXT($Q951,"mmm yyyy"))</f>
        <v/>
      </c>
      <c r="S951" s="124">
        <f>IF(OR('Recurring Transactions'!$A$21="",$Q951=""),0,(IF('Recurring Transactions'!$F$21="Monthly",IF(AND('Recurring Transactions'!$J$21&lt;=EOMONTH($Q951,0),$Q951&lt;='Recurring Transactions'!$L$21),1,0),IF('Recurring Transactions'!$F$21="Semi-monthly",IF(AND('Recurring Transactions'!$J$21&lt;=EOMONTH($Q951,0),$Q951&lt;='Recurring Transactions'!$L$21),2,0),IF('Recurring Transactions'!$F$21="Weekly",IF(AND('Recurring Transactions'!$J$21&lt;=EOMONTH($Q951,0),$Q951&lt;='Recurring Transactions'!$L$21),MAX(0,INT((MIN(EOMONTH($Q951,0),'Recurring Transactions'!$L$21)-'Recurring Transactions'!$J$21)/7)+INT(-(MAX('Recurring Transactions'!$J$21,$Q951)-'Recurring Transactions'!$J$21)/7)+1),0),IF('Recurring Transactions'!$F$21="Bi-weekly",IF(AND('Recurring Transactions'!$J$21&lt;=EOMONTH($Q951,0),$Q951&lt;='Recurring Transactions'!$L$21),MAX(0,INT((MIN(EOMONTH($Q951,0),'Recurring Transactions'!$L$21)-'Recurring Transactions'!$J$21)/14)+INT(-(MAX('Recurring Transactions'!$J$21,$Q951)-'Recurring Transactions'!$J$21)/14)+1),0),IF('Recurring Transactions'!$F$21="Quarterly",IF(AND(AND('Recurring Transactions'!$J$21&lt;=EOMONTH($Q951,0),$Q951&lt;='Recurring Transactions'!$L$21),MOD((YEAR($Q951)-YEAR('Recurring Transactions'!$J$21))*12+MONTH($Q951)-MONTH('Recurring Transactions'!$J$21),3)=0),1,0),IF('Recurring Transactions'!$F$21="Annually",IF(AND(AND('Recurring Transactions'!$J$21&lt;=EOMONTH($Q951,0),$Q951&lt;='Recurring Transactions'!$L$21),MONTH($Q951)=MONTH('Recurring Transactions'!$J$21)),1,0),0)))))))*'Recurring Transactions'!$D$21)</f>
        <v/>
      </c>
    </row>
    <row r="952">
      <c r="N952" s="126">
        <f>'Recurring Transactions'!$A$21</f>
        <v/>
      </c>
      <c r="O952" s="126">
        <f>'Recurring Transactions'!$B$21</f>
        <v/>
      </c>
      <c r="P952" s="126">
        <f>'Recurring Transactions'!$E$21</f>
        <v/>
      </c>
      <c r="Q952" s="72">
        <f>IF('Recurring Transactions'!$J$21="","",EDATE('Recurring Transactions'!$J$21,30))</f>
        <v/>
      </c>
      <c r="R952" s="126">
        <f>IF($Q952="","",TEXT($Q952,"mmm yyyy"))</f>
        <v/>
      </c>
      <c r="S952" s="124">
        <f>IF(OR('Recurring Transactions'!$A$21="",$Q952=""),0,(IF('Recurring Transactions'!$F$21="Monthly",IF(AND('Recurring Transactions'!$J$21&lt;=EOMONTH($Q952,0),$Q952&lt;='Recurring Transactions'!$L$21),1,0),IF('Recurring Transactions'!$F$21="Semi-monthly",IF(AND('Recurring Transactions'!$J$21&lt;=EOMONTH($Q952,0),$Q952&lt;='Recurring Transactions'!$L$21),2,0),IF('Recurring Transactions'!$F$21="Weekly",IF(AND('Recurring Transactions'!$J$21&lt;=EOMONTH($Q952,0),$Q952&lt;='Recurring Transactions'!$L$21),MAX(0,INT((MIN(EOMONTH($Q952,0),'Recurring Transactions'!$L$21)-'Recurring Transactions'!$J$21)/7)+INT(-(MAX('Recurring Transactions'!$J$21,$Q952)-'Recurring Transactions'!$J$21)/7)+1),0),IF('Recurring Transactions'!$F$21="Bi-weekly",IF(AND('Recurring Transactions'!$J$21&lt;=EOMONTH($Q952,0),$Q952&lt;='Recurring Transactions'!$L$21),MAX(0,INT((MIN(EOMONTH($Q952,0),'Recurring Transactions'!$L$21)-'Recurring Transactions'!$J$21)/14)+INT(-(MAX('Recurring Transactions'!$J$21,$Q952)-'Recurring Transactions'!$J$21)/14)+1),0),IF('Recurring Transactions'!$F$21="Quarterly",IF(AND(AND('Recurring Transactions'!$J$21&lt;=EOMONTH($Q952,0),$Q952&lt;='Recurring Transactions'!$L$21),MOD((YEAR($Q952)-YEAR('Recurring Transactions'!$J$21))*12+MONTH($Q952)-MONTH('Recurring Transactions'!$J$21),3)=0),1,0),IF('Recurring Transactions'!$F$21="Annually",IF(AND(AND('Recurring Transactions'!$J$21&lt;=EOMONTH($Q952,0),$Q952&lt;='Recurring Transactions'!$L$21),MONTH($Q952)=MONTH('Recurring Transactions'!$J$21)),1,0),0)))))))*'Recurring Transactions'!$D$21)</f>
        <v/>
      </c>
    </row>
    <row r="953">
      <c r="N953" s="126">
        <f>'Recurring Transactions'!$A$21</f>
        <v/>
      </c>
      <c r="O953" s="126">
        <f>'Recurring Transactions'!$B$21</f>
        <v/>
      </c>
      <c r="P953" s="126">
        <f>'Recurring Transactions'!$E$21</f>
        <v/>
      </c>
      <c r="Q953" s="72">
        <f>IF('Recurring Transactions'!$J$21="","",EDATE('Recurring Transactions'!$J$21,31))</f>
        <v/>
      </c>
      <c r="R953" s="126">
        <f>IF($Q953="","",TEXT($Q953,"mmm yyyy"))</f>
        <v/>
      </c>
      <c r="S953" s="124">
        <f>IF(OR('Recurring Transactions'!$A$21="",$Q953=""),0,(IF('Recurring Transactions'!$F$21="Monthly",IF(AND('Recurring Transactions'!$J$21&lt;=EOMONTH($Q953,0),$Q953&lt;='Recurring Transactions'!$L$21),1,0),IF('Recurring Transactions'!$F$21="Semi-monthly",IF(AND('Recurring Transactions'!$J$21&lt;=EOMONTH($Q953,0),$Q953&lt;='Recurring Transactions'!$L$21),2,0),IF('Recurring Transactions'!$F$21="Weekly",IF(AND('Recurring Transactions'!$J$21&lt;=EOMONTH($Q953,0),$Q953&lt;='Recurring Transactions'!$L$21),MAX(0,INT((MIN(EOMONTH($Q953,0),'Recurring Transactions'!$L$21)-'Recurring Transactions'!$J$21)/7)+INT(-(MAX('Recurring Transactions'!$J$21,$Q953)-'Recurring Transactions'!$J$21)/7)+1),0),IF('Recurring Transactions'!$F$21="Bi-weekly",IF(AND('Recurring Transactions'!$J$21&lt;=EOMONTH($Q953,0),$Q953&lt;='Recurring Transactions'!$L$21),MAX(0,INT((MIN(EOMONTH($Q953,0),'Recurring Transactions'!$L$21)-'Recurring Transactions'!$J$21)/14)+INT(-(MAX('Recurring Transactions'!$J$21,$Q953)-'Recurring Transactions'!$J$21)/14)+1),0),IF('Recurring Transactions'!$F$21="Quarterly",IF(AND(AND('Recurring Transactions'!$J$21&lt;=EOMONTH($Q953,0),$Q953&lt;='Recurring Transactions'!$L$21),MOD((YEAR($Q953)-YEAR('Recurring Transactions'!$J$21))*12+MONTH($Q953)-MONTH('Recurring Transactions'!$J$21),3)=0),1,0),IF('Recurring Transactions'!$F$21="Annually",IF(AND(AND('Recurring Transactions'!$J$21&lt;=EOMONTH($Q953,0),$Q953&lt;='Recurring Transactions'!$L$21),MONTH($Q953)=MONTH('Recurring Transactions'!$J$21)),1,0),0)))))))*'Recurring Transactions'!$D$21)</f>
        <v/>
      </c>
    </row>
    <row r="954">
      <c r="N954" s="126">
        <f>'Recurring Transactions'!$A$21</f>
        <v/>
      </c>
      <c r="O954" s="126">
        <f>'Recurring Transactions'!$B$21</f>
        <v/>
      </c>
      <c r="P954" s="126">
        <f>'Recurring Transactions'!$E$21</f>
        <v/>
      </c>
      <c r="Q954" s="72">
        <f>IF('Recurring Transactions'!$J$21="","",EDATE('Recurring Transactions'!$J$21,32))</f>
        <v/>
      </c>
      <c r="R954" s="126">
        <f>IF($Q954="","",TEXT($Q954,"mmm yyyy"))</f>
        <v/>
      </c>
      <c r="S954" s="124">
        <f>IF(OR('Recurring Transactions'!$A$21="",$Q954=""),0,(IF('Recurring Transactions'!$F$21="Monthly",IF(AND('Recurring Transactions'!$J$21&lt;=EOMONTH($Q954,0),$Q954&lt;='Recurring Transactions'!$L$21),1,0),IF('Recurring Transactions'!$F$21="Semi-monthly",IF(AND('Recurring Transactions'!$J$21&lt;=EOMONTH($Q954,0),$Q954&lt;='Recurring Transactions'!$L$21),2,0),IF('Recurring Transactions'!$F$21="Weekly",IF(AND('Recurring Transactions'!$J$21&lt;=EOMONTH($Q954,0),$Q954&lt;='Recurring Transactions'!$L$21),MAX(0,INT((MIN(EOMONTH($Q954,0),'Recurring Transactions'!$L$21)-'Recurring Transactions'!$J$21)/7)+INT(-(MAX('Recurring Transactions'!$J$21,$Q954)-'Recurring Transactions'!$J$21)/7)+1),0),IF('Recurring Transactions'!$F$21="Bi-weekly",IF(AND('Recurring Transactions'!$J$21&lt;=EOMONTH($Q954,0),$Q954&lt;='Recurring Transactions'!$L$21),MAX(0,INT((MIN(EOMONTH($Q954,0),'Recurring Transactions'!$L$21)-'Recurring Transactions'!$J$21)/14)+INT(-(MAX('Recurring Transactions'!$J$21,$Q954)-'Recurring Transactions'!$J$21)/14)+1),0),IF('Recurring Transactions'!$F$21="Quarterly",IF(AND(AND('Recurring Transactions'!$J$21&lt;=EOMONTH($Q954,0),$Q954&lt;='Recurring Transactions'!$L$21),MOD((YEAR($Q954)-YEAR('Recurring Transactions'!$J$21))*12+MONTH($Q954)-MONTH('Recurring Transactions'!$J$21),3)=0),1,0),IF('Recurring Transactions'!$F$21="Annually",IF(AND(AND('Recurring Transactions'!$J$21&lt;=EOMONTH($Q954,0),$Q954&lt;='Recurring Transactions'!$L$21),MONTH($Q954)=MONTH('Recurring Transactions'!$J$21)),1,0),0)))))))*'Recurring Transactions'!$D$21)</f>
        <v/>
      </c>
    </row>
    <row r="955">
      <c r="N955" s="126">
        <f>'Recurring Transactions'!$A$21</f>
        <v/>
      </c>
      <c r="O955" s="126">
        <f>'Recurring Transactions'!$B$21</f>
        <v/>
      </c>
      <c r="P955" s="126">
        <f>'Recurring Transactions'!$E$21</f>
        <v/>
      </c>
      <c r="Q955" s="72">
        <f>IF('Recurring Transactions'!$J$21="","",EDATE('Recurring Transactions'!$J$21,33))</f>
        <v/>
      </c>
      <c r="R955" s="126">
        <f>IF($Q955="","",TEXT($Q955,"mmm yyyy"))</f>
        <v/>
      </c>
      <c r="S955" s="124">
        <f>IF(OR('Recurring Transactions'!$A$21="",$Q955=""),0,(IF('Recurring Transactions'!$F$21="Monthly",IF(AND('Recurring Transactions'!$J$21&lt;=EOMONTH($Q955,0),$Q955&lt;='Recurring Transactions'!$L$21),1,0),IF('Recurring Transactions'!$F$21="Semi-monthly",IF(AND('Recurring Transactions'!$J$21&lt;=EOMONTH($Q955,0),$Q955&lt;='Recurring Transactions'!$L$21),2,0),IF('Recurring Transactions'!$F$21="Weekly",IF(AND('Recurring Transactions'!$J$21&lt;=EOMONTH($Q955,0),$Q955&lt;='Recurring Transactions'!$L$21),MAX(0,INT((MIN(EOMONTH($Q955,0),'Recurring Transactions'!$L$21)-'Recurring Transactions'!$J$21)/7)+INT(-(MAX('Recurring Transactions'!$J$21,$Q955)-'Recurring Transactions'!$J$21)/7)+1),0),IF('Recurring Transactions'!$F$21="Bi-weekly",IF(AND('Recurring Transactions'!$J$21&lt;=EOMONTH($Q955,0),$Q955&lt;='Recurring Transactions'!$L$21),MAX(0,INT((MIN(EOMONTH($Q955,0),'Recurring Transactions'!$L$21)-'Recurring Transactions'!$J$21)/14)+INT(-(MAX('Recurring Transactions'!$J$21,$Q955)-'Recurring Transactions'!$J$21)/14)+1),0),IF('Recurring Transactions'!$F$21="Quarterly",IF(AND(AND('Recurring Transactions'!$J$21&lt;=EOMONTH($Q955,0),$Q955&lt;='Recurring Transactions'!$L$21),MOD((YEAR($Q955)-YEAR('Recurring Transactions'!$J$21))*12+MONTH($Q955)-MONTH('Recurring Transactions'!$J$21),3)=0),1,0),IF('Recurring Transactions'!$F$21="Annually",IF(AND(AND('Recurring Transactions'!$J$21&lt;=EOMONTH($Q955,0),$Q955&lt;='Recurring Transactions'!$L$21),MONTH($Q955)=MONTH('Recurring Transactions'!$J$21)),1,0),0)))))))*'Recurring Transactions'!$D$21)</f>
        <v/>
      </c>
    </row>
    <row r="956">
      <c r="N956" s="126">
        <f>'Recurring Transactions'!$A$21</f>
        <v/>
      </c>
      <c r="O956" s="126">
        <f>'Recurring Transactions'!$B$21</f>
        <v/>
      </c>
      <c r="P956" s="126">
        <f>'Recurring Transactions'!$E$21</f>
        <v/>
      </c>
      <c r="Q956" s="72">
        <f>IF('Recurring Transactions'!$J$21="","",EDATE('Recurring Transactions'!$J$21,34))</f>
        <v/>
      </c>
      <c r="R956" s="126">
        <f>IF($Q956="","",TEXT($Q956,"mmm yyyy"))</f>
        <v/>
      </c>
      <c r="S956" s="124">
        <f>IF(OR('Recurring Transactions'!$A$21="",$Q956=""),0,(IF('Recurring Transactions'!$F$21="Monthly",IF(AND('Recurring Transactions'!$J$21&lt;=EOMONTH($Q956,0),$Q956&lt;='Recurring Transactions'!$L$21),1,0),IF('Recurring Transactions'!$F$21="Semi-monthly",IF(AND('Recurring Transactions'!$J$21&lt;=EOMONTH($Q956,0),$Q956&lt;='Recurring Transactions'!$L$21),2,0),IF('Recurring Transactions'!$F$21="Weekly",IF(AND('Recurring Transactions'!$J$21&lt;=EOMONTH($Q956,0),$Q956&lt;='Recurring Transactions'!$L$21),MAX(0,INT((MIN(EOMONTH($Q956,0),'Recurring Transactions'!$L$21)-'Recurring Transactions'!$J$21)/7)+INT(-(MAX('Recurring Transactions'!$J$21,$Q956)-'Recurring Transactions'!$J$21)/7)+1),0),IF('Recurring Transactions'!$F$21="Bi-weekly",IF(AND('Recurring Transactions'!$J$21&lt;=EOMONTH($Q956,0),$Q956&lt;='Recurring Transactions'!$L$21),MAX(0,INT((MIN(EOMONTH($Q956,0),'Recurring Transactions'!$L$21)-'Recurring Transactions'!$J$21)/14)+INT(-(MAX('Recurring Transactions'!$J$21,$Q956)-'Recurring Transactions'!$J$21)/14)+1),0),IF('Recurring Transactions'!$F$21="Quarterly",IF(AND(AND('Recurring Transactions'!$J$21&lt;=EOMONTH($Q956,0),$Q956&lt;='Recurring Transactions'!$L$21),MOD((YEAR($Q956)-YEAR('Recurring Transactions'!$J$21))*12+MONTH($Q956)-MONTH('Recurring Transactions'!$J$21),3)=0),1,0),IF('Recurring Transactions'!$F$21="Annually",IF(AND(AND('Recurring Transactions'!$J$21&lt;=EOMONTH($Q956,0),$Q956&lt;='Recurring Transactions'!$L$21),MONTH($Q956)=MONTH('Recurring Transactions'!$J$21)),1,0),0)))))))*'Recurring Transactions'!$D$21)</f>
        <v/>
      </c>
    </row>
    <row r="957">
      <c r="N957" s="126">
        <f>'Recurring Transactions'!$A$21</f>
        <v/>
      </c>
      <c r="O957" s="126">
        <f>'Recurring Transactions'!$B$21</f>
        <v/>
      </c>
      <c r="P957" s="126">
        <f>'Recurring Transactions'!$E$21</f>
        <v/>
      </c>
      <c r="Q957" s="72">
        <f>IF('Recurring Transactions'!$J$21="","",EDATE('Recurring Transactions'!$J$21,35))</f>
        <v/>
      </c>
      <c r="R957" s="126">
        <f>IF($Q957="","",TEXT($Q957,"mmm yyyy"))</f>
        <v/>
      </c>
      <c r="S957" s="124">
        <f>IF(OR('Recurring Transactions'!$A$21="",$Q957=""),0,(IF('Recurring Transactions'!$F$21="Monthly",IF(AND('Recurring Transactions'!$J$21&lt;=EOMONTH($Q957,0),$Q957&lt;='Recurring Transactions'!$L$21),1,0),IF('Recurring Transactions'!$F$21="Semi-monthly",IF(AND('Recurring Transactions'!$J$21&lt;=EOMONTH($Q957,0),$Q957&lt;='Recurring Transactions'!$L$21),2,0),IF('Recurring Transactions'!$F$21="Weekly",IF(AND('Recurring Transactions'!$J$21&lt;=EOMONTH($Q957,0),$Q957&lt;='Recurring Transactions'!$L$21),MAX(0,INT((MIN(EOMONTH($Q957,0),'Recurring Transactions'!$L$21)-'Recurring Transactions'!$J$21)/7)+INT(-(MAX('Recurring Transactions'!$J$21,$Q957)-'Recurring Transactions'!$J$21)/7)+1),0),IF('Recurring Transactions'!$F$21="Bi-weekly",IF(AND('Recurring Transactions'!$J$21&lt;=EOMONTH($Q957,0),$Q957&lt;='Recurring Transactions'!$L$21),MAX(0,INT((MIN(EOMONTH($Q957,0),'Recurring Transactions'!$L$21)-'Recurring Transactions'!$J$21)/14)+INT(-(MAX('Recurring Transactions'!$J$21,$Q957)-'Recurring Transactions'!$J$21)/14)+1),0),IF('Recurring Transactions'!$F$21="Quarterly",IF(AND(AND('Recurring Transactions'!$J$21&lt;=EOMONTH($Q957,0),$Q957&lt;='Recurring Transactions'!$L$21),MOD((YEAR($Q957)-YEAR('Recurring Transactions'!$J$21))*12+MONTH($Q957)-MONTH('Recurring Transactions'!$J$21),3)=0),1,0),IF('Recurring Transactions'!$F$21="Annually",IF(AND(AND('Recurring Transactions'!$J$21&lt;=EOMONTH($Q957,0),$Q957&lt;='Recurring Transactions'!$L$21),MONTH($Q957)=MONTH('Recurring Transactions'!$J$21)),1,0),0)))))))*'Recurring Transactions'!$D$21)</f>
        <v/>
      </c>
    </row>
    <row r="958">
      <c r="N958" s="126">
        <f>'Recurring Transactions'!$A$21</f>
        <v/>
      </c>
      <c r="O958" s="126">
        <f>'Recurring Transactions'!$B$21</f>
        <v/>
      </c>
      <c r="P958" s="126">
        <f>'Recurring Transactions'!$E$21</f>
        <v/>
      </c>
      <c r="Q958" s="72">
        <f>IF('Recurring Transactions'!$J$21="","",EDATE('Recurring Transactions'!$J$21,36))</f>
        <v/>
      </c>
      <c r="R958" s="126">
        <f>IF($Q958="","",TEXT($Q958,"mmm yyyy"))</f>
        <v/>
      </c>
      <c r="S958" s="124">
        <f>IF(OR('Recurring Transactions'!$A$21="",$Q958=""),0,(IF('Recurring Transactions'!$F$21="Monthly",IF(AND('Recurring Transactions'!$J$21&lt;=EOMONTH($Q958,0),$Q958&lt;='Recurring Transactions'!$L$21),1,0),IF('Recurring Transactions'!$F$21="Semi-monthly",IF(AND('Recurring Transactions'!$J$21&lt;=EOMONTH($Q958,0),$Q958&lt;='Recurring Transactions'!$L$21),2,0),IF('Recurring Transactions'!$F$21="Weekly",IF(AND('Recurring Transactions'!$J$21&lt;=EOMONTH($Q958,0),$Q958&lt;='Recurring Transactions'!$L$21),MAX(0,INT((MIN(EOMONTH($Q958,0),'Recurring Transactions'!$L$21)-'Recurring Transactions'!$J$21)/7)+INT(-(MAX('Recurring Transactions'!$J$21,$Q958)-'Recurring Transactions'!$J$21)/7)+1),0),IF('Recurring Transactions'!$F$21="Bi-weekly",IF(AND('Recurring Transactions'!$J$21&lt;=EOMONTH($Q958,0),$Q958&lt;='Recurring Transactions'!$L$21),MAX(0,INT((MIN(EOMONTH($Q958,0),'Recurring Transactions'!$L$21)-'Recurring Transactions'!$J$21)/14)+INT(-(MAX('Recurring Transactions'!$J$21,$Q958)-'Recurring Transactions'!$J$21)/14)+1),0),IF('Recurring Transactions'!$F$21="Quarterly",IF(AND(AND('Recurring Transactions'!$J$21&lt;=EOMONTH($Q958,0),$Q958&lt;='Recurring Transactions'!$L$21),MOD((YEAR($Q958)-YEAR('Recurring Transactions'!$J$21))*12+MONTH($Q958)-MONTH('Recurring Transactions'!$J$21),3)=0),1,0),IF('Recurring Transactions'!$F$21="Annually",IF(AND(AND('Recurring Transactions'!$J$21&lt;=EOMONTH($Q958,0),$Q958&lt;='Recurring Transactions'!$L$21),MONTH($Q958)=MONTH('Recurring Transactions'!$J$21)),1,0),0)))))))*'Recurring Transactions'!$D$21)</f>
        <v/>
      </c>
    </row>
    <row r="959">
      <c r="N959" s="126">
        <f>'Recurring Transactions'!$A$21</f>
        <v/>
      </c>
      <c r="O959" s="126">
        <f>'Recurring Transactions'!$B$21</f>
        <v/>
      </c>
      <c r="P959" s="126">
        <f>'Recurring Transactions'!$E$21</f>
        <v/>
      </c>
      <c r="Q959" s="72">
        <f>IF('Recurring Transactions'!$J$21="","",EDATE('Recurring Transactions'!$J$21,37))</f>
        <v/>
      </c>
      <c r="R959" s="126">
        <f>IF($Q959="","",TEXT($Q959,"mmm yyyy"))</f>
        <v/>
      </c>
      <c r="S959" s="124">
        <f>IF(OR('Recurring Transactions'!$A$21="",$Q959=""),0,(IF('Recurring Transactions'!$F$21="Monthly",IF(AND('Recurring Transactions'!$J$21&lt;=EOMONTH($Q959,0),$Q959&lt;='Recurring Transactions'!$L$21),1,0),IF('Recurring Transactions'!$F$21="Semi-monthly",IF(AND('Recurring Transactions'!$J$21&lt;=EOMONTH($Q959,0),$Q959&lt;='Recurring Transactions'!$L$21),2,0),IF('Recurring Transactions'!$F$21="Weekly",IF(AND('Recurring Transactions'!$J$21&lt;=EOMONTH($Q959,0),$Q959&lt;='Recurring Transactions'!$L$21),MAX(0,INT((MIN(EOMONTH($Q959,0),'Recurring Transactions'!$L$21)-'Recurring Transactions'!$J$21)/7)+INT(-(MAX('Recurring Transactions'!$J$21,$Q959)-'Recurring Transactions'!$J$21)/7)+1),0),IF('Recurring Transactions'!$F$21="Bi-weekly",IF(AND('Recurring Transactions'!$J$21&lt;=EOMONTH($Q959,0),$Q959&lt;='Recurring Transactions'!$L$21),MAX(0,INT((MIN(EOMONTH($Q959,0),'Recurring Transactions'!$L$21)-'Recurring Transactions'!$J$21)/14)+INT(-(MAX('Recurring Transactions'!$J$21,$Q959)-'Recurring Transactions'!$J$21)/14)+1),0),IF('Recurring Transactions'!$F$21="Quarterly",IF(AND(AND('Recurring Transactions'!$J$21&lt;=EOMONTH($Q959,0),$Q959&lt;='Recurring Transactions'!$L$21),MOD((YEAR($Q959)-YEAR('Recurring Transactions'!$J$21))*12+MONTH($Q959)-MONTH('Recurring Transactions'!$J$21),3)=0),1,0),IF('Recurring Transactions'!$F$21="Annually",IF(AND(AND('Recurring Transactions'!$J$21&lt;=EOMONTH($Q959,0),$Q959&lt;='Recurring Transactions'!$L$21),MONTH($Q959)=MONTH('Recurring Transactions'!$J$21)),1,0),0)))))))*'Recurring Transactions'!$D$21)</f>
        <v/>
      </c>
    </row>
    <row r="960">
      <c r="N960" s="126">
        <f>'Recurring Transactions'!$A$21</f>
        <v/>
      </c>
      <c r="O960" s="126">
        <f>'Recurring Transactions'!$B$21</f>
        <v/>
      </c>
      <c r="P960" s="126">
        <f>'Recurring Transactions'!$E$21</f>
        <v/>
      </c>
      <c r="Q960" s="72">
        <f>IF('Recurring Transactions'!$J$21="","",EDATE('Recurring Transactions'!$J$21,38))</f>
        <v/>
      </c>
      <c r="R960" s="126">
        <f>IF($Q960="","",TEXT($Q960,"mmm yyyy"))</f>
        <v/>
      </c>
      <c r="S960" s="124">
        <f>IF(OR('Recurring Transactions'!$A$21="",$Q960=""),0,(IF('Recurring Transactions'!$F$21="Monthly",IF(AND('Recurring Transactions'!$J$21&lt;=EOMONTH($Q960,0),$Q960&lt;='Recurring Transactions'!$L$21),1,0),IF('Recurring Transactions'!$F$21="Semi-monthly",IF(AND('Recurring Transactions'!$J$21&lt;=EOMONTH($Q960,0),$Q960&lt;='Recurring Transactions'!$L$21),2,0),IF('Recurring Transactions'!$F$21="Weekly",IF(AND('Recurring Transactions'!$J$21&lt;=EOMONTH($Q960,0),$Q960&lt;='Recurring Transactions'!$L$21),MAX(0,INT((MIN(EOMONTH($Q960,0),'Recurring Transactions'!$L$21)-'Recurring Transactions'!$J$21)/7)+INT(-(MAX('Recurring Transactions'!$J$21,$Q960)-'Recurring Transactions'!$J$21)/7)+1),0),IF('Recurring Transactions'!$F$21="Bi-weekly",IF(AND('Recurring Transactions'!$J$21&lt;=EOMONTH($Q960,0),$Q960&lt;='Recurring Transactions'!$L$21),MAX(0,INT((MIN(EOMONTH($Q960,0),'Recurring Transactions'!$L$21)-'Recurring Transactions'!$J$21)/14)+INT(-(MAX('Recurring Transactions'!$J$21,$Q960)-'Recurring Transactions'!$J$21)/14)+1),0),IF('Recurring Transactions'!$F$21="Quarterly",IF(AND(AND('Recurring Transactions'!$J$21&lt;=EOMONTH($Q960,0),$Q960&lt;='Recurring Transactions'!$L$21),MOD((YEAR($Q960)-YEAR('Recurring Transactions'!$J$21))*12+MONTH($Q960)-MONTH('Recurring Transactions'!$J$21),3)=0),1,0),IF('Recurring Transactions'!$F$21="Annually",IF(AND(AND('Recurring Transactions'!$J$21&lt;=EOMONTH($Q960,0),$Q960&lt;='Recurring Transactions'!$L$21),MONTH($Q960)=MONTH('Recurring Transactions'!$J$21)),1,0),0)))))))*'Recurring Transactions'!$D$21)</f>
        <v/>
      </c>
    </row>
    <row r="961">
      <c r="N961" s="126">
        <f>'Recurring Transactions'!$A$21</f>
        <v/>
      </c>
      <c r="O961" s="126">
        <f>'Recurring Transactions'!$B$21</f>
        <v/>
      </c>
      <c r="P961" s="126">
        <f>'Recurring Transactions'!$E$21</f>
        <v/>
      </c>
      <c r="Q961" s="72">
        <f>IF('Recurring Transactions'!$J$21="","",EDATE('Recurring Transactions'!$J$21,39))</f>
        <v/>
      </c>
      <c r="R961" s="126">
        <f>IF($Q961="","",TEXT($Q961,"mmm yyyy"))</f>
        <v/>
      </c>
      <c r="S961" s="124">
        <f>IF(OR('Recurring Transactions'!$A$21="",$Q961=""),0,(IF('Recurring Transactions'!$F$21="Monthly",IF(AND('Recurring Transactions'!$J$21&lt;=EOMONTH($Q961,0),$Q961&lt;='Recurring Transactions'!$L$21),1,0),IF('Recurring Transactions'!$F$21="Semi-monthly",IF(AND('Recurring Transactions'!$J$21&lt;=EOMONTH($Q961,0),$Q961&lt;='Recurring Transactions'!$L$21),2,0),IF('Recurring Transactions'!$F$21="Weekly",IF(AND('Recurring Transactions'!$J$21&lt;=EOMONTH($Q961,0),$Q961&lt;='Recurring Transactions'!$L$21),MAX(0,INT((MIN(EOMONTH($Q961,0),'Recurring Transactions'!$L$21)-'Recurring Transactions'!$J$21)/7)+INT(-(MAX('Recurring Transactions'!$J$21,$Q961)-'Recurring Transactions'!$J$21)/7)+1),0),IF('Recurring Transactions'!$F$21="Bi-weekly",IF(AND('Recurring Transactions'!$J$21&lt;=EOMONTH($Q961,0),$Q961&lt;='Recurring Transactions'!$L$21),MAX(0,INT((MIN(EOMONTH($Q961,0),'Recurring Transactions'!$L$21)-'Recurring Transactions'!$J$21)/14)+INT(-(MAX('Recurring Transactions'!$J$21,$Q961)-'Recurring Transactions'!$J$21)/14)+1),0),IF('Recurring Transactions'!$F$21="Quarterly",IF(AND(AND('Recurring Transactions'!$J$21&lt;=EOMONTH($Q961,0),$Q961&lt;='Recurring Transactions'!$L$21),MOD((YEAR($Q961)-YEAR('Recurring Transactions'!$J$21))*12+MONTH($Q961)-MONTH('Recurring Transactions'!$J$21),3)=0),1,0),IF('Recurring Transactions'!$F$21="Annually",IF(AND(AND('Recurring Transactions'!$J$21&lt;=EOMONTH($Q961,0),$Q961&lt;='Recurring Transactions'!$L$21),MONTH($Q961)=MONTH('Recurring Transactions'!$J$21)),1,0),0)))))))*'Recurring Transactions'!$D$21)</f>
        <v/>
      </c>
    </row>
    <row r="962">
      <c r="N962" s="126">
        <f>'Recurring Transactions'!$A$21</f>
        <v/>
      </c>
      <c r="O962" s="126">
        <f>'Recurring Transactions'!$B$21</f>
        <v/>
      </c>
      <c r="P962" s="126">
        <f>'Recurring Transactions'!$E$21</f>
        <v/>
      </c>
      <c r="Q962" s="72">
        <f>IF('Recurring Transactions'!$J$21="","",EDATE('Recurring Transactions'!$J$21,40))</f>
        <v/>
      </c>
      <c r="R962" s="126">
        <f>IF($Q962="","",TEXT($Q962,"mmm yyyy"))</f>
        <v/>
      </c>
      <c r="S962" s="124">
        <f>IF(OR('Recurring Transactions'!$A$21="",$Q962=""),0,(IF('Recurring Transactions'!$F$21="Monthly",IF(AND('Recurring Transactions'!$J$21&lt;=EOMONTH($Q962,0),$Q962&lt;='Recurring Transactions'!$L$21),1,0),IF('Recurring Transactions'!$F$21="Semi-monthly",IF(AND('Recurring Transactions'!$J$21&lt;=EOMONTH($Q962,0),$Q962&lt;='Recurring Transactions'!$L$21),2,0),IF('Recurring Transactions'!$F$21="Weekly",IF(AND('Recurring Transactions'!$J$21&lt;=EOMONTH($Q962,0),$Q962&lt;='Recurring Transactions'!$L$21),MAX(0,INT((MIN(EOMONTH($Q962,0),'Recurring Transactions'!$L$21)-'Recurring Transactions'!$J$21)/7)+INT(-(MAX('Recurring Transactions'!$J$21,$Q962)-'Recurring Transactions'!$J$21)/7)+1),0),IF('Recurring Transactions'!$F$21="Bi-weekly",IF(AND('Recurring Transactions'!$J$21&lt;=EOMONTH($Q962,0),$Q962&lt;='Recurring Transactions'!$L$21),MAX(0,INT((MIN(EOMONTH($Q962,0),'Recurring Transactions'!$L$21)-'Recurring Transactions'!$J$21)/14)+INT(-(MAX('Recurring Transactions'!$J$21,$Q962)-'Recurring Transactions'!$J$21)/14)+1),0),IF('Recurring Transactions'!$F$21="Quarterly",IF(AND(AND('Recurring Transactions'!$J$21&lt;=EOMONTH($Q962,0),$Q962&lt;='Recurring Transactions'!$L$21),MOD((YEAR($Q962)-YEAR('Recurring Transactions'!$J$21))*12+MONTH($Q962)-MONTH('Recurring Transactions'!$J$21),3)=0),1,0),IF('Recurring Transactions'!$F$21="Annually",IF(AND(AND('Recurring Transactions'!$J$21&lt;=EOMONTH($Q962,0),$Q962&lt;='Recurring Transactions'!$L$21),MONTH($Q962)=MONTH('Recurring Transactions'!$J$21)),1,0),0)))))))*'Recurring Transactions'!$D$21)</f>
        <v/>
      </c>
    </row>
    <row r="963">
      <c r="N963" s="126">
        <f>'Recurring Transactions'!$A$21</f>
        <v/>
      </c>
      <c r="O963" s="126">
        <f>'Recurring Transactions'!$B$21</f>
        <v/>
      </c>
      <c r="P963" s="126">
        <f>'Recurring Transactions'!$E$21</f>
        <v/>
      </c>
      <c r="Q963" s="72">
        <f>IF('Recurring Transactions'!$J$21="","",EDATE('Recurring Transactions'!$J$21,41))</f>
        <v/>
      </c>
      <c r="R963" s="126">
        <f>IF($Q963="","",TEXT($Q963,"mmm yyyy"))</f>
        <v/>
      </c>
      <c r="S963" s="124">
        <f>IF(OR('Recurring Transactions'!$A$21="",$Q963=""),0,(IF('Recurring Transactions'!$F$21="Monthly",IF(AND('Recurring Transactions'!$J$21&lt;=EOMONTH($Q963,0),$Q963&lt;='Recurring Transactions'!$L$21),1,0),IF('Recurring Transactions'!$F$21="Semi-monthly",IF(AND('Recurring Transactions'!$J$21&lt;=EOMONTH($Q963,0),$Q963&lt;='Recurring Transactions'!$L$21),2,0),IF('Recurring Transactions'!$F$21="Weekly",IF(AND('Recurring Transactions'!$J$21&lt;=EOMONTH($Q963,0),$Q963&lt;='Recurring Transactions'!$L$21),MAX(0,INT((MIN(EOMONTH($Q963,0),'Recurring Transactions'!$L$21)-'Recurring Transactions'!$J$21)/7)+INT(-(MAX('Recurring Transactions'!$J$21,$Q963)-'Recurring Transactions'!$J$21)/7)+1),0),IF('Recurring Transactions'!$F$21="Bi-weekly",IF(AND('Recurring Transactions'!$J$21&lt;=EOMONTH($Q963,0),$Q963&lt;='Recurring Transactions'!$L$21),MAX(0,INT((MIN(EOMONTH($Q963,0),'Recurring Transactions'!$L$21)-'Recurring Transactions'!$J$21)/14)+INT(-(MAX('Recurring Transactions'!$J$21,$Q963)-'Recurring Transactions'!$J$21)/14)+1),0),IF('Recurring Transactions'!$F$21="Quarterly",IF(AND(AND('Recurring Transactions'!$J$21&lt;=EOMONTH($Q963,0),$Q963&lt;='Recurring Transactions'!$L$21),MOD((YEAR($Q963)-YEAR('Recurring Transactions'!$J$21))*12+MONTH($Q963)-MONTH('Recurring Transactions'!$J$21),3)=0),1,0),IF('Recurring Transactions'!$F$21="Annually",IF(AND(AND('Recurring Transactions'!$J$21&lt;=EOMONTH($Q963,0),$Q963&lt;='Recurring Transactions'!$L$21),MONTH($Q963)=MONTH('Recurring Transactions'!$J$21)),1,0),0)))))))*'Recurring Transactions'!$D$21)</f>
        <v/>
      </c>
    </row>
    <row r="964">
      <c r="N964" s="126">
        <f>'Recurring Transactions'!$A$21</f>
        <v/>
      </c>
      <c r="O964" s="126">
        <f>'Recurring Transactions'!$B$21</f>
        <v/>
      </c>
      <c r="P964" s="126">
        <f>'Recurring Transactions'!$E$21</f>
        <v/>
      </c>
      <c r="Q964" s="72">
        <f>IF('Recurring Transactions'!$J$21="","",EDATE('Recurring Transactions'!$J$21,42))</f>
        <v/>
      </c>
      <c r="R964" s="126">
        <f>IF($Q964="","",TEXT($Q964,"mmm yyyy"))</f>
        <v/>
      </c>
      <c r="S964" s="124">
        <f>IF(OR('Recurring Transactions'!$A$21="",$Q964=""),0,(IF('Recurring Transactions'!$F$21="Monthly",IF(AND('Recurring Transactions'!$J$21&lt;=EOMONTH($Q964,0),$Q964&lt;='Recurring Transactions'!$L$21),1,0),IF('Recurring Transactions'!$F$21="Semi-monthly",IF(AND('Recurring Transactions'!$J$21&lt;=EOMONTH($Q964,0),$Q964&lt;='Recurring Transactions'!$L$21),2,0),IF('Recurring Transactions'!$F$21="Weekly",IF(AND('Recurring Transactions'!$J$21&lt;=EOMONTH($Q964,0),$Q964&lt;='Recurring Transactions'!$L$21),MAX(0,INT((MIN(EOMONTH($Q964,0),'Recurring Transactions'!$L$21)-'Recurring Transactions'!$J$21)/7)+INT(-(MAX('Recurring Transactions'!$J$21,$Q964)-'Recurring Transactions'!$J$21)/7)+1),0),IF('Recurring Transactions'!$F$21="Bi-weekly",IF(AND('Recurring Transactions'!$J$21&lt;=EOMONTH($Q964,0),$Q964&lt;='Recurring Transactions'!$L$21),MAX(0,INT((MIN(EOMONTH($Q964,0),'Recurring Transactions'!$L$21)-'Recurring Transactions'!$J$21)/14)+INT(-(MAX('Recurring Transactions'!$J$21,$Q964)-'Recurring Transactions'!$J$21)/14)+1),0),IF('Recurring Transactions'!$F$21="Quarterly",IF(AND(AND('Recurring Transactions'!$J$21&lt;=EOMONTH($Q964,0),$Q964&lt;='Recurring Transactions'!$L$21),MOD((YEAR($Q964)-YEAR('Recurring Transactions'!$J$21))*12+MONTH($Q964)-MONTH('Recurring Transactions'!$J$21),3)=0),1,0),IF('Recurring Transactions'!$F$21="Annually",IF(AND(AND('Recurring Transactions'!$J$21&lt;=EOMONTH($Q964,0),$Q964&lt;='Recurring Transactions'!$L$21),MONTH($Q964)=MONTH('Recurring Transactions'!$J$21)),1,0),0)))))))*'Recurring Transactions'!$D$21)</f>
        <v/>
      </c>
    </row>
    <row r="965">
      <c r="N965" s="126">
        <f>'Recurring Transactions'!$A$21</f>
        <v/>
      </c>
      <c r="O965" s="126">
        <f>'Recurring Transactions'!$B$21</f>
        <v/>
      </c>
      <c r="P965" s="126">
        <f>'Recurring Transactions'!$E$21</f>
        <v/>
      </c>
      <c r="Q965" s="72">
        <f>IF('Recurring Transactions'!$J$21="","",EDATE('Recurring Transactions'!$J$21,43))</f>
        <v/>
      </c>
      <c r="R965" s="126">
        <f>IF($Q965="","",TEXT($Q965,"mmm yyyy"))</f>
        <v/>
      </c>
      <c r="S965" s="124">
        <f>IF(OR('Recurring Transactions'!$A$21="",$Q965=""),0,(IF('Recurring Transactions'!$F$21="Monthly",IF(AND('Recurring Transactions'!$J$21&lt;=EOMONTH($Q965,0),$Q965&lt;='Recurring Transactions'!$L$21),1,0),IF('Recurring Transactions'!$F$21="Semi-monthly",IF(AND('Recurring Transactions'!$J$21&lt;=EOMONTH($Q965,0),$Q965&lt;='Recurring Transactions'!$L$21),2,0),IF('Recurring Transactions'!$F$21="Weekly",IF(AND('Recurring Transactions'!$J$21&lt;=EOMONTH($Q965,0),$Q965&lt;='Recurring Transactions'!$L$21),MAX(0,INT((MIN(EOMONTH($Q965,0),'Recurring Transactions'!$L$21)-'Recurring Transactions'!$J$21)/7)+INT(-(MAX('Recurring Transactions'!$J$21,$Q965)-'Recurring Transactions'!$J$21)/7)+1),0),IF('Recurring Transactions'!$F$21="Bi-weekly",IF(AND('Recurring Transactions'!$J$21&lt;=EOMONTH($Q965,0),$Q965&lt;='Recurring Transactions'!$L$21),MAX(0,INT((MIN(EOMONTH($Q965,0),'Recurring Transactions'!$L$21)-'Recurring Transactions'!$J$21)/14)+INT(-(MAX('Recurring Transactions'!$J$21,$Q965)-'Recurring Transactions'!$J$21)/14)+1),0),IF('Recurring Transactions'!$F$21="Quarterly",IF(AND(AND('Recurring Transactions'!$J$21&lt;=EOMONTH($Q965,0),$Q965&lt;='Recurring Transactions'!$L$21),MOD((YEAR($Q965)-YEAR('Recurring Transactions'!$J$21))*12+MONTH($Q965)-MONTH('Recurring Transactions'!$J$21),3)=0),1,0),IF('Recurring Transactions'!$F$21="Annually",IF(AND(AND('Recurring Transactions'!$J$21&lt;=EOMONTH($Q965,0),$Q965&lt;='Recurring Transactions'!$L$21),MONTH($Q965)=MONTH('Recurring Transactions'!$J$21)),1,0),0)))))))*'Recurring Transactions'!$D$21)</f>
        <v/>
      </c>
    </row>
    <row r="966">
      <c r="N966" s="126">
        <f>'Recurring Transactions'!$A$21</f>
        <v/>
      </c>
      <c r="O966" s="126">
        <f>'Recurring Transactions'!$B$21</f>
        <v/>
      </c>
      <c r="P966" s="126">
        <f>'Recurring Transactions'!$E$21</f>
        <v/>
      </c>
      <c r="Q966" s="72">
        <f>IF('Recurring Transactions'!$J$21="","",EDATE('Recurring Transactions'!$J$21,44))</f>
        <v/>
      </c>
      <c r="R966" s="126">
        <f>IF($Q966="","",TEXT($Q966,"mmm yyyy"))</f>
        <v/>
      </c>
      <c r="S966" s="124">
        <f>IF(OR('Recurring Transactions'!$A$21="",$Q966=""),0,(IF('Recurring Transactions'!$F$21="Monthly",IF(AND('Recurring Transactions'!$J$21&lt;=EOMONTH($Q966,0),$Q966&lt;='Recurring Transactions'!$L$21),1,0),IF('Recurring Transactions'!$F$21="Semi-monthly",IF(AND('Recurring Transactions'!$J$21&lt;=EOMONTH($Q966,0),$Q966&lt;='Recurring Transactions'!$L$21),2,0),IF('Recurring Transactions'!$F$21="Weekly",IF(AND('Recurring Transactions'!$J$21&lt;=EOMONTH($Q966,0),$Q966&lt;='Recurring Transactions'!$L$21),MAX(0,INT((MIN(EOMONTH($Q966,0),'Recurring Transactions'!$L$21)-'Recurring Transactions'!$J$21)/7)+INT(-(MAX('Recurring Transactions'!$J$21,$Q966)-'Recurring Transactions'!$J$21)/7)+1),0),IF('Recurring Transactions'!$F$21="Bi-weekly",IF(AND('Recurring Transactions'!$J$21&lt;=EOMONTH($Q966,0),$Q966&lt;='Recurring Transactions'!$L$21),MAX(0,INT((MIN(EOMONTH($Q966,0),'Recurring Transactions'!$L$21)-'Recurring Transactions'!$J$21)/14)+INT(-(MAX('Recurring Transactions'!$J$21,$Q966)-'Recurring Transactions'!$J$21)/14)+1),0),IF('Recurring Transactions'!$F$21="Quarterly",IF(AND(AND('Recurring Transactions'!$J$21&lt;=EOMONTH($Q966,0),$Q966&lt;='Recurring Transactions'!$L$21),MOD((YEAR($Q966)-YEAR('Recurring Transactions'!$J$21))*12+MONTH($Q966)-MONTH('Recurring Transactions'!$J$21),3)=0),1,0),IF('Recurring Transactions'!$F$21="Annually",IF(AND(AND('Recurring Transactions'!$J$21&lt;=EOMONTH($Q966,0),$Q966&lt;='Recurring Transactions'!$L$21),MONTH($Q966)=MONTH('Recurring Transactions'!$J$21)),1,0),0)))))))*'Recurring Transactions'!$D$21)</f>
        <v/>
      </c>
    </row>
    <row r="967">
      <c r="N967" s="126">
        <f>'Recurring Transactions'!$A$21</f>
        <v/>
      </c>
      <c r="O967" s="126">
        <f>'Recurring Transactions'!$B$21</f>
        <v/>
      </c>
      <c r="P967" s="126">
        <f>'Recurring Transactions'!$E$21</f>
        <v/>
      </c>
      <c r="Q967" s="72">
        <f>IF('Recurring Transactions'!$J$21="","",EDATE('Recurring Transactions'!$J$21,45))</f>
        <v/>
      </c>
      <c r="R967" s="126">
        <f>IF($Q967="","",TEXT($Q967,"mmm yyyy"))</f>
        <v/>
      </c>
      <c r="S967" s="124">
        <f>IF(OR('Recurring Transactions'!$A$21="",$Q967=""),0,(IF('Recurring Transactions'!$F$21="Monthly",IF(AND('Recurring Transactions'!$J$21&lt;=EOMONTH($Q967,0),$Q967&lt;='Recurring Transactions'!$L$21),1,0),IF('Recurring Transactions'!$F$21="Semi-monthly",IF(AND('Recurring Transactions'!$J$21&lt;=EOMONTH($Q967,0),$Q967&lt;='Recurring Transactions'!$L$21),2,0),IF('Recurring Transactions'!$F$21="Weekly",IF(AND('Recurring Transactions'!$J$21&lt;=EOMONTH($Q967,0),$Q967&lt;='Recurring Transactions'!$L$21),MAX(0,INT((MIN(EOMONTH($Q967,0),'Recurring Transactions'!$L$21)-'Recurring Transactions'!$J$21)/7)+INT(-(MAX('Recurring Transactions'!$J$21,$Q967)-'Recurring Transactions'!$J$21)/7)+1),0),IF('Recurring Transactions'!$F$21="Bi-weekly",IF(AND('Recurring Transactions'!$J$21&lt;=EOMONTH($Q967,0),$Q967&lt;='Recurring Transactions'!$L$21),MAX(0,INT((MIN(EOMONTH($Q967,0),'Recurring Transactions'!$L$21)-'Recurring Transactions'!$J$21)/14)+INT(-(MAX('Recurring Transactions'!$J$21,$Q967)-'Recurring Transactions'!$J$21)/14)+1),0),IF('Recurring Transactions'!$F$21="Quarterly",IF(AND(AND('Recurring Transactions'!$J$21&lt;=EOMONTH($Q967,0),$Q967&lt;='Recurring Transactions'!$L$21),MOD((YEAR($Q967)-YEAR('Recurring Transactions'!$J$21))*12+MONTH($Q967)-MONTH('Recurring Transactions'!$J$21),3)=0),1,0),IF('Recurring Transactions'!$F$21="Annually",IF(AND(AND('Recurring Transactions'!$J$21&lt;=EOMONTH($Q967,0),$Q967&lt;='Recurring Transactions'!$L$21),MONTH($Q967)=MONTH('Recurring Transactions'!$J$21)),1,0),0)))))))*'Recurring Transactions'!$D$21)</f>
        <v/>
      </c>
    </row>
    <row r="968">
      <c r="N968" s="126">
        <f>'Recurring Transactions'!$A$21</f>
        <v/>
      </c>
      <c r="O968" s="126">
        <f>'Recurring Transactions'!$B$21</f>
        <v/>
      </c>
      <c r="P968" s="126">
        <f>'Recurring Transactions'!$E$21</f>
        <v/>
      </c>
      <c r="Q968" s="72">
        <f>IF('Recurring Transactions'!$J$21="","",EDATE('Recurring Transactions'!$J$21,46))</f>
        <v/>
      </c>
      <c r="R968" s="126">
        <f>IF($Q968="","",TEXT($Q968,"mmm yyyy"))</f>
        <v/>
      </c>
      <c r="S968" s="124">
        <f>IF(OR('Recurring Transactions'!$A$21="",$Q968=""),0,(IF('Recurring Transactions'!$F$21="Monthly",IF(AND('Recurring Transactions'!$J$21&lt;=EOMONTH($Q968,0),$Q968&lt;='Recurring Transactions'!$L$21),1,0),IF('Recurring Transactions'!$F$21="Semi-monthly",IF(AND('Recurring Transactions'!$J$21&lt;=EOMONTH($Q968,0),$Q968&lt;='Recurring Transactions'!$L$21),2,0),IF('Recurring Transactions'!$F$21="Weekly",IF(AND('Recurring Transactions'!$J$21&lt;=EOMONTH($Q968,0),$Q968&lt;='Recurring Transactions'!$L$21),MAX(0,INT((MIN(EOMONTH($Q968,0),'Recurring Transactions'!$L$21)-'Recurring Transactions'!$J$21)/7)+INT(-(MAX('Recurring Transactions'!$J$21,$Q968)-'Recurring Transactions'!$J$21)/7)+1),0),IF('Recurring Transactions'!$F$21="Bi-weekly",IF(AND('Recurring Transactions'!$J$21&lt;=EOMONTH($Q968,0),$Q968&lt;='Recurring Transactions'!$L$21),MAX(0,INT((MIN(EOMONTH($Q968,0),'Recurring Transactions'!$L$21)-'Recurring Transactions'!$J$21)/14)+INT(-(MAX('Recurring Transactions'!$J$21,$Q968)-'Recurring Transactions'!$J$21)/14)+1),0),IF('Recurring Transactions'!$F$21="Quarterly",IF(AND(AND('Recurring Transactions'!$J$21&lt;=EOMONTH($Q968,0),$Q968&lt;='Recurring Transactions'!$L$21),MOD((YEAR($Q968)-YEAR('Recurring Transactions'!$J$21))*12+MONTH($Q968)-MONTH('Recurring Transactions'!$J$21),3)=0),1,0),IF('Recurring Transactions'!$F$21="Annually",IF(AND(AND('Recurring Transactions'!$J$21&lt;=EOMONTH($Q968,0),$Q968&lt;='Recurring Transactions'!$L$21),MONTH($Q968)=MONTH('Recurring Transactions'!$J$21)),1,0),0)))))))*'Recurring Transactions'!$D$21)</f>
        <v/>
      </c>
    </row>
    <row r="969">
      <c r="N969" s="126">
        <f>'Recurring Transactions'!$A$21</f>
        <v/>
      </c>
      <c r="O969" s="126">
        <f>'Recurring Transactions'!$B$21</f>
        <v/>
      </c>
      <c r="P969" s="126">
        <f>'Recurring Transactions'!$E$21</f>
        <v/>
      </c>
      <c r="Q969" s="72">
        <f>IF('Recurring Transactions'!$J$21="","",EDATE('Recurring Transactions'!$J$21,47))</f>
        <v/>
      </c>
      <c r="R969" s="126">
        <f>IF($Q969="","",TEXT($Q969,"mmm yyyy"))</f>
        <v/>
      </c>
      <c r="S969" s="124">
        <f>IF(OR('Recurring Transactions'!$A$21="",$Q969=""),0,(IF('Recurring Transactions'!$F$21="Monthly",IF(AND('Recurring Transactions'!$J$21&lt;=EOMONTH($Q969,0),$Q969&lt;='Recurring Transactions'!$L$21),1,0),IF('Recurring Transactions'!$F$21="Semi-monthly",IF(AND('Recurring Transactions'!$J$21&lt;=EOMONTH($Q969,0),$Q969&lt;='Recurring Transactions'!$L$21),2,0),IF('Recurring Transactions'!$F$21="Weekly",IF(AND('Recurring Transactions'!$J$21&lt;=EOMONTH($Q969,0),$Q969&lt;='Recurring Transactions'!$L$21),MAX(0,INT((MIN(EOMONTH($Q969,0),'Recurring Transactions'!$L$21)-'Recurring Transactions'!$J$21)/7)+INT(-(MAX('Recurring Transactions'!$J$21,$Q969)-'Recurring Transactions'!$J$21)/7)+1),0),IF('Recurring Transactions'!$F$21="Bi-weekly",IF(AND('Recurring Transactions'!$J$21&lt;=EOMONTH($Q969,0),$Q969&lt;='Recurring Transactions'!$L$21),MAX(0,INT((MIN(EOMONTH($Q969,0),'Recurring Transactions'!$L$21)-'Recurring Transactions'!$J$21)/14)+INT(-(MAX('Recurring Transactions'!$J$21,$Q969)-'Recurring Transactions'!$J$21)/14)+1),0),IF('Recurring Transactions'!$F$21="Quarterly",IF(AND(AND('Recurring Transactions'!$J$21&lt;=EOMONTH($Q969,0),$Q969&lt;='Recurring Transactions'!$L$21),MOD((YEAR($Q969)-YEAR('Recurring Transactions'!$J$21))*12+MONTH($Q969)-MONTH('Recurring Transactions'!$J$21),3)=0),1,0),IF('Recurring Transactions'!$F$21="Annually",IF(AND(AND('Recurring Transactions'!$J$21&lt;=EOMONTH($Q969,0),$Q969&lt;='Recurring Transactions'!$L$21),MONTH($Q969)=MONTH('Recurring Transactions'!$J$21)),1,0),0)))))))*'Recurring Transactions'!$D$21)</f>
        <v/>
      </c>
    </row>
    <row r="970">
      <c r="N970" s="126">
        <f>'Recurring Transactions'!$A$21</f>
        <v/>
      </c>
      <c r="O970" s="126">
        <f>'Recurring Transactions'!$B$21</f>
        <v/>
      </c>
      <c r="P970" s="126">
        <f>'Recurring Transactions'!$E$21</f>
        <v/>
      </c>
      <c r="Q970" s="72">
        <f>IF('Recurring Transactions'!$J$21="","",EDATE('Recurring Transactions'!$J$21,48))</f>
        <v/>
      </c>
      <c r="R970" s="126">
        <f>IF($Q970="","",TEXT($Q970,"mmm yyyy"))</f>
        <v/>
      </c>
      <c r="S970" s="124">
        <f>IF(OR('Recurring Transactions'!$A$21="",$Q970=""),0,(IF('Recurring Transactions'!$F$21="Monthly",IF(AND('Recurring Transactions'!$J$21&lt;=EOMONTH($Q970,0),$Q970&lt;='Recurring Transactions'!$L$21),1,0),IF('Recurring Transactions'!$F$21="Semi-monthly",IF(AND('Recurring Transactions'!$J$21&lt;=EOMONTH($Q970,0),$Q970&lt;='Recurring Transactions'!$L$21),2,0),IF('Recurring Transactions'!$F$21="Weekly",IF(AND('Recurring Transactions'!$J$21&lt;=EOMONTH($Q970,0),$Q970&lt;='Recurring Transactions'!$L$21),MAX(0,INT((MIN(EOMONTH($Q970,0),'Recurring Transactions'!$L$21)-'Recurring Transactions'!$J$21)/7)+INT(-(MAX('Recurring Transactions'!$J$21,$Q970)-'Recurring Transactions'!$J$21)/7)+1),0),IF('Recurring Transactions'!$F$21="Bi-weekly",IF(AND('Recurring Transactions'!$J$21&lt;=EOMONTH($Q970,0),$Q970&lt;='Recurring Transactions'!$L$21),MAX(0,INT((MIN(EOMONTH($Q970,0),'Recurring Transactions'!$L$21)-'Recurring Transactions'!$J$21)/14)+INT(-(MAX('Recurring Transactions'!$J$21,$Q970)-'Recurring Transactions'!$J$21)/14)+1),0),IF('Recurring Transactions'!$F$21="Quarterly",IF(AND(AND('Recurring Transactions'!$J$21&lt;=EOMONTH($Q970,0),$Q970&lt;='Recurring Transactions'!$L$21),MOD((YEAR($Q970)-YEAR('Recurring Transactions'!$J$21))*12+MONTH($Q970)-MONTH('Recurring Transactions'!$J$21),3)=0),1,0),IF('Recurring Transactions'!$F$21="Annually",IF(AND(AND('Recurring Transactions'!$J$21&lt;=EOMONTH($Q970,0),$Q970&lt;='Recurring Transactions'!$L$21),MONTH($Q970)=MONTH('Recurring Transactions'!$J$21)),1,0),0)))))))*'Recurring Transactions'!$D$21)</f>
        <v/>
      </c>
    </row>
    <row r="971">
      <c r="N971" s="126">
        <f>'Recurring Transactions'!$A$21</f>
        <v/>
      </c>
      <c r="O971" s="126">
        <f>'Recurring Transactions'!$B$21</f>
        <v/>
      </c>
      <c r="P971" s="126">
        <f>'Recurring Transactions'!$E$21</f>
        <v/>
      </c>
      <c r="Q971" s="72">
        <f>IF('Recurring Transactions'!$J$21="","",EDATE('Recurring Transactions'!$J$21,49))</f>
        <v/>
      </c>
      <c r="R971" s="126">
        <f>IF($Q971="","",TEXT($Q971,"mmm yyyy"))</f>
        <v/>
      </c>
      <c r="S971" s="124">
        <f>IF(OR('Recurring Transactions'!$A$21="",$Q971=""),0,(IF('Recurring Transactions'!$F$21="Monthly",IF(AND('Recurring Transactions'!$J$21&lt;=EOMONTH($Q971,0),$Q971&lt;='Recurring Transactions'!$L$21),1,0),IF('Recurring Transactions'!$F$21="Semi-monthly",IF(AND('Recurring Transactions'!$J$21&lt;=EOMONTH($Q971,0),$Q971&lt;='Recurring Transactions'!$L$21),2,0),IF('Recurring Transactions'!$F$21="Weekly",IF(AND('Recurring Transactions'!$J$21&lt;=EOMONTH($Q971,0),$Q971&lt;='Recurring Transactions'!$L$21),MAX(0,INT((MIN(EOMONTH($Q971,0),'Recurring Transactions'!$L$21)-'Recurring Transactions'!$J$21)/7)+INT(-(MAX('Recurring Transactions'!$J$21,$Q971)-'Recurring Transactions'!$J$21)/7)+1),0),IF('Recurring Transactions'!$F$21="Bi-weekly",IF(AND('Recurring Transactions'!$J$21&lt;=EOMONTH($Q971,0),$Q971&lt;='Recurring Transactions'!$L$21),MAX(0,INT((MIN(EOMONTH($Q971,0),'Recurring Transactions'!$L$21)-'Recurring Transactions'!$J$21)/14)+INT(-(MAX('Recurring Transactions'!$J$21,$Q971)-'Recurring Transactions'!$J$21)/14)+1),0),IF('Recurring Transactions'!$F$21="Quarterly",IF(AND(AND('Recurring Transactions'!$J$21&lt;=EOMONTH($Q971,0),$Q971&lt;='Recurring Transactions'!$L$21),MOD((YEAR($Q971)-YEAR('Recurring Transactions'!$J$21))*12+MONTH($Q971)-MONTH('Recurring Transactions'!$J$21),3)=0),1,0),IF('Recurring Transactions'!$F$21="Annually",IF(AND(AND('Recurring Transactions'!$J$21&lt;=EOMONTH($Q971,0),$Q971&lt;='Recurring Transactions'!$L$21),MONTH($Q971)=MONTH('Recurring Transactions'!$J$21)),1,0),0)))))))*'Recurring Transactions'!$D$21)</f>
        <v/>
      </c>
    </row>
    <row r="972">
      <c r="N972" s="126">
        <f>'Recurring Transactions'!$A$21</f>
        <v/>
      </c>
      <c r="O972" s="126">
        <f>'Recurring Transactions'!$B$21</f>
        <v/>
      </c>
      <c r="P972" s="126">
        <f>'Recurring Transactions'!$E$21</f>
        <v/>
      </c>
      <c r="Q972" s="72">
        <f>IF('Recurring Transactions'!$J$21="","",EDATE('Recurring Transactions'!$J$21,50))</f>
        <v/>
      </c>
      <c r="R972" s="126">
        <f>IF($Q972="","",TEXT($Q972,"mmm yyyy"))</f>
        <v/>
      </c>
      <c r="S972" s="124">
        <f>IF(OR('Recurring Transactions'!$A$21="",$Q972=""),0,(IF('Recurring Transactions'!$F$21="Monthly",IF(AND('Recurring Transactions'!$J$21&lt;=EOMONTH($Q972,0),$Q972&lt;='Recurring Transactions'!$L$21),1,0),IF('Recurring Transactions'!$F$21="Semi-monthly",IF(AND('Recurring Transactions'!$J$21&lt;=EOMONTH($Q972,0),$Q972&lt;='Recurring Transactions'!$L$21),2,0),IF('Recurring Transactions'!$F$21="Weekly",IF(AND('Recurring Transactions'!$J$21&lt;=EOMONTH($Q972,0),$Q972&lt;='Recurring Transactions'!$L$21),MAX(0,INT((MIN(EOMONTH($Q972,0),'Recurring Transactions'!$L$21)-'Recurring Transactions'!$J$21)/7)+INT(-(MAX('Recurring Transactions'!$J$21,$Q972)-'Recurring Transactions'!$J$21)/7)+1),0),IF('Recurring Transactions'!$F$21="Bi-weekly",IF(AND('Recurring Transactions'!$J$21&lt;=EOMONTH($Q972,0),$Q972&lt;='Recurring Transactions'!$L$21),MAX(0,INT((MIN(EOMONTH($Q972,0),'Recurring Transactions'!$L$21)-'Recurring Transactions'!$J$21)/14)+INT(-(MAX('Recurring Transactions'!$J$21,$Q972)-'Recurring Transactions'!$J$21)/14)+1),0),IF('Recurring Transactions'!$F$21="Quarterly",IF(AND(AND('Recurring Transactions'!$J$21&lt;=EOMONTH($Q972,0),$Q972&lt;='Recurring Transactions'!$L$21),MOD((YEAR($Q972)-YEAR('Recurring Transactions'!$J$21))*12+MONTH($Q972)-MONTH('Recurring Transactions'!$J$21),3)=0),1,0),IF('Recurring Transactions'!$F$21="Annually",IF(AND(AND('Recurring Transactions'!$J$21&lt;=EOMONTH($Q972,0),$Q972&lt;='Recurring Transactions'!$L$21),MONTH($Q972)=MONTH('Recurring Transactions'!$J$21)),1,0),0)))))))*'Recurring Transactions'!$D$21)</f>
        <v/>
      </c>
    </row>
    <row r="973">
      <c r="N973" s="126">
        <f>'Recurring Transactions'!$A$21</f>
        <v/>
      </c>
      <c r="O973" s="126">
        <f>'Recurring Transactions'!$B$21</f>
        <v/>
      </c>
      <c r="P973" s="126">
        <f>'Recurring Transactions'!$E$21</f>
        <v/>
      </c>
      <c r="Q973" s="72">
        <f>IF('Recurring Transactions'!$J$21="","",EDATE('Recurring Transactions'!$J$21,51))</f>
        <v/>
      </c>
      <c r="R973" s="126">
        <f>IF($Q973="","",TEXT($Q973,"mmm yyyy"))</f>
        <v/>
      </c>
      <c r="S973" s="124">
        <f>IF(OR('Recurring Transactions'!$A$21="",$Q973=""),0,(IF('Recurring Transactions'!$F$21="Monthly",IF(AND('Recurring Transactions'!$J$21&lt;=EOMONTH($Q973,0),$Q973&lt;='Recurring Transactions'!$L$21),1,0),IF('Recurring Transactions'!$F$21="Semi-monthly",IF(AND('Recurring Transactions'!$J$21&lt;=EOMONTH($Q973,0),$Q973&lt;='Recurring Transactions'!$L$21),2,0),IF('Recurring Transactions'!$F$21="Weekly",IF(AND('Recurring Transactions'!$J$21&lt;=EOMONTH($Q973,0),$Q973&lt;='Recurring Transactions'!$L$21),MAX(0,INT((MIN(EOMONTH($Q973,0),'Recurring Transactions'!$L$21)-'Recurring Transactions'!$J$21)/7)+INT(-(MAX('Recurring Transactions'!$J$21,$Q973)-'Recurring Transactions'!$J$21)/7)+1),0),IF('Recurring Transactions'!$F$21="Bi-weekly",IF(AND('Recurring Transactions'!$J$21&lt;=EOMONTH($Q973,0),$Q973&lt;='Recurring Transactions'!$L$21),MAX(0,INT((MIN(EOMONTH($Q973,0),'Recurring Transactions'!$L$21)-'Recurring Transactions'!$J$21)/14)+INT(-(MAX('Recurring Transactions'!$J$21,$Q973)-'Recurring Transactions'!$J$21)/14)+1),0),IF('Recurring Transactions'!$F$21="Quarterly",IF(AND(AND('Recurring Transactions'!$J$21&lt;=EOMONTH($Q973,0),$Q973&lt;='Recurring Transactions'!$L$21),MOD((YEAR($Q973)-YEAR('Recurring Transactions'!$J$21))*12+MONTH($Q973)-MONTH('Recurring Transactions'!$J$21),3)=0),1,0),IF('Recurring Transactions'!$F$21="Annually",IF(AND(AND('Recurring Transactions'!$J$21&lt;=EOMONTH($Q973,0),$Q973&lt;='Recurring Transactions'!$L$21),MONTH($Q973)=MONTH('Recurring Transactions'!$J$21)),1,0),0)))))))*'Recurring Transactions'!$D$21)</f>
        <v/>
      </c>
    </row>
    <row r="974">
      <c r="N974" s="126">
        <f>'Recurring Transactions'!$A$21</f>
        <v/>
      </c>
      <c r="O974" s="126">
        <f>'Recurring Transactions'!$B$21</f>
        <v/>
      </c>
      <c r="P974" s="126">
        <f>'Recurring Transactions'!$E$21</f>
        <v/>
      </c>
      <c r="Q974" s="72">
        <f>IF('Recurring Transactions'!$J$21="","",EDATE('Recurring Transactions'!$J$21,52))</f>
        <v/>
      </c>
      <c r="R974" s="126">
        <f>IF($Q974="","",TEXT($Q974,"mmm yyyy"))</f>
        <v/>
      </c>
      <c r="S974" s="124">
        <f>IF(OR('Recurring Transactions'!$A$21="",$Q974=""),0,(IF('Recurring Transactions'!$F$21="Monthly",IF(AND('Recurring Transactions'!$J$21&lt;=EOMONTH($Q974,0),$Q974&lt;='Recurring Transactions'!$L$21),1,0),IF('Recurring Transactions'!$F$21="Semi-monthly",IF(AND('Recurring Transactions'!$J$21&lt;=EOMONTH($Q974,0),$Q974&lt;='Recurring Transactions'!$L$21),2,0),IF('Recurring Transactions'!$F$21="Weekly",IF(AND('Recurring Transactions'!$J$21&lt;=EOMONTH($Q974,0),$Q974&lt;='Recurring Transactions'!$L$21),MAX(0,INT((MIN(EOMONTH($Q974,0),'Recurring Transactions'!$L$21)-'Recurring Transactions'!$J$21)/7)+INT(-(MAX('Recurring Transactions'!$J$21,$Q974)-'Recurring Transactions'!$J$21)/7)+1),0),IF('Recurring Transactions'!$F$21="Bi-weekly",IF(AND('Recurring Transactions'!$J$21&lt;=EOMONTH($Q974,0),$Q974&lt;='Recurring Transactions'!$L$21),MAX(0,INT((MIN(EOMONTH($Q974,0),'Recurring Transactions'!$L$21)-'Recurring Transactions'!$J$21)/14)+INT(-(MAX('Recurring Transactions'!$J$21,$Q974)-'Recurring Transactions'!$J$21)/14)+1),0),IF('Recurring Transactions'!$F$21="Quarterly",IF(AND(AND('Recurring Transactions'!$J$21&lt;=EOMONTH($Q974,0),$Q974&lt;='Recurring Transactions'!$L$21),MOD((YEAR($Q974)-YEAR('Recurring Transactions'!$J$21))*12+MONTH($Q974)-MONTH('Recurring Transactions'!$J$21),3)=0),1,0),IF('Recurring Transactions'!$F$21="Annually",IF(AND(AND('Recurring Transactions'!$J$21&lt;=EOMONTH($Q974,0),$Q974&lt;='Recurring Transactions'!$L$21),MONTH($Q974)=MONTH('Recurring Transactions'!$J$21)),1,0),0)))))))*'Recurring Transactions'!$D$21)</f>
        <v/>
      </c>
    </row>
    <row r="975">
      <c r="N975" s="126">
        <f>'Recurring Transactions'!$A$21</f>
        <v/>
      </c>
      <c r="O975" s="126">
        <f>'Recurring Transactions'!$B$21</f>
        <v/>
      </c>
      <c r="P975" s="126">
        <f>'Recurring Transactions'!$E$21</f>
        <v/>
      </c>
      <c r="Q975" s="72">
        <f>IF('Recurring Transactions'!$J$21="","",EDATE('Recurring Transactions'!$J$21,53))</f>
        <v/>
      </c>
      <c r="R975" s="126">
        <f>IF($Q975="","",TEXT($Q975,"mmm yyyy"))</f>
        <v/>
      </c>
      <c r="S975" s="124">
        <f>IF(OR('Recurring Transactions'!$A$21="",$Q975=""),0,(IF('Recurring Transactions'!$F$21="Monthly",IF(AND('Recurring Transactions'!$J$21&lt;=EOMONTH($Q975,0),$Q975&lt;='Recurring Transactions'!$L$21),1,0),IF('Recurring Transactions'!$F$21="Semi-monthly",IF(AND('Recurring Transactions'!$J$21&lt;=EOMONTH($Q975,0),$Q975&lt;='Recurring Transactions'!$L$21),2,0),IF('Recurring Transactions'!$F$21="Weekly",IF(AND('Recurring Transactions'!$J$21&lt;=EOMONTH($Q975,0),$Q975&lt;='Recurring Transactions'!$L$21),MAX(0,INT((MIN(EOMONTH($Q975,0),'Recurring Transactions'!$L$21)-'Recurring Transactions'!$J$21)/7)+INT(-(MAX('Recurring Transactions'!$J$21,$Q975)-'Recurring Transactions'!$J$21)/7)+1),0),IF('Recurring Transactions'!$F$21="Bi-weekly",IF(AND('Recurring Transactions'!$J$21&lt;=EOMONTH($Q975,0),$Q975&lt;='Recurring Transactions'!$L$21),MAX(0,INT((MIN(EOMONTH($Q975,0),'Recurring Transactions'!$L$21)-'Recurring Transactions'!$J$21)/14)+INT(-(MAX('Recurring Transactions'!$J$21,$Q975)-'Recurring Transactions'!$J$21)/14)+1),0),IF('Recurring Transactions'!$F$21="Quarterly",IF(AND(AND('Recurring Transactions'!$J$21&lt;=EOMONTH($Q975,0),$Q975&lt;='Recurring Transactions'!$L$21),MOD((YEAR($Q975)-YEAR('Recurring Transactions'!$J$21))*12+MONTH($Q975)-MONTH('Recurring Transactions'!$J$21),3)=0),1,0),IF('Recurring Transactions'!$F$21="Annually",IF(AND(AND('Recurring Transactions'!$J$21&lt;=EOMONTH($Q975,0),$Q975&lt;='Recurring Transactions'!$L$21),MONTH($Q975)=MONTH('Recurring Transactions'!$J$21)),1,0),0)))))))*'Recurring Transactions'!$D$21)</f>
        <v/>
      </c>
    </row>
    <row r="976">
      <c r="N976" s="126">
        <f>'Recurring Transactions'!$A$21</f>
        <v/>
      </c>
      <c r="O976" s="126">
        <f>'Recurring Transactions'!$B$21</f>
        <v/>
      </c>
      <c r="P976" s="126">
        <f>'Recurring Transactions'!$E$21</f>
        <v/>
      </c>
      <c r="Q976" s="72">
        <f>IF('Recurring Transactions'!$J$21="","",EDATE('Recurring Transactions'!$J$21,54))</f>
        <v/>
      </c>
      <c r="R976" s="126">
        <f>IF($Q976="","",TEXT($Q976,"mmm yyyy"))</f>
        <v/>
      </c>
      <c r="S976" s="124">
        <f>IF(OR('Recurring Transactions'!$A$21="",$Q976=""),0,(IF('Recurring Transactions'!$F$21="Monthly",IF(AND('Recurring Transactions'!$J$21&lt;=EOMONTH($Q976,0),$Q976&lt;='Recurring Transactions'!$L$21),1,0),IF('Recurring Transactions'!$F$21="Semi-monthly",IF(AND('Recurring Transactions'!$J$21&lt;=EOMONTH($Q976,0),$Q976&lt;='Recurring Transactions'!$L$21),2,0),IF('Recurring Transactions'!$F$21="Weekly",IF(AND('Recurring Transactions'!$J$21&lt;=EOMONTH($Q976,0),$Q976&lt;='Recurring Transactions'!$L$21),MAX(0,INT((MIN(EOMONTH($Q976,0),'Recurring Transactions'!$L$21)-'Recurring Transactions'!$J$21)/7)+INT(-(MAX('Recurring Transactions'!$J$21,$Q976)-'Recurring Transactions'!$J$21)/7)+1),0),IF('Recurring Transactions'!$F$21="Bi-weekly",IF(AND('Recurring Transactions'!$J$21&lt;=EOMONTH($Q976,0),$Q976&lt;='Recurring Transactions'!$L$21),MAX(0,INT((MIN(EOMONTH($Q976,0),'Recurring Transactions'!$L$21)-'Recurring Transactions'!$J$21)/14)+INT(-(MAX('Recurring Transactions'!$J$21,$Q976)-'Recurring Transactions'!$J$21)/14)+1),0),IF('Recurring Transactions'!$F$21="Quarterly",IF(AND(AND('Recurring Transactions'!$J$21&lt;=EOMONTH($Q976,0),$Q976&lt;='Recurring Transactions'!$L$21),MOD((YEAR($Q976)-YEAR('Recurring Transactions'!$J$21))*12+MONTH($Q976)-MONTH('Recurring Transactions'!$J$21),3)=0),1,0),IF('Recurring Transactions'!$F$21="Annually",IF(AND(AND('Recurring Transactions'!$J$21&lt;=EOMONTH($Q976,0),$Q976&lt;='Recurring Transactions'!$L$21),MONTH($Q976)=MONTH('Recurring Transactions'!$J$21)),1,0),0)))))))*'Recurring Transactions'!$D$21)</f>
        <v/>
      </c>
    </row>
    <row r="977">
      <c r="N977" s="126">
        <f>'Recurring Transactions'!$A$21</f>
        <v/>
      </c>
      <c r="O977" s="126">
        <f>'Recurring Transactions'!$B$21</f>
        <v/>
      </c>
      <c r="P977" s="126">
        <f>'Recurring Transactions'!$E$21</f>
        <v/>
      </c>
      <c r="Q977" s="72">
        <f>IF('Recurring Transactions'!$J$21="","",EDATE('Recurring Transactions'!$J$21,55))</f>
        <v/>
      </c>
      <c r="R977" s="126">
        <f>IF($Q977="","",TEXT($Q977,"mmm yyyy"))</f>
        <v/>
      </c>
      <c r="S977" s="124">
        <f>IF(OR('Recurring Transactions'!$A$21="",$Q977=""),0,(IF('Recurring Transactions'!$F$21="Monthly",IF(AND('Recurring Transactions'!$J$21&lt;=EOMONTH($Q977,0),$Q977&lt;='Recurring Transactions'!$L$21),1,0),IF('Recurring Transactions'!$F$21="Semi-monthly",IF(AND('Recurring Transactions'!$J$21&lt;=EOMONTH($Q977,0),$Q977&lt;='Recurring Transactions'!$L$21),2,0),IF('Recurring Transactions'!$F$21="Weekly",IF(AND('Recurring Transactions'!$J$21&lt;=EOMONTH($Q977,0),$Q977&lt;='Recurring Transactions'!$L$21),MAX(0,INT((MIN(EOMONTH($Q977,0),'Recurring Transactions'!$L$21)-'Recurring Transactions'!$J$21)/7)+INT(-(MAX('Recurring Transactions'!$J$21,$Q977)-'Recurring Transactions'!$J$21)/7)+1),0),IF('Recurring Transactions'!$F$21="Bi-weekly",IF(AND('Recurring Transactions'!$J$21&lt;=EOMONTH($Q977,0),$Q977&lt;='Recurring Transactions'!$L$21),MAX(0,INT((MIN(EOMONTH($Q977,0),'Recurring Transactions'!$L$21)-'Recurring Transactions'!$J$21)/14)+INT(-(MAX('Recurring Transactions'!$J$21,$Q977)-'Recurring Transactions'!$J$21)/14)+1),0),IF('Recurring Transactions'!$F$21="Quarterly",IF(AND(AND('Recurring Transactions'!$J$21&lt;=EOMONTH($Q977,0),$Q977&lt;='Recurring Transactions'!$L$21),MOD((YEAR($Q977)-YEAR('Recurring Transactions'!$J$21))*12+MONTH($Q977)-MONTH('Recurring Transactions'!$J$21),3)=0),1,0),IF('Recurring Transactions'!$F$21="Annually",IF(AND(AND('Recurring Transactions'!$J$21&lt;=EOMONTH($Q977,0),$Q977&lt;='Recurring Transactions'!$L$21),MONTH($Q977)=MONTH('Recurring Transactions'!$J$21)),1,0),0)))))))*'Recurring Transactions'!$D$21)</f>
        <v/>
      </c>
    </row>
    <row r="978">
      <c r="N978" s="126">
        <f>'Recurring Transactions'!$A$21</f>
        <v/>
      </c>
      <c r="O978" s="126">
        <f>'Recurring Transactions'!$B$21</f>
        <v/>
      </c>
      <c r="P978" s="126">
        <f>'Recurring Transactions'!$E$21</f>
        <v/>
      </c>
      <c r="Q978" s="72">
        <f>IF('Recurring Transactions'!$J$21="","",EDATE('Recurring Transactions'!$J$21,56))</f>
        <v/>
      </c>
      <c r="R978" s="126">
        <f>IF($Q978="","",TEXT($Q978,"mmm yyyy"))</f>
        <v/>
      </c>
      <c r="S978" s="124">
        <f>IF(OR('Recurring Transactions'!$A$21="",$Q978=""),0,(IF('Recurring Transactions'!$F$21="Monthly",IF(AND('Recurring Transactions'!$J$21&lt;=EOMONTH($Q978,0),$Q978&lt;='Recurring Transactions'!$L$21),1,0),IF('Recurring Transactions'!$F$21="Semi-monthly",IF(AND('Recurring Transactions'!$J$21&lt;=EOMONTH($Q978,0),$Q978&lt;='Recurring Transactions'!$L$21),2,0),IF('Recurring Transactions'!$F$21="Weekly",IF(AND('Recurring Transactions'!$J$21&lt;=EOMONTH($Q978,0),$Q978&lt;='Recurring Transactions'!$L$21),MAX(0,INT((MIN(EOMONTH($Q978,0),'Recurring Transactions'!$L$21)-'Recurring Transactions'!$J$21)/7)+INT(-(MAX('Recurring Transactions'!$J$21,$Q978)-'Recurring Transactions'!$J$21)/7)+1),0),IF('Recurring Transactions'!$F$21="Bi-weekly",IF(AND('Recurring Transactions'!$J$21&lt;=EOMONTH($Q978,0),$Q978&lt;='Recurring Transactions'!$L$21),MAX(0,INT((MIN(EOMONTH($Q978,0),'Recurring Transactions'!$L$21)-'Recurring Transactions'!$J$21)/14)+INT(-(MAX('Recurring Transactions'!$J$21,$Q978)-'Recurring Transactions'!$J$21)/14)+1),0),IF('Recurring Transactions'!$F$21="Quarterly",IF(AND(AND('Recurring Transactions'!$J$21&lt;=EOMONTH($Q978,0),$Q978&lt;='Recurring Transactions'!$L$21),MOD((YEAR($Q978)-YEAR('Recurring Transactions'!$J$21))*12+MONTH($Q978)-MONTH('Recurring Transactions'!$J$21),3)=0),1,0),IF('Recurring Transactions'!$F$21="Annually",IF(AND(AND('Recurring Transactions'!$J$21&lt;=EOMONTH($Q978,0),$Q978&lt;='Recurring Transactions'!$L$21),MONTH($Q978)=MONTH('Recurring Transactions'!$J$21)),1,0),0)))))))*'Recurring Transactions'!$D$21)</f>
        <v/>
      </c>
    </row>
    <row r="979">
      <c r="N979" s="126">
        <f>'Recurring Transactions'!$A$21</f>
        <v/>
      </c>
      <c r="O979" s="126">
        <f>'Recurring Transactions'!$B$21</f>
        <v/>
      </c>
      <c r="P979" s="126">
        <f>'Recurring Transactions'!$E$21</f>
        <v/>
      </c>
      <c r="Q979" s="72">
        <f>IF('Recurring Transactions'!$J$21="","",EDATE('Recurring Transactions'!$J$21,57))</f>
        <v/>
      </c>
      <c r="R979" s="126">
        <f>IF($Q979="","",TEXT($Q979,"mmm yyyy"))</f>
        <v/>
      </c>
      <c r="S979" s="124">
        <f>IF(OR('Recurring Transactions'!$A$21="",$Q979=""),0,(IF('Recurring Transactions'!$F$21="Monthly",IF(AND('Recurring Transactions'!$J$21&lt;=EOMONTH($Q979,0),$Q979&lt;='Recurring Transactions'!$L$21),1,0),IF('Recurring Transactions'!$F$21="Semi-monthly",IF(AND('Recurring Transactions'!$J$21&lt;=EOMONTH($Q979,0),$Q979&lt;='Recurring Transactions'!$L$21),2,0),IF('Recurring Transactions'!$F$21="Weekly",IF(AND('Recurring Transactions'!$J$21&lt;=EOMONTH($Q979,0),$Q979&lt;='Recurring Transactions'!$L$21),MAX(0,INT((MIN(EOMONTH($Q979,0),'Recurring Transactions'!$L$21)-'Recurring Transactions'!$J$21)/7)+INT(-(MAX('Recurring Transactions'!$J$21,$Q979)-'Recurring Transactions'!$J$21)/7)+1),0),IF('Recurring Transactions'!$F$21="Bi-weekly",IF(AND('Recurring Transactions'!$J$21&lt;=EOMONTH($Q979,0),$Q979&lt;='Recurring Transactions'!$L$21),MAX(0,INT((MIN(EOMONTH($Q979,0),'Recurring Transactions'!$L$21)-'Recurring Transactions'!$J$21)/14)+INT(-(MAX('Recurring Transactions'!$J$21,$Q979)-'Recurring Transactions'!$J$21)/14)+1),0),IF('Recurring Transactions'!$F$21="Quarterly",IF(AND(AND('Recurring Transactions'!$J$21&lt;=EOMONTH($Q979,0),$Q979&lt;='Recurring Transactions'!$L$21),MOD((YEAR($Q979)-YEAR('Recurring Transactions'!$J$21))*12+MONTH($Q979)-MONTH('Recurring Transactions'!$J$21),3)=0),1,0),IF('Recurring Transactions'!$F$21="Annually",IF(AND(AND('Recurring Transactions'!$J$21&lt;=EOMONTH($Q979,0),$Q979&lt;='Recurring Transactions'!$L$21),MONTH($Q979)=MONTH('Recurring Transactions'!$J$21)),1,0),0)))))))*'Recurring Transactions'!$D$21)</f>
        <v/>
      </c>
    </row>
    <row r="980">
      <c r="N980" s="126">
        <f>'Recurring Transactions'!$A$21</f>
        <v/>
      </c>
      <c r="O980" s="126">
        <f>'Recurring Transactions'!$B$21</f>
        <v/>
      </c>
      <c r="P980" s="126">
        <f>'Recurring Transactions'!$E$21</f>
        <v/>
      </c>
      <c r="Q980" s="72">
        <f>IF('Recurring Transactions'!$J$21="","",EDATE('Recurring Transactions'!$J$21,58))</f>
        <v/>
      </c>
      <c r="R980" s="126">
        <f>IF($Q980="","",TEXT($Q980,"mmm yyyy"))</f>
        <v/>
      </c>
      <c r="S980" s="124">
        <f>IF(OR('Recurring Transactions'!$A$21="",$Q980=""),0,(IF('Recurring Transactions'!$F$21="Monthly",IF(AND('Recurring Transactions'!$J$21&lt;=EOMONTH($Q980,0),$Q980&lt;='Recurring Transactions'!$L$21),1,0),IF('Recurring Transactions'!$F$21="Semi-monthly",IF(AND('Recurring Transactions'!$J$21&lt;=EOMONTH($Q980,0),$Q980&lt;='Recurring Transactions'!$L$21),2,0),IF('Recurring Transactions'!$F$21="Weekly",IF(AND('Recurring Transactions'!$J$21&lt;=EOMONTH($Q980,0),$Q980&lt;='Recurring Transactions'!$L$21),MAX(0,INT((MIN(EOMONTH($Q980,0),'Recurring Transactions'!$L$21)-'Recurring Transactions'!$J$21)/7)+INT(-(MAX('Recurring Transactions'!$J$21,$Q980)-'Recurring Transactions'!$J$21)/7)+1),0),IF('Recurring Transactions'!$F$21="Bi-weekly",IF(AND('Recurring Transactions'!$J$21&lt;=EOMONTH($Q980,0),$Q980&lt;='Recurring Transactions'!$L$21),MAX(0,INT((MIN(EOMONTH($Q980,0),'Recurring Transactions'!$L$21)-'Recurring Transactions'!$J$21)/14)+INT(-(MAX('Recurring Transactions'!$J$21,$Q980)-'Recurring Transactions'!$J$21)/14)+1),0),IF('Recurring Transactions'!$F$21="Quarterly",IF(AND(AND('Recurring Transactions'!$J$21&lt;=EOMONTH($Q980,0),$Q980&lt;='Recurring Transactions'!$L$21),MOD((YEAR($Q980)-YEAR('Recurring Transactions'!$J$21))*12+MONTH($Q980)-MONTH('Recurring Transactions'!$J$21),3)=0),1,0),IF('Recurring Transactions'!$F$21="Annually",IF(AND(AND('Recurring Transactions'!$J$21&lt;=EOMONTH($Q980,0),$Q980&lt;='Recurring Transactions'!$L$21),MONTH($Q980)=MONTH('Recurring Transactions'!$J$21)),1,0),0)))))))*'Recurring Transactions'!$D$21)</f>
        <v/>
      </c>
    </row>
    <row r="981">
      <c r="N981" s="126">
        <f>'Recurring Transactions'!$A$21</f>
        <v/>
      </c>
      <c r="O981" s="126">
        <f>'Recurring Transactions'!$B$21</f>
        <v/>
      </c>
      <c r="P981" s="126">
        <f>'Recurring Transactions'!$E$21</f>
        <v/>
      </c>
      <c r="Q981" s="72">
        <f>IF('Recurring Transactions'!$J$21="","",EDATE('Recurring Transactions'!$J$21,59))</f>
        <v/>
      </c>
      <c r="R981" s="126">
        <f>IF($Q981="","",TEXT($Q981,"mmm yyyy"))</f>
        <v/>
      </c>
      <c r="S981" s="124">
        <f>IF(OR('Recurring Transactions'!$A$21="",$Q981=""),0,(IF('Recurring Transactions'!$F$21="Monthly",IF(AND('Recurring Transactions'!$J$21&lt;=EOMONTH($Q981,0),$Q981&lt;='Recurring Transactions'!$L$21),1,0),IF('Recurring Transactions'!$F$21="Semi-monthly",IF(AND('Recurring Transactions'!$J$21&lt;=EOMONTH($Q981,0),$Q981&lt;='Recurring Transactions'!$L$21),2,0),IF('Recurring Transactions'!$F$21="Weekly",IF(AND('Recurring Transactions'!$J$21&lt;=EOMONTH($Q981,0),$Q981&lt;='Recurring Transactions'!$L$21),MAX(0,INT((MIN(EOMONTH($Q981,0),'Recurring Transactions'!$L$21)-'Recurring Transactions'!$J$21)/7)+INT(-(MAX('Recurring Transactions'!$J$21,$Q981)-'Recurring Transactions'!$J$21)/7)+1),0),IF('Recurring Transactions'!$F$21="Bi-weekly",IF(AND('Recurring Transactions'!$J$21&lt;=EOMONTH($Q981,0),$Q981&lt;='Recurring Transactions'!$L$21),MAX(0,INT((MIN(EOMONTH($Q981,0),'Recurring Transactions'!$L$21)-'Recurring Transactions'!$J$21)/14)+INT(-(MAX('Recurring Transactions'!$J$21,$Q981)-'Recurring Transactions'!$J$21)/14)+1),0),IF('Recurring Transactions'!$F$21="Quarterly",IF(AND(AND('Recurring Transactions'!$J$21&lt;=EOMONTH($Q981,0),$Q981&lt;='Recurring Transactions'!$L$21),MOD((YEAR($Q981)-YEAR('Recurring Transactions'!$J$21))*12+MONTH($Q981)-MONTH('Recurring Transactions'!$J$21),3)=0),1,0),IF('Recurring Transactions'!$F$21="Annually",IF(AND(AND('Recurring Transactions'!$J$21&lt;=EOMONTH($Q981,0),$Q981&lt;='Recurring Transactions'!$L$21),MONTH($Q981)=MONTH('Recurring Transactions'!$J$21)),1,0),0)))))))*'Recurring Transactions'!$D$21)</f>
        <v/>
      </c>
    </row>
    <row r="982">
      <c r="N982" s="126">
        <f>'Recurring Transactions'!$A$22</f>
        <v/>
      </c>
      <c r="O982" s="126">
        <f>'Recurring Transactions'!$B$22</f>
        <v/>
      </c>
      <c r="P982" s="126">
        <f>'Recurring Transactions'!$E$22</f>
        <v/>
      </c>
      <c r="Q982" s="72">
        <f>IF('Recurring Transactions'!$J$22="","",EDATE('Recurring Transactions'!$J$22,0))</f>
        <v/>
      </c>
      <c r="R982" s="126">
        <f>IF($Q982="","",TEXT($Q982,"mmm yyyy"))</f>
        <v/>
      </c>
      <c r="S982" s="124">
        <f>IF(OR('Recurring Transactions'!$A$22="",$Q982=""),0,(IF('Recurring Transactions'!$F$22="Monthly",IF(AND('Recurring Transactions'!$J$22&lt;=EOMONTH($Q982,0),$Q982&lt;='Recurring Transactions'!$L$22),1,0),IF('Recurring Transactions'!$F$22="Semi-monthly",IF(AND('Recurring Transactions'!$J$22&lt;=EOMONTH($Q982,0),$Q982&lt;='Recurring Transactions'!$L$22),2,0),IF('Recurring Transactions'!$F$22="Weekly",IF(AND('Recurring Transactions'!$J$22&lt;=EOMONTH($Q982,0),$Q982&lt;='Recurring Transactions'!$L$22),MAX(0,INT((MIN(EOMONTH($Q982,0),'Recurring Transactions'!$L$22)-'Recurring Transactions'!$J$22)/7)+INT(-(MAX('Recurring Transactions'!$J$22,$Q982)-'Recurring Transactions'!$J$22)/7)+1),0),IF('Recurring Transactions'!$F$22="Bi-weekly",IF(AND('Recurring Transactions'!$J$22&lt;=EOMONTH($Q982,0),$Q982&lt;='Recurring Transactions'!$L$22),MAX(0,INT((MIN(EOMONTH($Q982,0),'Recurring Transactions'!$L$22)-'Recurring Transactions'!$J$22)/14)+INT(-(MAX('Recurring Transactions'!$J$22,$Q982)-'Recurring Transactions'!$J$22)/14)+1),0),IF('Recurring Transactions'!$F$22="Quarterly",IF(AND(AND('Recurring Transactions'!$J$22&lt;=EOMONTH($Q982,0),$Q982&lt;='Recurring Transactions'!$L$22),MOD((YEAR($Q982)-YEAR('Recurring Transactions'!$J$22))*12+MONTH($Q982)-MONTH('Recurring Transactions'!$J$22),3)=0),1,0),IF('Recurring Transactions'!$F$22="Annually",IF(AND(AND('Recurring Transactions'!$J$22&lt;=EOMONTH($Q982,0),$Q982&lt;='Recurring Transactions'!$L$22),MONTH($Q982)=MONTH('Recurring Transactions'!$J$22)),1,0),0)))))))*'Recurring Transactions'!$D$22)</f>
        <v/>
      </c>
    </row>
    <row r="983">
      <c r="N983" s="126">
        <f>'Recurring Transactions'!$A$22</f>
        <v/>
      </c>
      <c r="O983" s="126">
        <f>'Recurring Transactions'!$B$22</f>
        <v/>
      </c>
      <c r="P983" s="126">
        <f>'Recurring Transactions'!$E$22</f>
        <v/>
      </c>
      <c r="Q983" s="72">
        <f>IF('Recurring Transactions'!$J$22="","",EDATE('Recurring Transactions'!$J$22,1))</f>
        <v/>
      </c>
      <c r="R983" s="126">
        <f>IF($Q983="","",TEXT($Q983,"mmm yyyy"))</f>
        <v/>
      </c>
      <c r="S983" s="124">
        <f>IF(OR('Recurring Transactions'!$A$22="",$Q983=""),0,(IF('Recurring Transactions'!$F$22="Monthly",IF(AND('Recurring Transactions'!$J$22&lt;=EOMONTH($Q983,0),$Q983&lt;='Recurring Transactions'!$L$22),1,0),IF('Recurring Transactions'!$F$22="Semi-monthly",IF(AND('Recurring Transactions'!$J$22&lt;=EOMONTH($Q983,0),$Q983&lt;='Recurring Transactions'!$L$22),2,0),IF('Recurring Transactions'!$F$22="Weekly",IF(AND('Recurring Transactions'!$J$22&lt;=EOMONTH($Q983,0),$Q983&lt;='Recurring Transactions'!$L$22),MAX(0,INT((MIN(EOMONTH($Q983,0),'Recurring Transactions'!$L$22)-'Recurring Transactions'!$J$22)/7)+INT(-(MAX('Recurring Transactions'!$J$22,$Q983)-'Recurring Transactions'!$J$22)/7)+1),0),IF('Recurring Transactions'!$F$22="Bi-weekly",IF(AND('Recurring Transactions'!$J$22&lt;=EOMONTH($Q983,0),$Q983&lt;='Recurring Transactions'!$L$22),MAX(0,INT((MIN(EOMONTH($Q983,0),'Recurring Transactions'!$L$22)-'Recurring Transactions'!$J$22)/14)+INT(-(MAX('Recurring Transactions'!$J$22,$Q983)-'Recurring Transactions'!$J$22)/14)+1),0),IF('Recurring Transactions'!$F$22="Quarterly",IF(AND(AND('Recurring Transactions'!$J$22&lt;=EOMONTH($Q983,0),$Q983&lt;='Recurring Transactions'!$L$22),MOD((YEAR($Q983)-YEAR('Recurring Transactions'!$J$22))*12+MONTH($Q983)-MONTH('Recurring Transactions'!$J$22),3)=0),1,0),IF('Recurring Transactions'!$F$22="Annually",IF(AND(AND('Recurring Transactions'!$J$22&lt;=EOMONTH($Q983,0),$Q983&lt;='Recurring Transactions'!$L$22),MONTH($Q983)=MONTH('Recurring Transactions'!$J$22)),1,0),0)))))))*'Recurring Transactions'!$D$22)</f>
        <v/>
      </c>
    </row>
    <row r="984">
      <c r="N984" s="126">
        <f>'Recurring Transactions'!$A$22</f>
        <v/>
      </c>
      <c r="O984" s="126">
        <f>'Recurring Transactions'!$B$22</f>
        <v/>
      </c>
      <c r="P984" s="126">
        <f>'Recurring Transactions'!$E$22</f>
        <v/>
      </c>
      <c r="Q984" s="72">
        <f>IF('Recurring Transactions'!$J$22="","",EDATE('Recurring Transactions'!$J$22,2))</f>
        <v/>
      </c>
      <c r="R984" s="126">
        <f>IF($Q984="","",TEXT($Q984,"mmm yyyy"))</f>
        <v/>
      </c>
      <c r="S984" s="124">
        <f>IF(OR('Recurring Transactions'!$A$22="",$Q984=""),0,(IF('Recurring Transactions'!$F$22="Monthly",IF(AND('Recurring Transactions'!$J$22&lt;=EOMONTH($Q984,0),$Q984&lt;='Recurring Transactions'!$L$22),1,0),IF('Recurring Transactions'!$F$22="Semi-monthly",IF(AND('Recurring Transactions'!$J$22&lt;=EOMONTH($Q984,0),$Q984&lt;='Recurring Transactions'!$L$22),2,0),IF('Recurring Transactions'!$F$22="Weekly",IF(AND('Recurring Transactions'!$J$22&lt;=EOMONTH($Q984,0),$Q984&lt;='Recurring Transactions'!$L$22),MAX(0,INT((MIN(EOMONTH($Q984,0),'Recurring Transactions'!$L$22)-'Recurring Transactions'!$J$22)/7)+INT(-(MAX('Recurring Transactions'!$J$22,$Q984)-'Recurring Transactions'!$J$22)/7)+1),0),IF('Recurring Transactions'!$F$22="Bi-weekly",IF(AND('Recurring Transactions'!$J$22&lt;=EOMONTH($Q984,0),$Q984&lt;='Recurring Transactions'!$L$22),MAX(0,INT((MIN(EOMONTH($Q984,0),'Recurring Transactions'!$L$22)-'Recurring Transactions'!$J$22)/14)+INT(-(MAX('Recurring Transactions'!$J$22,$Q984)-'Recurring Transactions'!$J$22)/14)+1),0),IF('Recurring Transactions'!$F$22="Quarterly",IF(AND(AND('Recurring Transactions'!$J$22&lt;=EOMONTH($Q984,0),$Q984&lt;='Recurring Transactions'!$L$22),MOD((YEAR($Q984)-YEAR('Recurring Transactions'!$J$22))*12+MONTH($Q984)-MONTH('Recurring Transactions'!$J$22),3)=0),1,0),IF('Recurring Transactions'!$F$22="Annually",IF(AND(AND('Recurring Transactions'!$J$22&lt;=EOMONTH($Q984,0),$Q984&lt;='Recurring Transactions'!$L$22),MONTH($Q984)=MONTH('Recurring Transactions'!$J$22)),1,0),0)))))))*'Recurring Transactions'!$D$22)</f>
        <v/>
      </c>
    </row>
    <row r="985">
      <c r="N985" s="126">
        <f>'Recurring Transactions'!$A$22</f>
        <v/>
      </c>
      <c r="O985" s="126">
        <f>'Recurring Transactions'!$B$22</f>
        <v/>
      </c>
      <c r="P985" s="126">
        <f>'Recurring Transactions'!$E$22</f>
        <v/>
      </c>
      <c r="Q985" s="72">
        <f>IF('Recurring Transactions'!$J$22="","",EDATE('Recurring Transactions'!$J$22,3))</f>
        <v/>
      </c>
      <c r="R985" s="126">
        <f>IF($Q985="","",TEXT($Q985,"mmm yyyy"))</f>
        <v/>
      </c>
      <c r="S985" s="124">
        <f>IF(OR('Recurring Transactions'!$A$22="",$Q985=""),0,(IF('Recurring Transactions'!$F$22="Monthly",IF(AND('Recurring Transactions'!$J$22&lt;=EOMONTH($Q985,0),$Q985&lt;='Recurring Transactions'!$L$22),1,0),IF('Recurring Transactions'!$F$22="Semi-monthly",IF(AND('Recurring Transactions'!$J$22&lt;=EOMONTH($Q985,0),$Q985&lt;='Recurring Transactions'!$L$22),2,0),IF('Recurring Transactions'!$F$22="Weekly",IF(AND('Recurring Transactions'!$J$22&lt;=EOMONTH($Q985,0),$Q985&lt;='Recurring Transactions'!$L$22),MAX(0,INT((MIN(EOMONTH($Q985,0),'Recurring Transactions'!$L$22)-'Recurring Transactions'!$J$22)/7)+INT(-(MAX('Recurring Transactions'!$J$22,$Q985)-'Recurring Transactions'!$J$22)/7)+1),0),IF('Recurring Transactions'!$F$22="Bi-weekly",IF(AND('Recurring Transactions'!$J$22&lt;=EOMONTH($Q985,0),$Q985&lt;='Recurring Transactions'!$L$22),MAX(0,INT((MIN(EOMONTH($Q985,0),'Recurring Transactions'!$L$22)-'Recurring Transactions'!$J$22)/14)+INT(-(MAX('Recurring Transactions'!$J$22,$Q985)-'Recurring Transactions'!$J$22)/14)+1),0),IF('Recurring Transactions'!$F$22="Quarterly",IF(AND(AND('Recurring Transactions'!$J$22&lt;=EOMONTH($Q985,0),$Q985&lt;='Recurring Transactions'!$L$22),MOD((YEAR($Q985)-YEAR('Recurring Transactions'!$J$22))*12+MONTH($Q985)-MONTH('Recurring Transactions'!$J$22),3)=0),1,0),IF('Recurring Transactions'!$F$22="Annually",IF(AND(AND('Recurring Transactions'!$J$22&lt;=EOMONTH($Q985,0),$Q985&lt;='Recurring Transactions'!$L$22),MONTH($Q985)=MONTH('Recurring Transactions'!$J$22)),1,0),0)))))))*'Recurring Transactions'!$D$22)</f>
        <v/>
      </c>
    </row>
    <row r="986">
      <c r="N986" s="126">
        <f>'Recurring Transactions'!$A$22</f>
        <v/>
      </c>
      <c r="O986" s="126">
        <f>'Recurring Transactions'!$B$22</f>
        <v/>
      </c>
      <c r="P986" s="126">
        <f>'Recurring Transactions'!$E$22</f>
        <v/>
      </c>
      <c r="Q986" s="72">
        <f>IF('Recurring Transactions'!$J$22="","",EDATE('Recurring Transactions'!$J$22,4))</f>
        <v/>
      </c>
      <c r="R986" s="126">
        <f>IF($Q986="","",TEXT($Q986,"mmm yyyy"))</f>
        <v/>
      </c>
      <c r="S986" s="124">
        <f>IF(OR('Recurring Transactions'!$A$22="",$Q986=""),0,(IF('Recurring Transactions'!$F$22="Monthly",IF(AND('Recurring Transactions'!$J$22&lt;=EOMONTH($Q986,0),$Q986&lt;='Recurring Transactions'!$L$22),1,0),IF('Recurring Transactions'!$F$22="Semi-monthly",IF(AND('Recurring Transactions'!$J$22&lt;=EOMONTH($Q986,0),$Q986&lt;='Recurring Transactions'!$L$22),2,0),IF('Recurring Transactions'!$F$22="Weekly",IF(AND('Recurring Transactions'!$J$22&lt;=EOMONTH($Q986,0),$Q986&lt;='Recurring Transactions'!$L$22),MAX(0,INT((MIN(EOMONTH($Q986,0),'Recurring Transactions'!$L$22)-'Recurring Transactions'!$J$22)/7)+INT(-(MAX('Recurring Transactions'!$J$22,$Q986)-'Recurring Transactions'!$J$22)/7)+1),0),IF('Recurring Transactions'!$F$22="Bi-weekly",IF(AND('Recurring Transactions'!$J$22&lt;=EOMONTH($Q986,0),$Q986&lt;='Recurring Transactions'!$L$22),MAX(0,INT((MIN(EOMONTH($Q986,0),'Recurring Transactions'!$L$22)-'Recurring Transactions'!$J$22)/14)+INT(-(MAX('Recurring Transactions'!$J$22,$Q986)-'Recurring Transactions'!$J$22)/14)+1),0),IF('Recurring Transactions'!$F$22="Quarterly",IF(AND(AND('Recurring Transactions'!$J$22&lt;=EOMONTH($Q986,0),$Q986&lt;='Recurring Transactions'!$L$22),MOD((YEAR($Q986)-YEAR('Recurring Transactions'!$J$22))*12+MONTH($Q986)-MONTH('Recurring Transactions'!$J$22),3)=0),1,0),IF('Recurring Transactions'!$F$22="Annually",IF(AND(AND('Recurring Transactions'!$J$22&lt;=EOMONTH($Q986,0),$Q986&lt;='Recurring Transactions'!$L$22),MONTH($Q986)=MONTH('Recurring Transactions'!$J$22)),1,0),0)))))))*'Recurring Transactions'!$D$22)</f>
        <v/>
      </c>
    </row>
    <row r="987">
      <c r="N987" s="126">
        <f>'Recurring Transactions'!$A$22</f>
        <v/>
      </c>
      <c r="O987" s="126">
        <f>'Recurring Transactions'!$B$22</f>
        <v/>
      </c>
      <c r="P987" s="126">
        <f>'Recurring Transactions'!$E$22</f>
        <v/>
      </c>
      <c r="Q987" s="72">
        <f>IF('Recurring Transactions'!$J$22="","",EDATE('Recurring Transactions'!$J$22,5))</f>
        <v/>
      </c>
      <c r="R987" s="126">
        <f>IF($Q987="","",TEXT($Q987,"mmm yyyy"))</f>
        <v/>
      </c>
      <c r="S987" s="124">
        <f>IF(OR('Recurring Transactions'!$A$22="",$Q987=""),0,(IF('Recurring Transactions'!$F$22="Monthly",IF(AND('Recurring Transactions'!$J$22&lt;=EOMONTH($Q987,0),$Q987&lt;='Recurring Transactions'!$L$22),1,0),IF('Recurring Transactions'!$F$22="Semi-monthly",IF(AND('Recurring Transactions'!$J$22&lt;=EOMONTH($Q987,0),$Q987&lt;='Recurring Transactions'!$L$22),2,0),IF('Recurring Transactions'!$F$22="Weekly",IF(AND('Recurring Transactions'!$J$22&lt;=EOMONTH($Q987,0),$Q987&lt;='Recurring Transactions'!$L$22),MAX(0,INT((MIN(EOMONTH($Q987,0),'Recurring Transactions'!$L$22)-'Recurring Transactions'!$J$22)/7)+INT(-(MAX('Recurring Transactions'!$J$22,$Q987)-'Recurring Transactions'!$J$22)/7)+1),0),IF('Recurring Transactions'!$F$22="Bi-weekly",IF(AND('Recurring Transactions'!$J$22&lt;=EOMONTH($Q987,0),$Q987&lt;='Recurring Transactions'!$L$22),MAX(0,INT((MIN(EOMONTH($Q987,0),'Recurring Transactions'!$L$22)-'Recurring Transactions'!$J$22)/14)+INT(-(MAX('Recurring Transactions'!$J$22,$Q987)-'Recurring Transactions'!$J$22)/14)+1),0),IF('Recurring Transactions'!$F$22="Quarterly",IF(AND(AND('Recurring Transactions'!$J$22&lt;=EOMONTH($Q987,0),$Q987&lt;='Recurring Transactions'!$L$22),MOD((YEAR($Q987)-YEAR('Recurring Transactions'!$J$22))*12+MONTH($Q987)-MONTH('Recurring Transactions'!$J$22),3)=0),1,0),IF('Recurring Transactions'!$F$22="Annually",IF(AND(AND('Recurring Transactions'!$J$22&lt;=EOMONTH($Q987,0),$Q987&lt;='Recurring Transactions'!$L$22),MONTH($Q987)=MONTH('Recurring Transactions'!$J$22)),1,0),0)))))))*'Recurring Transactions'!$D$22)</f>
        <v/>
      </c>
    </row>
    <row r="988">
      <c r="N988" s="126">
        <f>'Recurring Transactions'!$A$22</f>
        <v/>
      </c>
      <c r="O988" s="126">
        <f>'Recurring Transactions'!$B$22</f>
        <v/>
      </c>
      <c r="P988" s="126">
        <f>'Recurring Transactions'!$E$22</f>
        <v/>
      </c>
      <c r="Q988" s="72">
        <f>IF('Recurring Transactions'!$J$22="","",EDATE('Recurring Transactions'!$J$22,6))</f>
        <v/>
      </c>
      <c r="R988" s="126">
        <f>IF($Q988="","",TEXT($Q988,"mmm yyyy"))</f>
        <v/>
      </c>
      <c r="S988" s="124">
        <f>IF(OR('Recurring Transactions'!$A$22="",$Q988=""),0,(IF('Recurring Transactions'!$F$22="Monthly",IF(AND('Recurring Transactions'!$J$22&lt;=EOMONTH($Q988,0),$Q988&lt;='Recurring Transactions'!$L$22),1,0),IF('Recurring Transactions'!$F$22="Semi-monthly",IF(AND('Recurring Transactions'!$J$22&lt;=EOMONTH($Q988,0),$Q988&lt;='Recurring Transactions'!$L$22),2,0),IF('Recurring Transactions'!$F$22="Weekly",IF(AND('Recurring Transactions'!$J$22&lt;=EOMONTH($Q988,0),$Q988&lt;='Recurring Transactions'!$L$22),MAX(0,INT((MIN(EOMONTH($Q988,0),'Recurring Transactions'!$L$22)-'Recurring Transactions'!$J$22)/7)+INT(-(MAX('Recurring Transactions'!$J$22,$Q988)-'Recurring Transactions'!$J$22)/7)+1),0),IF('Recurring Transactions'!$F$22="Bi-weekly",IF(AND('Recurring Transactions'!$J$22&lt;=EOMONTH($Q988,0),$Q988&lt;='Recurring Transactions'!$L$22),MAX(0,INT((MIN(EOMONTH($Q988,0),'Recurring Transactions'!$L$22)-'Recurring Transactions'!$J$22)/14)+INT(-(MAX('Recurring Transactions'!$J$22,$Q988)-'Recurring Transactions'!$J$22)/14)+1),0),IF('Recurring Transactions'!$F$22="Quarterly",IF(AND(AND('Recurring Transactions'!$J$22&lt;=EOMONTH($Q988,0),$Q988&lt;='Recurring Transactions'!$L$22),MOD((YEAR($Q988)-YEAR('Recurring Transactions'!$J$22))*12+MONTH($Q988)-MONTH('Recurring Transactions'!$J$22),3)=0),1,0),IF('Recurring Transactions'!$F$22="Annually",IF(AND(AND('Recurring Transactions'!$J$22&lt;=EOMONTH($Q988,0),$Q988&lt;='Recurring Transactions'!$L$22),MONTH($Q988)=MONTH('Recurring Transactions'!$J$22)),1,0),0)))))))*'Recurring Transactions'!$D$22)</f>
        <v/>
      </c>
    </row>
    <row r="989">
      <c r="N989" s="126">
        <f>'Recurring Transactions'!$A$22</f>
        <v/>
      </c>
      <c r="O989" s="126">
        <f>'Recurring Transactions'!$B$22</f>
        <v/>
      </c>
      <c r="P989" s="126">
        <f>'Recurring Transactions'!$E$22</f>
        <v/>
      </c>
      <c r="Q989" s="72">
        <f>IF('Recurring Transactions'!$J$22="","",EDATE('Recurring Transactions'!$J$22,7))</f>
        <v/>
      </c>
      <c r="R989" s="126">
        <f>IF($Q989="","",TEXT($Q989,"mmm yyyy"))</f>
        <v/>
      </c>
      <c r="S989" s="124">
        <f>IF(OR('Recurring Transactions'!$A$22="",$Q989=""),0,(IF('Recurring Transactions'!$F$22="Monthly",IF(AND('Recurring Transactions'!$J$22&lt;=EOMONTH($Q989,0),$Q989&lt;='Recurring Transactions'!$L$22),1,0),IF('Recurring Transactions'!$F$22="Semi-monthly",IF(AND('Recurring Transactions'!$J$22&lt;=EOMONTH($Q989,0),$Q989&lt;='Recurring Transactions'!$L$22),2,0),IF('Recurring Transactions'!$F$22="Weekly",IF(AND('Recurring Transactions'!$J$22&lt;=EOMONTH($Q989,0),$Q989&lt;='Recurring Transactions'!$L$22),MAX(0,INT((MIN(EOMONTH($Q989,0),'Recurring Transactions'!$L$22)-'Recurring Transactions'!$J$22)/7)+INT(-(MAX('Recurring Transactions'!$J$22,$Q989)-'Recurring Transactions'!$J$22)/7)+1),0),IF('Recurring Transactions'!$F$22="Bi-weekly",IF(AND('Recurring Transactions'!$J$22&lt;=EOMONTH($Q989,0),$Q989&lt;='Recurring Transactions'!$L$22),MAX(0,INT((MIN(EOMONTH($Q989,0),'Recurring Transactions'!$L$22)-'Recurring Transactions'!$J$22)/14)+INT(-(MAX('Recurring Transactions'!$J$22,$Q989)-'Recurring Transactions'!$J$22)/14)+1),0),IF('Recurring Transactions'!$F$22="Quarterly",IF(AND(AND('Recurring Transactions'!$J$22&lt;=EOMONTH($Q989,0),$Q989&lt;='Recurring Transactions'!$L$22),MOD((YEAR($Q989)-YEAR('Recurring Transactions'!$J$22))*12+MONTH($Q989)-MONTH('Recurring Transactions'!$J$22),3)=0),1,0),IF('Recurring Transactions'!$F$22="Annually",IF(AND(AND('Recurring Transactions'!$J$22&lt;=EOMONTH($Q989,0),$Q989&lt;='Recurring Transactions'!$L$22),MONTH($Q989)=MONTH('Recurring Transactions'!$J$22)),1,0),0)))))))*'Recurring Transactions'!$D$22)</f>
        <v/>
      </c>
    </row>
    <row r="990">
      <c r="N990" s="126">
        <f>'Recurring Transactions'!$A$22</f>
        <v/>
      </c>
      <c r="O990" s="126">
        <f>'Recurring Transactions'!$B$22</f>
        <v/>
      </c>
      <c r="P990" s="126">
        <f>'Recurring Transactions'!$E$22</f>
        <v/>
      </c>
      <c r="Q990" s="72">
        <f>IF('Recurring Transactions'!$J$22="","",EDATE('Recurring Transactions'!$J$22,8))</f>
        <v/>
      </c>
      <c r="R990" s="126">
        <f>IF($Q990="","",TEXT($Q990,"mmm yyyy"))</f>
        <v/>
      </c>
      <c r="S990" s="124">
        <f>IF(OR('Recurring Transactions'!$A$22="",$Q990=""),0,(IF('Recurring Transactions'!$F$22="Monthly",IF(AND('Recurring Transactions'!$J$22&lt;=EOMONTH($Q990,0),$Q990&lt;='Recurring Transactions'!$L$22),1,0),IF('Recurring Transactions'!$F$22="Semi-monthly",IF(AND('Recurring Transactions'!$J$22&lt;=EOMONTH($Q990,0),$Q990&lt;='Recurring Transactions'!$L$22),2,0),IF('Recurring Transactions'!$F$22="Weekly",IF(AND('Recurring Transactions'!$J$22&lt;=EOMONTH($Q990,0),$Q990&lt;='Recurring Transactions'!$L$22),MAX(0,INT((MIN(EOMONTH($Q990,0),'Recurring Transactions'!$L$22)-'Recurring Transactions'!$J$22)/7)+INT(-(MAX('Recurring Transactions'!$J$22,$Q990)-'Recurring Transactions'!$J$22)/7)+1),0),IF('Recurring Transactions'!$F$22="Bi-weekly",IF(AND('Recurring Transactions'!$J$22&lt;=EOMONTH($Q990,0),$Q990&lt;='Recurring Transactions'!$L$22),MAX(0,INT((MIN(EOMONTH($Q990,0),'Recurring Transactions'!$L$22)-'Recurring Transactions'!$J$22)/14)+INT(-(MAX('Recurring Transactions'!$J$22,$Q990)-'Recurring Transactions'!$J$22)/14)+1),0),IF('Recurring Transactions'!$F$22="Quarterly",IF(AND(AND('Recurring Transactions'!$J$22&lt;=EOMONTH($Q990,0),$Q990&lt;='Recurring Transactions'!$L$22),MOD((YEAR($Q990)-YEAR('Recurring Transactions'!$J$22))*12+MONTH($Q990)-MONTH('Recurring Transactions'!$J$22),3)=0),1,0),IF('Recurring Transactions'!$F$22="Annually",IF(AND(AND('Recurring Transactions'!$J$22&lt;=EOMONTH($Q990,0),$Q990&lt;='Recurring Transactions'!$L$22),MONTH($Q990)=MONTH('Recurring Transactions'!$J$22)),1,0),0)))))))*'Recurring Transactions'!$D$22)</f>
        <v/>
      </c>
    </row>
    <row r="991">
      <c r="N991" s="126">
        <f>'Recurring Transactions'!$A$22</f>
        <v/>
      </c>
      <c r="O991" s="126">
        <f>'Recurring Transactions'!$B$22</f>
        <v/>
      </c>
      <c r="P991" s="126">
        <f>'Recurring Transactions'!$E$22</f>
        <v/>
      </c>
      <c r="Q991" s="72">
        <f>IF('Recurring Transactions'!$J$22="","",EDATE('Recurring Transactions'!$J$22,9))</f>
        <v/>
      </c>
      <c r="R991" s="126">
        <f>IF($Q991="","",TEXT($Q991,"mmm yyyy"))</f>
        <v/>
      </c>
      <c r="S991" s="124">
        <f>IF(OR('Recurring Transactions'!$A$22="",$Q991=""),0,(IF('Recurring Transactions'!$F$22="Monthly",IF(AND('Recurring Transactions'!$J$22&lt;=EOMONTH($Q991,0),$Q991&lt;='Recurring Transactions'!$L$22),1,0),IF('Recurring Transactions'!$F$22="Semi-monthly",IF(AND('Recurring Transactions'!$J$22&lt;=EOMONTH($Q991,0),$Q991&lt;='Recurring Transactions'!$L$22),2,0),IF('Recurring Transactions'!$F$22="Weekly",IF(AND('Recurring Transactions'!$J$22&lt;=EOMONTH($Q991,0),$Q991&lt;='Recurring Transactions'!$L$22),MAX(0,INT((MIN(EOMONTH($Q991,0),'Recurring Transactions'!$L$22)-'Recurring Transactions'!$J$22)/7)+INT(-(MAX('Recurring Transactions'!$J$22,$Q991)-'Recurring Transactions'!$J$22)/7)+1),0),IF('Recurring Transactions'!$F$22="Bi-weekly",IF(AND('Recurring Transactions'!$J$22&lt;=EOMONTH($Q991,0),$Q991&lt;='Recurring Transactions'!$L$22),MAX(0,INT((MIN(EOMONTH($Q991,0),'Recurring Transactions'!$L$22)-'Recurring Transactions'!$J$22)/14)+INT(-(MAX('Recurring Transactions'!$J$22,$Q991)-'Recurring Transactions'!$J$22)/14)+1),0),IF('Recurring Transactions'!$F$22="Quarterly",IF(AND(AND('Recurring Transactions'!$J$22&lt;=EOMONTH($Q991,0),$Q991&lt;='Recurring Transactions'!$L$22),MOD((YEAR($Q991)-YEAR('Recurring Transactions'!$J$22))*12+MONTH($Q991)-MONTH('Recurring Transactions'!$J$22),3)=0),1,0),IF('Recurring Transactions'!$F$22="Annually",IF(AND(AND('Recurring Transactions'!$J$22&lt;=EOMONTH($Q991,0),$Q991&lt;='Recurring Transactions'!$L$22),MONTH($Q991)=MONTH('Recurring Transactions'!$J$22)),1,0),0)))))))*'Recurring Transactions'!$D$22)</f>
        <v/>
      </c>
    </row>
    <row r="992">
      <c r="N992" s="126">
        <f>'Recurring Transactions'!$A$22</f>
        <v/>
      </c>
      <c r="O992" s="126">
        <f>'Recurring Transactions'!$B$22</f>
        <v/>
      </c>
      <c r="P992" s="126">
        <f>'Recurring Transactions'!$E$22</f>
        <v/>
      </c>
      <c r="Q992" s="72">
        <f>IF('Recurring Transactions'!$J$22="","",EDATE('Recurring Transactions'!$J$22,10))</f>
        <v/>
      </c>
      <c r="R992" s="126">
        <f>IF($Q992="","",TEXT($Q992,"mmm yyyy"))</f>
        <v/>
      </c>
      <c r="S992" s="124">
        <f>IF(OR('Recurring Transactions'!$A$22="",$Q992=""),0,(IF('Recurring Transactions'!$F$22="Monthly",IF(AND('Recurring Transactions'!$J$22&lt;=EOMONTH($Q992,0),$Q992&lt;='Recurring Transactions'!$L$22),1,0),IF('Recurring Transactions'!$F$22="Semi-monthly",IF(AND('Recurring Transactions'!$J$22&lt;=EOMONTH($Q992,0),$Q992&lt;='Recurring Transactions'!$L$22),2,0),IF('Recurring Transactions'!$F$22="Weekly",IF(AND('Recurring Transactions'!$J$22&lt;=EOMONTH($Q992,0),$Q992&lt;='Recurring Transactions'!$L$22),MAX(0,INT((MIN(EOMONTH($Q992,0),'Recurring Transactions'!$L$22)-'Recurring Transactions'!$J$22)/7)+INT(-(MAX('Recurring Transactions'!$J$22,$Q992)-'Recurring Transactions'!$J$22)/7)+1),0),IF('Recurring Transactions'!$F$22="Bi-weekly",IF(AND('Recurring Transactions'!$J$22&lt;=EOMONTH($Q992,0),$Q992&lt;='Recurring Transactions'!$L$22),MAX(0,INT((MIN(EOMONTH($Q992,0),'Recurring Transactions'!$L$22)-'Recurring Transactions'!$J$22)/14)+INT(-(MAX('Recurring Transactions'!$J$22,$Q992)-'Recurring Transactions'!$J$22)/14)+1),0),IF('Recurring Transactions'!$F$22="Quarterly",IF(AND(AND('Recurring Transactions'!$J$22&lt;=EOMONTH($Q992,0),$Q992&lt;='Recurring Transactions'!$L$22),MOD((YEAR($Q992)-YEAR('Recurring Transactions'!$J$22))*12+MONTH($Q992)-MONTH('Recurring Transactions'!$J$22),3)=0),1,0),IF('Recurring Transactions'!$F$22="Annually",IF(AND(AND('Recurring Transactions'!$J$22&lt;=EOMONTH($Q992,0),$Q992&lt;='Recurring Transactions'!$L$22),MONTH($Q992)=MONTH('Recurring Transactions'!$J$22)),1,0),0)))))))*'Recurring Transactions'!$D$22)</f>
        <v/>
      </c>
    </row>
    <row r="993">
      <c r="N993" s="126">
        <f>'Recurring Transactions'!$A$22</f>
        <v/>
      </c>
      <c r="O993" s="126">
        <f>'Recurring Transactions'!$B$22</f>
        <v/>
      </c>
      <c r="P993" s="126">
        <f>'Recurring Transactions'!$E$22</f>
        <v/>
      </c>
      <c r="Q993" s="72">
        <f>IF('Recurring Transactions'!$J$22="","",EDATE('Recurring Transactions'!$J$22,11))</f>
        <v/>
      </c>
      <c r="R993" s="126">
        <f>IF($Q993="","",TEXT($Q993,"mmm yyyy"))</f>
        <v/>
      </c>
      <c r="S993" s="124">
        <f>IF(OR('Recurring Transactions'!$A$22="",$Q993=""),0,(IF('Recurring Transactions'!$F$22="Monthly",IF(AND('Recurring Transactions'!$J$22&lt;=EOMONTH($Q993,0),$Q993&lt;='Recurring Transactions'!$L$22),1,0),IF('Recurring Transactions'!$F$22="Semi-monthly",IF(AND('Recurring Transactions'!$J$22&lt;=EOMONTH($Q993,0),$Q993&lt;='Recurring Transactions'!$L$22),2,0),IF('Recurring Transactions'!$F$22="Weekly",IF(AND('Recurring Transactions'!$J$22&lt;=EOMONTH($Q993,0),$Q993&lt;='Recurring Transactions'!$L$22),MAX(0,INT((MIN(EOMONTH($Q993,0),'Recurring Transactions'!$L$22)-'Recurring Transactions'!$J$22)/7)+INT(-(MAX('Recurring Transactions'!$J$22,$Q993)-'Recurring Transactions'!$J$22)/7)+1),0),IF('Recurring Transactions'!$F$22="Bi-weekly",IF(AND('Recurring Transactions'!$J$22&lt;=EOMONTH($Q993,0),$Q993&lt;='Recurring Transactions'!$L$22),MAX(0,INT((MIN(EOMONTH($Q993,0),'Recurring Transactions'!$L$22)-'Recurring Transactions'!$J$22)/14)+INT(-(MAX('Recurring Transactions'!$J$22,$Q993)-'Recurring Transactions'!$J$22)/14)+1),0),IF('Recurring Transactions'!$F$22="Quarterly",IF(AND(AND('Recurring Transactions'!$J$22&lt;=EOMONTH($Q993,0),$Q993&lt;='Recurring Transactions'!$L$22),MOD((YEAR($Q993)-YEAR('Recurring Transactions'!$J$22))*12+MONTH($Q993)-MONTH('Recurring Transactions'!$J$22),3)=0),1,0),IF('Recurring Transactions'!$F$22="Annually",IF(AND(AND('Recurring Transactions'!$J$22&lt;=EOMONTH($Q993,0),$Q993&lt;='Recurring Transactions'!$L$22),MONTH($Q993)=MONTH('Recurring Transactions'!$J$22)),1,0),0)))))))*'Recurring Transactions'!$D$22)</f>
        <v/>
      </c>
    </row>
    <row r="994">
      <c r="N994" s="126">
        <f>'Recurring Transactions'!$A$22</f>
        <v/>
      </c>
      <c r="O994" s="126">
        <f>'Recurring Transactions'!$B$22</f>
        <v/>
      </c>
      <c r="P994" s="126">
        <f>'Recurring Transactions'!$E$22</f>
        <v/>
      </c>
      <c r="Q994" s="72">
        <f>IF('Recurring Transactions'!$J$22="","",EDATE('Recurring Transactions'!$J$22,12))</f>
        <v/>
      </c>
      <c r="R994" s="126">
        <f>IF($Q994="","",TEXT($Q994,"mmm yyyy"))</f>
        <v/>
      </c>
      <c r="S994" s="124">
        <f>IF(OR('Recurring Transactions'!$A$22="",$Q994=""),0,(IF('Recurring Transactions'!$F$22="Monthly",IF(AND('Recurring Transactions'!$J$22&lt;=EOMONTH($Q994,0),$Q994&lt;='Recurring Transactions'!$L$22),1,0),IF('Recurring Transactions'!$F$22="Semi-monthly",IF(AND('Recurring Transactions'!$J$22&lt;=EOMONTH($Q994,0),$Q994&lt;='Recurring Transactions'!$L$22),2,0),IF('Recurring Transactions'!$F$22="Weekly",IF(AND('Recurring Transactions'!$J$22&lt;=EOMONTH($Q994,0),$Q994&lt;='Recurring Transactions'!$L$22),MAX(0,INT((MIN(EOMONTH($Q994,0),'Recurring Transactions'!$L$22)-'Recurring Transactions'!$J$22)/7)+INT(-(MAX('Recurring Transactions'!$J$22,$Q994)-'Recurring Transactions'!$J$22)/7)+1),0),IF('Recurring Transactions'!$F$22="Bi-weekly",IF(AND('Recurring Transactions'!$J$22&lt;=EOMONTH($Q994,0),$Q994&lt;='Recurring Transactions'!$L$22),MAX(0,INT((MIN(EOMONTH($Q994,0),'Recurring Transactions'!$L$22)-'Recurring Transactions'!$J$22)/14)+INT(-(MAX('Recurring Transactions'!$J$22,$Q994)-'Recurring Transactions'!$J$22)/14)+1),0),IF('Recurring Transactions'!$F$22="Quarterly",IF(AND(AND('Recurring Transactions'!$J$22&lt;=EOMONTH($Q994,0),$Q994&lt;='Recurring Transactions'!$L$22),MOD((YEAR($Q994)-YEAR('Recurring Transactions'!$J$22))*12+MONTH($Q994)-MONTH('Recurring Transactions'!$J$22),3)=0),1,0),IF('Recurring Transactions'!$F$22="Annually",IF(AND(AND('Recurring Transactions'!$J$22&lt;=EOMONTH($Q994,0),$Q994&lt;='Recurring Transactions'!$L$22),MONTH($Q994)=MONTH('Recurring Transactions'!$J$22)),1,0),0)))))))*'Recurring Transactions'!$D$22)</f>
        <v/>
      </c>
    </row>
    <row r="995">
      <c r="N995" s="126">
        <f>'Recurring Transactions'!$A$22</f>
        <v/>
      </c>
      <c r="O995" s="126">
        <f>'Recurring Transactions'!$B$22</f>
        <v/>
      </c>
      <c r="P995" s="126">
        <f>'Recurring Transactions'!$E$22</f>
        <v/>
      </c>
      <c r="Q995" s="72">
        <f>IF('Recurring Transactions'!$J$22="","",EDATE('Recurring Transactions'!$J$22,13))</f>
        <v/>
      </c>
      <c r="R995" s="126">
        <f>IF($Q995="","",TEXT($Q995,"mmm yyyy"))</f>
        <v/>
      </c>
      <c r="S995" s="124">
        <f>IF(OR('Recurring Transactions'!$A$22="",$Q995=""),0,(IF('Recurring Transactions'!$F$22="Monthly",IF(AND('Recurring Transactions'!$J$22&lt;=EOMONTH($Q995,0),$Q995&lt;='Recurring Transactions'!$L$22),1,0),IF('Recurring Transactions'!$F$22="Semi-monthly",IF(AND('Recurring Transactions'!$J$22&lt;=EOMONTH($Q995,0),$Q995&lt;='Recurring Transactions'!$L$22),2,0),IF('Recurring Transactions'!$F$22="Weekly",IF(AND('Recurring Transactions'!$J$22&lt;=EOMONTH($Q995,0),$Q995&lt;='Recurring Transactions'!$L$22),MAX(0,INT((MIN(EOMONTH($Q995,0),'Recurring Transactions'!$L$22)-'Recurring Transactions'!$J$22)/7)+INT(-(MAX('Recurring Transactions'!$J$22,$Q995)-'Recurring Transactions'!$J$22)/7)+1),0),IF('Recurring Transactions'!$F$22="Bi-weekly",IF(AND('Recurring Transactions'!$J$22&lt;=EOMONTH($Q995,0),$Q995&lt;='Recurring Transactions'!$L$22),MAX(0,INT((MIN(EOMONTH($Q995,0),'Recurring Transactions'!$L$22)-'Recurring Transactions'!$J$22)/14)+INT(-(MAX('Recurring Transactions'!$J$22,$Q995)-'Recurring Transactions'!$J$22)/14)+1),0),IF('Recurring Transactions'!$F$22="Quarterly",IF(AND(AND('Recurring Transactions'!$J$22&lt;=EOMONTH($Q995,0),$Q995&lt;='Recurring Transactions'!$L$22),MOD((YEAR($Q995)-YEAR('Recurring Transactions'!$J$22))*12+MONTH($Q995)-MONTH('Recurring Transactions'!$J$22),3)=0),1,0),IF('Recurring Transactions'!$F$22="Annually",IF(AND(AND('Recurring Transactions'!$J$22&lt;=EOMONTH($Q995,0),$Q995&lt;='Recurring Transactions'!$L$22),MONTH($Q995)=MONTH('Recurring Transactions'!$J$22)),1,0),0)))))))*'Recurring Transactions'!$D$22)</f>
        <v/>
      </c>
    </row>
    <row r="996">
      <c r="N996" s="126">
        <f>'Recurring Transactions'!$A$22</f>
        <v/>
      </c>
      <c r="O996" s="126">
        <f>'Recurring Transactions'!$B$22</f>
        <v/>
      </c>
      <c r="P996" s="126">
        <f>'Recurring Transactions'!$E$22</f>
        <v/>
      </c>
      <c r="Q996" s="72">
        <f>IF('Recurring Transactions'!$J$22="","",EDATE('Recurring Transactions'!$J$22,14))</f>
        <v/>
      </c>
      <c r="R996" s="126">
        <f>IF($Q996="","",TEXT($Q996,"mmm yyyy"))</f>
        <v/>
      </c>
      <c r="S996" s="124">
        <f>IF(OR('Recurring Transactions'!$A$22="",$Q996=""),0,(IF('Recurring Transactions'!$F$22="Monthly",IF(AND('Recurring Transactions'!$J$22&lt;=EOMONTH($Q996,0),$Q996&lt;='Recurring Transactions'!$L$22),1,0),IF('Recurring Transactions'!$F$22="Semi-monthly",IF(AND('Recurring Transactions'!$J$22&lt;=EOMONTH($Q996,0),$Q996&lt;='Recurring Transactions'!$L$22),2,0),IF('Recurring Transactions'!$F$22="Weekly",IF(AND('Recurring Transactions'!$J$22&lt;=EOMONTH($Q996,0),$Q996&lt;='Recurring Transactions'!$L$22),MAX(0,INT((MIN(EOMONTH($Q996,0),'Recurring Transactions'!$L$22)-'Recurring Transactions'!$J$22)/7)+INT(-(MAX('Recurring Transactions'!$J$22,$Q996)-'Recurring Transactions'!$J$22)/7)+1),0),IF('Recurring Transactions'!$F$22="Bi-weekly",IF(AND('Recurring Transactions'!$J$22&lt;=EOMONTH($Q996,0),$Q996&lt;='Recurring Transactions'!$L$22),MAX(0,INT((MIN(EOMONTH($Q996,0),'Recurring Transactions'!$L$22)-'Recurring Transactions'!$J$22)/14)+INT(-(MAX('Recurring Transactions'!$J$22,$Q996)-'Recurring Transactions'!$J$22)/14)+1),0),IF('Recurring Transactions'!$F$22="Quarterly",IF(AND(AND('Recurring Transactions'!$J$22&lt;=EOMONTH($Q996,0),$Q996&lt;='Recurring Transactions'!$L$22),MOD((YEAR($Q996)-YEAR('Recurring Transactions'!$J$22))*12+MONTH($Q996)-MONTH('Recurring Transactions'!$J$22),3)=0),1,0),IF('Recurring Transactions'!$F$22="Annually",IF(AND(AND('Recurring Transactions'!$J$22&lt;=EOMONTH($Q996,0),$Q996&lt;='Recurring Transactions'!$L$22),MONTH($Q996)=MONTH('Recurring Transactions'!$J$22)),1,0),0)))))))*'Recurring Transactions'!$D$22)</f>
        <v/>
      </c>
    </row>
    <row r="997">
      <c r="N997" s="126">
        <f>'Recurring Transactions'!$A$22</f>
        <v/>
      </c>
      <c r="O997" s="126">
        <f>'Recurring Transactions'!$B$22</f>
        <v/>
      </c>
      <c r="P997" s="126">
        <f>'Recurring Transactions'!$E$22</f>
        <v/>
      </c>
      <c r="Q997" s="72">
        <f>IF('Recurring Transactions'!$J$22="","",EDATE('Recurring Transactions'!$J$22,15))</f>
        <v/>
      </c>
      <c r="R997" s="126">
        <f>IF($Q997="","",TEXT($Q997,"mmm yyyy"))</f>
        <v/>
      </c>
      <c r="S997" s="124">
        <f>IF(OR('Recurring Transactions'!$A$22="",$Q997=""),0,(IF('Recurring Transactions'!$F$22="Monthly",IF(AND('Recurring Transactions'!$J$22&lt;=EOMONTH($Q997,0),$Q997&lt;='Recurring Transactions'!$L$22),1,0),IF('Recurring Transactions'!$F$22="Semi-monthly",IF(AND('Recurring Transactions'!$J$22&lt;=EOMONTH($Q997,0),$Q997&lt;='Recurring Transactions'!$L$22),2,0),IF('Recurring Transactions'!$F$22="Weekly",IF(AND('Recurring Transactions'!$J$22&lt;=EOMONTH($Q997,0),$Q997&lt;='Recurring Transactions'!$L$22),MAX(0,INT((MIN(EOMONTH($Q997,0),'Recurring Transactions'!$L$22)-'Recurring Transactions'!$J$22)/7)+INT(-(MAX('Recurring Transactions'!$J$22,$Q997)-'Recurring Transactions'!$J$22)/7)+1),0),IF('Recurring Transactions'!$F$22="Bi-weekly",IF(AND('Recurring Transactions'!$J$22&lt;=EOMONTH($Q997,0),$Q997&lt;='Recurring Transactions'!$L$22),MAX(0,INT((MIN(EOMONTH($Q997,0),'Recurring Transactions'!$L$22)-'Recurring Transactions'!$J$22)/14)+INT(-(MAX('Recurring Transactions'!$J$22,$Q997)-'Recurring Transactions'!$J$22)/14)+1),0),IF('Recurring Transactions'!$F$22="Quarterly",IF(AND(AND('Recurring Transactions'!$J$22&lt;=EOMONTH($Q997,0),$Q997&lt;='Recurring Transactions'!$L$22),MOD((YEAR($Q997)-YEAR('Recurring Transactions'!$J$22))*12+MONTH($Q997)-MONTH('Recurring Transactions'!$J$22),3)=0),1,0),IF('Recurring Transactions'!$F$22="Annually",IF(AND(AND('Recurring Transactions'!$J$22&lt;=EOMONTH($Q997,0),$Q997&lt;='Recurring Transactions'!$L$22),MONTH($Q997)=MONTH('Recurring Transactions'!$J$22)),1,0),0)))))))*'Recurring Transactions'!$D$22)</f>
        <v/>
      </c>
    </row>
    <row r="998">
      <c r="N998" s="126">
        <f>'Recurring Transactions'!$A$22</f>
        <v/>
      </c>
      <c r="O998" s="126">
        <f>'Recurring Transactions'!$B$22</f>
        <v/>
      </c>
      <c r="P998" s="126">
        <f>'Recurring Transactions'!$E$22</f>
        <v/>
      </c>
      <c r="Q998" s="72">
        <f>IF('Recurring Transactions'!$J$22="","",EDATE('Recurring Transactions'!$J$22,16))</f>
        <v/>
      </c>
      <c r="R998" s="126">
        <f>IF($Q998="","",TEXT($Q998,"mmm yyyy"))</f>
        <v/>
      </c>
      <c r="S998" s="124">
        <f>IF(OR('Recurring Transactions'!$A$22="",$Q998=""),0,(IF('Recurring Transactions'!$F$22="Monthly",IF(AND('Recurring Transactions'!$J$22&lt;=EOMONTH($Q998,0),$Q998&lt;='Recurring Transactions'!$L$22),1,0),IF('Recurring Transactions'!$F$22="Semi-monthly",IF(AND('Recurring Transactions'!$J$22&lt;=EOMONTH($Q998,0),$Q998&lt;='Recurring Transactions'!$L$22),2,0),IF('Recurring Transactions'!$F$22="Weekly",IF(AND('Recurring Transactions'!$J$22&lt;=EOMONTH($Q998,0),$Q998&lt;='Recurring Transactions'!$L$22),MAX(0,INT((MIN(EOMONTH($Q998,0),'Recurring Transactions'!$L$22)-'Recurring Transactions'!$J$22)/7)+INT(-(MAX('Recurring Transactions'!$J$22,$Q998)-'Recurring Transactions'!$J$22)/7)+1),0),IF('Recurring Transactions'!$F$22="Bi-weekly",IF(AND('Recurring Transactions'!$J$22&lt;=EOMONTH($Q998,0),$Q998&lt;='Recurring Transactions'!$L$22),MAX(0,INT((MIN(EOMONTH($Q998,0),'Recurring Transactions'!$L$22)-'Recurring Transactions'!$J$22)/14)+INT(-(MAX('Recurring Transactions'!$J$22,$Q998)-'Recurring Transactions'!$J$22)/14)+1),0),IF('Recurring Transactions'!$F$22="Quarterly",IF(AND(AND('Recurring Transactions'!$J$22&lt;=EOMONTH($Q998,0),$Q998&lt;='Recurring Transactions'!$L$22),MOD((YEAR($Q998)-YEAR('Recurring Transactions'!$J$22))*12+MONTH($Q998)-MONTH('Recurring Transactions'!$J$22),3)=0),1,0),IF('Recurring Transactions'!$F$22="Annually",IF(AND(AND('Recurring Transactions'!$J$22&lt;=EOMONTH($Q998,0),$Q998&lt;='Recurring Transactions'!$L$22),MONTH($Q998)=MONTH('Recurring Transactions'!$J$22)),1,0),0)))))))*'Recurring Transactions'!$D$22)</f>
        <v/>
      </c>
    </row>
    <row r="999">
      <c r="N999" s="126">
        <f>'Recurring Transactions'!$A$22</f>
        <v/>
      </c>
      <c r="O999" s="126">
        <f>'Recurring Transactions'!$B$22</f>
        <v/>
      </c>
      <c r="P999" s="126">
        <f>'Recurring Transactions'!$E$22</f>
        <v/>
      </c>
      <c r="Q999" s="72">
        <f>IF('Recurring Transactions'!$J$22="","",EDATE('Recurring Transactions'!$J$22,17))</f>
        <v/>
      </c>
      <c r="R999" s="126">
        <f>IF($Q999="","",TEXT($Q999,"mmm yyyy"))</f>
        <v/>
      </c>
      <c r="S999" s="124">
        <f>IF(OR('Recurring Transactions'!$A$22="",$Q999=""),0,(IF('Recurring Transactions'!$F$22="Monthly",IF(AND('Recurring Transactions'!$J$22&lt;=EOMONTH($Q999,0),$Q999&lt;='Recurring Transactions'!$L$22),1,0),IF('Recurring Transactions'!$F$22="Semi-monthly",IF(AND('Recurring Transactions'!$J$22&lt;=EOMONTH($Q999,0),$Q999&lt;='Recurring Transactions'!$L$22),2,0),IF('Recurring Transactions'!$F$22="Weekly",IF(AND('Recurring Transactions'!$J$22&lt;=EOMONTH($Q999,0),$Q999&lt;='Recurring Transactions'!$L$22),MAX(0,INT((MIN(EOMONTH($Q999,0),'Recurring Transactions'!$L$22)-'Recurring Transactions'!$J$22)/7)+INT(-(MAX('Recurring Transactions'!$J$22,$Q999)-'Recurring Transactions'!$J$22)/7)+1),0),IF('Recurring Transactions'!$F$22="Bi-weekly",IF(AND('Recurring Transactions'!$J$22&lt;=EOMONTH($Q999,0),$Q999&lt;='Recurring Transactions'!$L$22),MAX(0,INT((MIN(EOMONTH($Q999,0),'Recurring Transactions'!$L$22)-'Recurring Transactions'!$J$22)/14)+INT(-(MAX('Recurring Transactions'!$J$22,$Q999)-'Recurring Transactions'!$J$22)/14)+1),0),IF('Recurring Transactions'!$F$22="Quarterly",IF(AND(AND('Recurring Transactions'!$J$22&lt;=EOMONTH($Q999,0),$Q999&lt;='Recurring Transactions'!$L$22),MOD((YEAR($Q999)-YEAR('Recurring Transactions'!$J$22))*12+MONTH($Q999)-MONTH('Recurring Transactions'!$J$22),3)=0),1,0),IF('Recurring Transactions'!$F$22="Annually",IF(AND(AND('Recurring Transactions'!$J$22&lt;=EOMONTH($Q999,0),$Q999&lt;='Recurring Transactions'!$L$22),MONTH($Q999)=MONTH('Recurring Transactions'!$J$22)),1,0),0)))))))*'Recurring Transactions'!$D$22)</f>
        <v/>
      </c>
    </row>
    <row r="1000">
      <c r="N1000" s="126">
        <f>'Recurring Transactions'!$A$22</f>
        <v/>
      </c>
      <c r="O1000" s="126">
        <f>'Recurring Transactions'!$B$22</f>
        <v/>
      </c>
      <c r="P1000" s="126">
        <f>'Recurring Transactions'!$E$22</f>
        <v/>
      </c>
      <c r="Q1000" s="72">
        <f>IF('Recurring Transactions'!$J$22="","",EDATE('Recurring Transactions'!$J$22,18))</f>
        <v/>
      </c>
      <c r="R1000" s="126">
        <f>IF($Q1000="","",TEXT($Q1000,"mmm yyyy"))</f>
        <v/>
      </c>
      <c r="S1000" s="124">
        <f>IF(OR('Recurring Transactions'!$A$22="",$Q1000=""),0,(IF('Recurring Transactions'!$F$22="Monthly",IF(AND('Recurring Transactions'!$J$22&lt;=EOMONTH($Q1000,0),$Q1000&lt;='Recurring Transactions'!$L$22),1,0),IF('Recurring Transactions'!$F$22="Semi-monthly",IF(AND('Recurring Transactions'!$J$22&lt;=EOMONTH($Q1000,0),$Q1000&lt;='Recurring Transactions'!$L$22),2,0),IF('Recurring Transactions'!$F$22="Weekly",IF(AND('Recurring Transactions'!$J$22&lt;=EOMONTH($Q1000,0),$Q1000&lt;='Recurring Transactions'!$L$22),MAX(0,INT((MIN(EOMONTH($Q1000,0),'Recurring Transactions'!$L$22)-'Recurring Transactions'!$J$22)/7)+INT(-(MAX('Recurring Transactions'!$J$22,$Q1000)-'Recurring Transactions'!$J$22)/7)+1),0),IF('Recurring Transactions'!$F$22="Bi-weekly",IF(AND('Recurring Transactions'!$J$22&lt;=EOMONTH($Q1000,0),$Q1000&lt;='Recurring Transactions'!$L$22),MAX(0,INT((MIN(EOMONTH($Q1000,0),'Recurring Transactions'!$L$22)-'Recurring Transactions'!$J$22)/14)+INT(-(MAX('Recurring Transactions'!$J$22,$Q1000)-'Recurring Transactions'!$J$22)/14)+1),0),IF('Recurring Transactions'!$F$22="Quarterly",IF(AND(AND('Recurring Transactions'!$J$22&lt;=EOMONTH($Q1000,0),$Q1000&lt;='Recurring Transactions'!$L$22),MOD((YEAR($Q1000)-YEAR('Recurring Transactions'!$J$22))*12+MONTH($Q1000)-MONTH('Recurring Transactions'!$J$22),3)=0),1,0),IF('Recurring Transactions'!$F$22="Annually",IF(AND(AND('Recurring Transactions'!$J$22&lt;=EOMONTH($Q1000,0),$Q1000&lt;='Recurring Transactions'!$L$22),MONTH($Q1000)=MONTH('Recurring Transactions'!$J$22)),1,0),0)))))))*'Recurring Transactions'!$D$22)</f>
        <v/>
      </c>
    </row>
    <row r="1001">
      <c r="N1001" s="126">
        <f>'Recurring Transactions'!$A$22</f>
        <v/>
      </c>
      <c r="O1001" s="126">
        <f>'Recurring Transactions'!$B$22</f>
        <v/>
      </c>
      <c r="P1001" s="126">
        <f>'Recurring Transactions'!$E$22</f>
        <v/>
      </c>
      <c r="Q1001" s="72">
        <f>IF('Recurring Transactions'!$J$22="","",EDATE('Recurring Transactions'!$J$22,19))</f>
        <v/>
      </c>
      <c r="R1001" s="126">
        <f>IF($Q1001="","",TEXT($Q1001,"mmm yyyy"))</f>
        <v/>
      </c>
      <c r="S1001" s="124">
        <f>IF(OR('Recurring Transactions'!$A$22="",$Q1001=""),0,(IF('Recurring Transactions'!$F$22="Monthly",IF(AND('Recurring Transactions'!$J$22&lt;=EOMONTH($Q1001,0),$Q1001&lt;='Recurring Transactions'!$L$22),1,0),IF('Recurring Transactions'!$F$22="Semi-monthly",IF(AND('Recurring Transactions'!$J$22&lt;=EOMONTH($Q1001,0),$Q1001&lt;='Recurring Transactions'!$L$22),2,0),IF('Recurring Transactions'!$F$22="Weekly",IF(AND('Recurring Transactions'!$J$22&lt;=EOMONTH($Q1001,0),$Q1001&lt;='Recurring Transactions'!$L$22),MAX(0,INT((MIN(EOMONTH($Q1001,0),'Recurring Transactions'!$L$22)-'Recurring Transactions'!$J$22)/7)+INT(-(MAX('Recurring Transactions'!$J$22,$Q1001)-'Recurring Transactions'!$J$22)/7)+1),0),IF('Recurring Transactions'!$F$22="Bi-weekly",IF(AND('Recurring Transactions'!$J$22&lt;=EOMONTH($Q1001,0),$Q1001&lt;='Recurring Transactions'!$L$22),MAX(0,INT((MIN(EOMONTH($Q1001,0),'Recurring Transactions'!$L$22)-'Recurring Transactions'!$J$22)/14)+INT(-(MAX('Recurring Transactions'!$J$22,$Q1001)-'Recurring Transactions'!$J$22)/14)+1),0),IF('Recurring Transactions'!$F$22="Quarterly",IF(AND(AND('Recurring Transactions'!$J$22&lt;=EOMONTH($Q1001,0),$Q1001&lt;='Recurring Transactions'!$L$22),MOD((YEAR($Q1001)-YEAR('Recurring Transactions'!$J$22))*12+MONTH($Q1001)-MONTH('Recurring Transactions'!$J$22),3)=0),1,0),IF('Recurring Transactions'!$F$22="Annually",IF(AND(AND('Recurring Transactions'!$J$22&lt;=EOMONTH($Q1001,0),$Q1001&lt;='Recurring Transactions'!$L$22),MONTH($Q1001)=MONTH('Recurring Transactions'!$J$22)),1,0),0)))))))*'Recurring Transactions'!$D$22)</f>
        <v/>
      </c>
    </row>
    <row r="1002">
      <c r="N1002" s="126">
        <f>'Recurring Transactions'!$A$22</f>
        <v/>
      </c>
      <c r="O1002" s="126">
        <f>'Recurring Transactions'!$B$22</f>
        <v/>
      </c>
      <c r="P1002" s="126">
        <f>'Recurring Transactions'!$E$22</f>
        <v/>
      </c>
      <c r="Q1002" s="72">
        <f>IF('Recurring Transactions'!$J$22="","",EDATE('Recurring Transactions'!$J$22,20))</f>
        <v/>
      </c>
      <c r="R1002" s="126">
        <f>IF($Q1002="","",TEXT($Q1002,"mmm yyyy"))</f>
        <v/>
      </c>
      <c r="S1002" s="124">
        <f>IF(OR('Recurring Transactions'!$A$22="",$Q1002=""),0,(IF('Recurring Transactions'!$F$22="Monthly",IF(AND('Recurring Transactions'!$J$22&lt;=EOMONTH($Q1002,0),$Q1002&lt;='Recurring Transactions'!$L$22),1,0),IF('Recurring Transactions'!$F$22="Semi-monthly",IF(AND('Recurring Transactions'!$J$22&lt;=EOMONTH($Q1002,0),$Q1002&lt;='Recurring Transactions'!$L$22),2,0),IF('Recurring Transactions'!$F$22="Weekly",IF(AND('Recurring Transactions'!$J$22&lt;=EOMONTH($Q1002,0),$Q1002&lt;='Recurring Transactions'!$L$22),MAX(0,INT((MIN(EOMONTH($Q1002,0),'Recurring Transactions'!$L$22)-'Recurring Transactions'!$J$22)/7)+INT(-(MAX('Recurring Transactions'!$J$22,$Q1002)-'Recurring Transactions'!$J$22)/7)+1),0),IF('Recurring Transactions'!$F$22="Bi-weekly",IF(AND('Recurring Transactions'!$J$22&lt;=EOMONTH($Q1002,0),$Q1002&lt;='Recurring Transactions'!$L$22),MAX(0,INT((MIN(EOMONTH($Q1002,0),'Recurring Transactions'!$L$22)-'Recurring Transactions'!$J$22)/14)+INT(-(MAX('Recurring Transactions'!$J$22,$Q1002)-'Recurring Transactions'!$J$22)/14)+1),0),IF('Recurring Transactions'!$F$22="Quarterly",IF(AND(AND('Recurring Transactions'!$J$22&lt;=EOMONTH($Q1002,0),$Q1002&lt;='Recurring Transactions'!$L$22),MOD((YEAR($Q1002)-YEAR('Recurring Transactions'!$J$22))*12+MONTH($Q1002)-MONTH('Recurring Transactions'!$J$22),3)=0),1,0),IF('Recurring Transactions'!$F$22="Annually",IF(AND(AND('Recurring Transactions'!$J$22&lt;=EOMONTH($Q1002,0),$Q1002&lt;='Recurring Transactions'!$L$22),MONTH($Q1002)=MONTH('Recurring Transactions'!$J$22)),1,0),0)))))))*'Recurring Transactions'!$D$22)</f>
        <v/>
      </c>
    </row>
    <row r="1003">
      <c r="N1003" s="126">
        <f>'Recurring Transactions'!$A$22</f>
        <v/>
      </c>
      <c r="O1003" s="126">
        <f>'Recurring Transactions'!$B$22</f>
        <v/>
      </c>
      <c r="P1003" s="126">
        <f>'Recurring Transactions'!$E$22</f>
        <v/>
      </c>
      <c r="Q1003" s="72">
        <f>IF('Recurring Transactions'!$J$22="","",EDATE('Recurring Transactions'!$J$22,21))</f>
        <v/>
      </c>
      <c r="R1003" s="126">
        <f>IF($Q1003="","",TEXT($Q1003,"mmm yyyy"))</f>
        <v/>
      </c>
      <c r="S1003" s="124">
        <f>IF(OR('Recurring Transactions'!$A$22="",$Q1003=""),0,(IF('Recurring Transactions'!$F$22="Monthly",IF(AND('Recurring Transactions'!$J$22&lt;=EOMONTH($Q1003,0),$Q1003&lt;='Recurring Transactions'!$L$22),1,0),IF('Recurring Transactions'!$F$22="Semi-monthly",IF(AND('Recurring Transactions'!$J$22&lt;=EOMONTH($Q1003,0),$Q1003&lt;='Recurring Transactions'!$L$22),2,0),IF('Recurring Transactions'!$F$22="Weekly",IF(AND('Recurring Transactions'!$J$22&lt;=EOMONTH($Q1003,0),$Q1003&lt;='Recurring Transactions'!$L$22),MAX(0,INT((MIN(EOMONTH($Q1003,0),'Recurring Transactions'!$L$22)-'Recurring Transactions'!$J$22)/7)+INT(-(MAX('Recurring Transactions'!$J$22,$Q1003)-'Recurring Transactions'!$J$22)/7)+1),0),IF('Recurring Transactions'!$F$22="Bi-weekly",IF(AND('Recurring Transactions'!$J$22&lt;=EOMONTH($Q1003,0),$Q1003&lt;='Recurring Transactions'!$L$22),MAX(0,INT((MIN(EOMONTH($Q1003,0),'Recurring Transactions'!$L$22)-'Recurring Transactions'!$J$22)/14)+INT(-(MAX('Recurring Transactions'!$J$22,$Q1003)-'Recurring Transactions'!$J$22)/14)+1),0),IF('Recurring Transactions'!$F$22="Quarterly",IF(AND(AND('Recurring Transactions'!$J$22&lt;=EOMONTH($Q1003,0),$Q1003&lt;='Recurring Transactions'!$L$22),MOD((YEAR($Q1003)-YEAR('Recurring Transactions'!$J$22))*12+MONTH($Q1003)-MONTH('Recurring Transactions'!$J$22),3)=0),1,0),IF('Recurring Transactions'!$F$22="Annually",IF(AND(AND('Recurring Transactions'!$J$22&lt;=EOMONTH($Q1003,0),$Q1003&lt;='Recurring Transactions'!$L$22),MONTH($Q1003)=MONTH('Recurring Transactions'!$J$22)),1,0),0)))))))*'Recurring Transactions'!$D$22)</f>
        <v/>
      </c>
    </row>
    <row r="1004">
      <c r="N1004" s="126">
        <f>'Recurring Transactions'!$A$22</f>
        <v/>
      </c>
      <c r="O1004" s="126">
        <f>'Recurring Transactions'!$B$22</f>
        <v/>
      </c>
      <c r="P1004" s="126">
        <f>'Recurring Transactions'!$E$22</f>
        <v/>
      </c>
      <c r="Q1004" s="72">
        <f>IF('Recurring Transactions'!$J$22="","",EDATE('Recurring Transactions'!$J$22,22))</f>
        <v/>
      </c>
      <c r="R1004" s="126">
        <f>IF($Q1004="","",TEXT($Q1004,"mmm yyyy"))</f>
        <v/>
      </c>
      <c r="S1004" s="124">
        <f>IF(OR('Recurring Transactions'!$A$22="",$Q1004=""),0,(IF('Recurring Transactions'!$F$22="Monthly",IF(AND('Recurring Transactions'!$J$22&lt;=EOMONTH($Q1004,0),$Q1004&lt;='Recurring Transactions'!$L$22),1,0),IF('Recurring Transactions'!$F$22="Semi-monthly",IF(AND('Recurring Transactions'!$J$22&lt;=EOMONTH($Q1004,0),$Q1004&lt;='Recurring Transactions'!$L$22),2,0),IF('Recurring Transactions'!$F$22="Weekly",IF(AND('Recurring Transactions'!$J$22&lt;=EOMONTH($Q1004,0),$Q1004&lt;='Recurring Transactions'!$L$22),MAX(0,INT((MIN(EOMONTH($Q1004,0),'Recurring Transactions'!$L$22)-'Recurring Transactions'!$J$22)/7)+INT(-(MAX('Recurring Transactions'!$J$22,$Q1004)-'Recurring Transactions'!$J$22)/7)+1),0),IF('Recurring Transactions'!$F$22="Bi-weekly",IF(AND('Recurring Transactions'!$J$22&lt;=EOMONTH($Q1004,0),$Q1004&lt;='Recurring Transactions'!$L$22),MAX(0,INT((MIN(EOMONTH($Q1004,0),'Recurring Transactions'!$L$22)-'Recurring Transactions'!$J$22)/14)+INT(-(MAX('Recurring Transactions'!$J$22,$Q1004)-'Recurring Transactions'!$J$22)/14)+1),0),IF('Recurring Transactions'!$F$22="Quarterly",IF(AND(AND('Recurring Transactions'!$J$22&lt;=EOMONTH($Q1004,0),$Q1004&lt;='Recurring Transactions'!$L$22),MOD((YEAR($Q1004)-YEAR('Recurring Transactions'!$J$22))*12+MONTH($Q1004)-MONTH('Recurring Transactions'!$J$22),3)=0),1,0),IF('Recurring Transactions'!$F$22="Annually",IF(AND(AND('Recurring Transactions'!$J$22&lt;=EOMONTH($Q1004,0),$Q1004&lt;='Recurring Transactions'!$L$22),MONTH($Q1004)=MONTH('Recurring Transactions'!$J$22)),1,0),0)))))))*'Recurring Transactions'!$D$22)</f>
        <v/>
      </c>
    </row>
    <row r="1005">
      <c r="N1005" s="126">
        <f>'Recurring Transactions'!$A$22</f>
        <v/>
      </c>
      <c r="O1005" s="126">
        <f>'Recurring Transactions'!$B$22</f>
        <v/>
      </c>
      <c r="P1005" s="126">
        <f>'Recurring Transactions'!$E$22</f>
        <v/>
      </c>
      <c r="Q1005" s="72">
        <f>IF('Recurring Transactions'!$J$22="","",EDATE('Recurring Transactions'!$J$22,23))</f>
        <v/>
      </c>
      <c r="R1005" s="126">
        <f>IF($Q1005="","",TEXT($Q1005,"mmm yyyy"))</f>
        <v/>
      </c>
      <c r="S1005" s="124">
        <f>IF(OR('Recurring Transactions'!$A$22="",$Q1005=""),0,(IF('Recurring Transactions'!$F$22="Monthly",IF(AND('Recurring Transactions'!$J$22&lt;=EOMONTH($Q1005,0),$Q1005&lt;='Recurring Transactions'!$L$22),1,0),IF('Recurring Transactions'!$F$22="Semi-monthly",IF(AND('Recurring Transactions'!$J$22&lt;=EOMONTH($Q1005,0),$Q1005&lt;='Recurring Transactions'!$L$22),2,0),IF('Recurring Transactions'!$F$22="Weekly",IF(AND('Recurring Transactions'!$J$22&lt;=EOMONTH($Q1005,0),$Q1005&lt;='Recurring Transactions'!$L$22),MAX(0,INT((MIN(EOMONTH($Q1005,0),'Recurring Transactions'!$L$22)-'Recurring Transactions'!$J$22)/7)+INT(-(MAX('Recurring Transactions'!$J$22,$Q1005)-'Recurring Transactions'!$J$22)/7)+1),0),IF('Recurring Transactions'!$F$22="Bi-weekly",IF(AND('Recurring Transactions'!$J$22&lt;=EOMONTH($Q1005,0),$Q1005&lt;='Recurring Transactions'!$L$22),MAX(0,INT((MIN(EOMONTH($Q1005,0),'Recurring Transactions'!$L$22)-'Recurring Transactions'!$J$22)/14)+INT(-(MAX('Recurring Transactions'!$J$22,$Q1005)-'Recurring Transactions'!$J$22)/14)+1),0),IF('Recurring Transactions'!$F$22="Quarterly",IF(AND(AND('Recurring Transactions'!$J$22&lt;=EOMONTH($Q1005,0),$Q1005&lt;='Recurring Transactions'!$L$22),MOD((YEAR($Q1005)-YEAR('Recurring Transactions'!$J$22))*12+MONTH($Q1005)-MONTH('Recurring Transactions'!$J$22),3)=0),1,0),IF('Recurring Transactions'!$F$22="Annually",IF(AND(AND('Recurring Transactions'!$J$22&lt;=EOMONTH($Q1005,0),$Q1005&lt;='Recurring Transactions'!$L$22),MONTH($Q1005)=MONTH('Recurring Transactions'!$J$22)),1,0),0)))))))*'Recurring Transactions'!$D$22)</f>
        <v/>
      </c>
    </row>
    <row r="1006">
      <c r="N1006" s="126">
        <f>'Recurring Transactions'!$A$22</f>
        <v/>
      </c>
      <c r="O1006" s="126">
        <f>'Recurring Transactions'!$B$22</f>
        <v/>
      </c>
      <c r="P1006" s="126">
        <f>'Recurring Transactions'!$E$22</f>
        <v/>
      </c>
      <c r="Q1006" s="72">
        <f>IF('Recurring Transactions'!$J$22="","",EDATE('Recurring Transactions'!$J$22,24))</f>
        <v/>
      </c>
      <c r="R1006" s="126">
        <f>IF($Q1006="","",TEXT($Q1006,"mmm yyyy"))</f>
        <v/>
      </c>
      <c r="S1006" s="124">
        <f>IF(OR('Recurring Transactions'!$A$22="",$Q1006=""),0,(IF('Recurring Transactions'!$F$22="Monthly",IF(AND('Recurring Transactions'!$J$22&lt;=EOMONTH($Q1006,0),$Q1006&lt;='Recurring Transactions'!$L$22),1,0),IF('Recurring Transactions'!$F$22="Semi-monthly",IF(AND('Recurring Transactions'!$J$22&lt;=EOMONTH($Q1006,0),$Q1006&lt;='Recurring Transactions'!$L$22),2,0),IF('Recurring Transactions'!$F$22="Weekly",IF(AND('Recurring Transactions'!$J$22&lt;=EOMONTH($Q1006,0),$Q1006&lt;='Recurring Transactions'!$L$22),MAX(0,INT((MIN(EOMONTH($Q1006,0),'Recurring Transactions'!$L$22)-'Recurring Transactions'!$J$22)/7)+INT(-(MAX('Recurring Transactions'!$J$22,$Q1006)-'Recurring Transactions'!$J$22)/7)+1),0),IF('Recurring Transactions'!$F$22="Bi-weekly",IF(AND('Recurring Transactions'!$J$22&lt;=EOMONTH($Q1006,0),$Q1006&lt;='Recurring Transactions'!$L$22),MAX(0,INT((MIN(EOMONTH($Q1006,0),'Recurring Transactions'!$L$22)-'Recurring Transactions'!$J$22)/14)+INT(-(MAX('Recurring Transactions'!$J$22,$Q1006)-'Recurring Transactions'!$J$22)/14)+1),0),IF('Recurring Transactions'!$F$22="Quarterly",IF(AND(AND('Recurring Transactions'!$J$22&lt;=EOMONTH($Q1006,0),$Q1006&lt;='Recurring Transactions'!$L$22),MOD((YEAR($Q1006)-YEAR('Recurring Transactions'!$J$22))*12+MONTH($Q1006)-MONTH('Recurring Transactions'!$J$22),3)=0),1,0),IF('Recurring Transactions'!$F$22="Annually",IF(AND(AND('Recurring Transactions'!$J$22&lt;=EOMONTH($Q1006,0),$Q1006&lt;='Recurring Transactions'!$L$22),MONTH($Q1006)=MONTH('Recurring Transactions'!$J$22)),1,0),0)))))))*'Recurring Transactions'!$D$22)</f>
        <v/>
      </c>
    </row>
    <row r="1007">
      <c r="N1007" s="126">
        <f>'Recurring Transactions'!$A$22</f>
        <v/>
      </c>
      <c r="O1007" s="126">
        <f>'Recurring Transactions'!$B$22</f>
        <v/>
      </c>
      <c r="P1007" s="126">
        <f>'Recurring Transactions'!$E$22</f>
        <v/>
      </c>
      <c r="Q1007" s="72">
        <f>IF('Recurring Transactions'!$J$22="","",EDATE('Recurring Transactions'!$J$22,25))</f>
        <v/>
      </c>
      <c r="R1007" s="126">
        <f>IF($Q1007="","",TEXT($Q1007,"mmm yyyy"))</f>
        <v/>
      </c>
      <c r="S1007" s="124">
        <f>IF(OR('Recurring Transactions'!$A$22="",$Q1007=""),0,(IF('Recurring Transactions'!$F$22="Monthly",IF(AND('Recurring Transactions'!$J$22&lt;=EOMONTH($Q1007,0),$Q1007&lt;='Recurring Transactions'!$L$22),1,0),IF('Recurring Transactions'!$F$22="Semi-monthly",IF(AND('Recurring Transactions'!$J$22&lt;=EOMONTH($Q1007,0),$Q1007&lt;='Recurring Transactions'!$L$22),2,0),IF('Recurring Transactions'!$F$22="Weekly",IF(AND('Recurring Transactions'!$J$22&lt;=EOMONTH($Q1007,0),$Q1007&lt;='Recurring Transactions'!$L$22),MAX(0,INT((MIN(EOMONTH($Q1007,0),'Recurring Transactions'!$L$22)-'Recurring Transactions'!$J$22)/7)+INT(-(MAX('Recurring Transactions'!$J$22,$Q1007)-'Recurring Transactions'!$J$22)/7)+1),0),IF('Recurring Transactions'!$F$22="Bi-weekly",IF(AND('Recurring Transactions'!$J$22&lt;=EOMONTH($Q1007,0),$Q1007&lt;='Recurring Transactions'!$L$22),MAX(0,INT((MIN(EOMONTH($Q1007,0),'Recurring Transactions'!$L$22)-'Recurring Transactions'!$J$22)/14)+INT(-(MAX('Recurring Transactions'!$J$22,$Q1007)-'Recurring Transactions'!$J$22)/14)+1),0),IF('Recurring Transactions'!$F$22="Quarterly",IF(AND(AND('Recurring Transactions'!$J$22&lt;=EOMONTH($Q1007,0),$Q1007&lt;='Recurring Transactions'!$L$22),MOD((YEAR($Q1007)-YEAR('Recurring Transactions'!$J$22))*12+MONTH($Q1007)-MONTH('Recurring Transactions'!$J$22),3)=0),1,0),IF('Recurring Transactions'!$F$22="Annually",IF(AND(AND('Recurring Transactions'!$J$22&lt;=EOMONTH($Q1007,0),$Q1007&lt;='Recurring Transactions'!$L$22),MONTH($Q1007)=MONTH('Recurring Transactions'!$J$22)),1,0),0)))))))*'Recurring Transactions'!$D$22)</f>
        <v/>
      </c>
    </row>
    <row r="1008">
      <c r="N1008" s="126">
        <f>'Recurring Transactions'!$A$22</f>
        <v/>
      </c>
      <c r="O1008" s="126">
        <f>'Recurring Transactions'!$B$22</f>
        <v/>
      </c>
      <c r="P1008" s="126">
        <f>'Recurring Transactions'!$E$22</f>
        <v/>
      </c>
      <c r="Q1008" s="72">
        <f>IF('Recurring Transactions'!$J$22="","",EDATE('Recurring Transactions'!$J$22,26))</f>
        <v/>
      </c>
      <c r="R1008" s="126">
        <f>IF($Q1008="","",TEXT($Q1008,"mmm yyyy"))</f>
        <v/>
      </c>
      <c r="S1008" s="124">
        <f>IF(OR('Recurring Transactions'!$A$22="",$Q1008=""),0,(IF('Recurring Transactions'!$F$22="Monthly",IF(AND('Recurring Transactions'!$J$22&lt;=EOMONTH($Q1008,0),$Q1008&lt;='Recurring Transactions'!$L$22),1,0),IF('Recurring Transactions'!$F$22="Semi-monthly",IF(AND('Recurring Transactions'!$J$22&lt;=EOMONTH($Q1008,0),$Q1008&lt;='Recurring Transactions'!$L$22),2,0),IF('Recurring Transactions'!$F$22="Weekly",IF(AND('Recurring Transactions'!$J$22&lt;=EOMONTH($Q1008,0),$Q1008&lt;='Recurring Transactions'!$L$22),MAX(0,INT((MIN(EOMONTH($Q1008,0),'Recurring Transactions'!$L$22)-'Recurring Transactions'!$J$22)/7)+INT(-(MAX('Recurring Transactions'!$J$22,$Q1008)-'Recurring Transactions'!$J$22)/7)+1),0),IF('Recurring Transactions'!$F$22="Bi-weekly",IF(AND('Recurring Transactions'!$J$22&lt;=EOMONTH($Q1008,0),$Q1008&lt;='Recurring Transactions'!$L$22),MAX(0,INT((MIN(EOMONTH($Q1008,0),'Recurring Transactions'!$L$22)-'Recurring Transactions'!$J$22)/14)+INT(-(MAX('Recurring Transactions'!$J$22,$Q1008)-'Recurring Transactions'!$J$22)/14)+1),0),IF('Recurring Transactions'!$F$22="Quarterly",IF(AND(AND('Recurring Transactions'!$J$22&lt;=EOMONTH($Q1008,0),$Q1008&lt;='Recurring Transactions'!$L$22),MOD((YEAR($Q1008)-YEAR('Recurring Transactions'!$J$22))*12+MONTH($Q1008)-MONTH('Recurring Transactions'!$J$22),3)=0),1,0),IF('Recurring Transactions'!$F$22="Annually",IF(AND(AND('Recurring Transactions'!$J$22&lt;=EOMONTH($Q1008,0),$Q1008&lt;='Recurring Transactions'!$L$22),MONTH($Q1008)=MONTH('Recurring Transactions'!$J$22)),1,0),0)))))))*'Recurring Transactions'!$D$22)</f>
        <v/>
      </c>
    </row>
    <row r="1009">
      <c r="N1009" s="126">
        <f>'Recurring Transactions'!$A$22</f>
        <v/>
      </c>
      <c r="O1009" s="126">
        <f>'Recurring Transactions'!$B$22</f>
        <v/>
      </c>
      <c r="P1009" s="126">
        <f>'Recurring Transactions'!$E$22</f>
        <v/>
      </c>
      <c r="Q1009" s="72">
        <f>IF('Recurring Transactions'!$J$22="","",EDATE('Recurring Transactions'!$J$22,27))</f>
        <v/>
      </c>
      <c r="R1009" s="126">
        <f>IF($Q1009="","",TEXT($Q1009,"mmm yyyy"))</f>
        <v/>
      </c>
      <c r="S1009" s="124">
        <f>IF(OR('Recurring Transactions'!$A$22="",$Q1009=""),0,(IF('Recurring Transactions'!$F$22="Monthly",IF(AND('Recurring Transactions'!$J$22&lt;=EOMONTH($Q1009,0),$Q1009&lt;='Recurring Transactions'!$L$22),1,0),IF('Recurring Transactions'!$F$22="Semi-monthly",IF(AND('Recurring Transactions'!$J$22&lt;=EOMONTH($Q1009,0),$Q1009&lt;='Recurring Transactions'!$L$22),2,0),IF('Recurring Transactions'!$F$22="Weekly",IF(AND('Recurring Transactions'!$J$22&lt;=EOMONTH($Q1009,0),$Q1009&lt;='Recurring Transactions'!$L$22),MAX(0,INT((MIN(EOMONTH($Q1009,0),'Recurring Transactions'!$L$22)-'Recurring Transactions'!$J$22)/7)+INT(-(MAX('Recurring Transactions'!$J$22,$Q1009)-'Recurring Transactions'!$J$22)/7)+1),0),IF('Recurring Transactions'!$F$22="Bi-weekly",IF(AND('Recurring Transactions'!$J$22&lt;=EOMONTH($Q1009,0),$Q1009&lt;='Recurring Transactions'!$L$22),MAX(0,INT((MIN(EOMONTH($Q1009,0),'Recurring Transactions'!$L$22)-'Recurring Transactions'!$J$22)/14)+INT(-(MAX('Recurring Transactions'!$J$22,$Q1009)-'Recurring Transactions'!$J$22)/14)+1),0),IF('Recurring Transactions'!$F$22="Quarterly",IF(AND(AND('Recurring Transactions'!$J$22&lt;=EOMONTH($Q1009,0),$Q1009&lt;='Recurring Transactions'!$L$22),MOD((YEAR($Q1009)-YEAR('Recurring Transactions'!$J$22))*12+MONTH($Q1009)-MONTH('Recurring Transactions'!$J$22),3)=0),1,0),IF('Recurring Transactions'!$F$22="Annually",IF(AND(AND('Recurring Transactions'!$J$22&lt;=EOMONTH($Q1009,0),$Q1009&lt;='Recurring Transactions'!$L$22),MONTH($Q1009)=MONTH('Recurring Transactions'!$J$22)),1,0),0)))))))*'Recurring Transactions'!$D$22)</f>
        <v/>
      </c>
    </row>
    <row r="1010">
      <c r="N1010" s="126">
        <f>'Recurring Transactions'!$A$22</f>
        <v/>
      </c>
      <c r="O1010" s="126">
        <f>'Recurring Transactions'!$B$22</f>
        <v/>
      </c>
      <c r="P1010" s="126">
        <f>'Recurring Transactions'!$E$22</f>
        <v/>
      </c>
      <c r="Q1010" s="72">
        <f>IF('Recurring Transactions'!$J$22="","",EDATE('Recurring Transactions'!$J$22,28))</f>
        <v/>
      </c>
      <c r="R1010" s="126">
        <f>IF($Q1010="","",TEXT($Q1010,"mmm yyyy"))</f>
        <v/>
      </c>
      <c r="S1010" s="124">
        <f>IF(OR('Recurring Transactions'!$A$22="",$Q1010=""),0,(IF('Recurring Transactions'!$F$22="Monthly",IF(AND('Recurring Transactions'!$J$22&lt;=EOMONTH($Q1010,0),$Q1010&lt;='Recurring Transactions'!$L$22),1,0),IF('Recurring Transactions'!$F$22="Semi-monthly",IF(AND('Recurring Transactions'!$J$22&lt;=EOMONTH($Q1010,0),$Q1010&lt;='Recurring Transactions'!$L$22),2,0),IF('Recurring Transactions'!$F$22="Weekly",IF(AND('Recurring Transactions'!$J$22&lt;=EOMONTH($Q1010,0),$Q1010&lt;='Recurring Transactions'!$L$22),MAX(0,INT((MIN(EOMONTH($Q1010,0),'Recurring Transactions'!$L$22)-'Recurring Transactions'!$J$22)/7)+INT(-(MAX('Recurring Transactions'!$J$22,$Q1010)-'Recurring Transactions'!$J$22)/7)+1),0),IF('Recurring Transactions'!$F$22="Bi-weekly",IF(AND('Recurring Transactions'!$J$22&lt;=EOMONTH($Q1010,0),$Q1010&lt;='Recurring Transactions'!$L$22),MAX(0,INT((MIN(EOMONTH($Q1010,0),'Recurring Transactions'!$L$22)-'Recurring Transactions'!$J$22)/14)+INT(-(MAX('Recurring Transactions'!$J$22,$Q1010)-'Recurring Transactions'!$J$22)/14)+1),0),IF('Recurring Transactions'!$F$22="Quarterly",IF(AND(AND('Recurring Transactions'!$J$22&lt;=EOMONTH($Q1010,0),$Q1010&lt;='Recurring Transactions'!$L$22),MOD((YEAR($Q1010)-YEAR('Recurring Transactions'!$J$22))*12+MONTH($Q1010)-MONTH('Recurring Transactions'!$J$22),3)=0),1,0),IF('Recurring Transactions'!$F$22="Annually",IF(AND(AND('Recurring Transactions'!$J$22&lt;=EOMONTH($Q1010,0),$Q1010&lt;='Recurring Transactions'!$L$22),MONTH($Q1010)=MONTH('Recurring Transactions'!$J$22)),1,0),0)))))))*'Recurring Transactions'!$D$22)</f>
        <v/>
      </c>
    </row>
    <row r="1011">
      <c r="N1011" s="126">
        <f>'Recurring Transactions'!$A$22</f>
        <v/>
      </c>
      <c r="O1011" s="126">
        <f>'Recurring Transactions'!$B$22</f>
        <v/>
      </c>
      <c r="P1011" s="126">
        <f>'Recurring Transactions'!$E$22</f>
        <v/>
      </c>
      <c r="Q1011" s="72">
        <f>IF('Recurring Transactions'!$J$22="","",EDATE('Recurring Transactions'!$J$22,29))</f>
        <v/>
      </c>
      <c r="R1011" s="126">
        <f>IF($Q1011="","",TEXT($Q1011,"mmm yyyy"))</f>
        <v/>
      </c>
      <c r="S1011" s="124">
        <f>IF(OR('Recurring Transactions'!$A$22="",$Q1011=""),0,(IF('Recurring Transactions'!$F$22="Monthly",IF(AND('Recurring Transactions'!$J$22&lt;=EOMONTH($Q1011,0),$Q1011&lt;='Recurring Transactions'!$L$22),1,0),IF('Recurring Transactions'!$F$22="Semi-monthly",IF(AND('Recurring Transactions'!$J$22&lt;=EOMONTH($Q1011,0),$Q1011&lt;='Recurring Transactions'!$L$22),2,0),IF('Recurring Transactions'!$F$22="Weekly",IF(AND('Recurring Transactions'!$J$22&lt;=EOMONTH($Q1011,0),$Q1011&lt;='Recurring Transactions'!$L$22),MAX(0,INT((MIN(EOMONTH($Q1011,0),'Recurring Transactions'!$L$22)-'Recurring Transactions'!$J$22)/7)+INT(-(MAX('Recurring Transactions'!$J$22,$Q1011)-'Recurring Transactions'!$J$22)/7)+1),0),IF('Recurring Transactions'!$F$22="Bi-weekly",IF(AND('Recurring Transactions'!$J$22&lt;=EOMONTH($Q1011,0),$Q1011&lt;='Recurring Transactions'!$L$22),MAX(0,INT((MIN(EOMONTH($Q1011,0),'Recurring Transactions'!$L$22)-'Recurring Transactions'!$J$22)/14)+INT(-(MAX('Recurring Transactions'!$J$22,$Q1011)-'Recurring Transactions'!$J$22)/14)+1),0),IF('Recurring Transactions'!$F$22="Quarterly",IF(AND(AND('Recurring Transactions'!$J$22&lt;=EOMONTH($Q1011,0),$Q1011&lt;='Recurring Transactions'!$L$22),MOD((YEAR($Q1011)-YEAR('Recurring Transactions'!$J$22))*12+MONTH($Q1011)-MONTH('Recurring Transactions'!$J$22),3)=0),1,0),IF('Recurring Transactions'!$F$22="Annually",IF(AND(AND('Recurring Transactions'!$J$22&lt;=EOMONTH($Q1011,0),$Q1011&lt;='Recurring Transactions'!$L$22),MONTH($Q1011)=MONTH('Recurring Transactions'!$J$22)),1,0),0)))))))*'Recurring Transactions'!$D$22)</f>
        <v/>
      </c>
    </row>
    <row r="1012">
      <c r="N1012" s="126">
        <f>'Recurring Transactions'!$A$22</f>
        <v/>
      </c>
      <c r="O1012" s="126">
        <f>'Recurring Transactions'!$B$22</f>
        <v/>
      </c>
      <c r="P1012" s="126">
        <f>'Recurring Transactions'!$E$22</f>
        <v/>
      </c>
      <c r="Q1012" s="72">
        <f>IF('Recurring Transactions'!$J$22="","",EDATE('Recurring Transactions'!$J$22,30))</f>
        <v/>
      </c>
      <c r="R1012" s="126">
        <f>IF($Q1012="","",TEXT($Q1012,"mmm yyyy"))</f>
        <v/>
      </c>
      <c r="S1012" s="124">
        <f>IF(OR('Recurring Transactions'!$A$22="",$Q1012=""),0,(IF('Recurring Transactions'!$F$22="Monthly",IF(AND('Recurring Transactions'!$J$22&lt;=EOMONTH($Q1012,0),$Q1012&lt;='Recurring Transactions'!$L$22),1,0),IF('Recurring Transactions'!$F$22="Semi-monthly",IF(AND('Recurring Transactions'!$J$22&lt;=EOMONTH($Q1012,0),$Q1012&lt;='Recurring Transactions'!$L$22),2,0),IF('Recurring Transactions'!$F$22="Weekly",IF(AND('Recurring Transactions'!$J$22&lt;=EOMONTH($Q1012,0),$Q1012&lt;='Recurring Transactions'!$L$22),MAX(0,INT((MIN(EOMONTH($Q1012,0),'Recurring Transactions'!$L$22)-'Recurring Transactions'!$J$22)/7)+INT(-(MAX('Recurring Transactions'!$J$22,$Q1012)-'Recurring Transactions'!$J$22)/7)+1),0),IF('Recurring Transactions'!$F$22="Bi-weekly",IF(AND('Recurring Transactions'!$J$22&lt;=EOMONTH($Q1012,0),$Q1012&lt;='Recurring Transactions'!$L$22),MAX(0,INT((MIN(EOMONTH($Q1012,0),'Recurring Transactions'!$L$22)-'Recurring Transactions'!$J$22)/14)+INT(-(MAX('Recurring Transactions'!$J$22,$Q1012)-'Recurring Transactions'!$J$22)/14)+1),0),IF('Recurring Transactions'!$F$22="Quarterly",IF(AND(AND('Recurring Transactions'!$J$22&lt;=EOMONTH($Q1012,0),$Q1012&lt;='Recurring Transactions'!$L$22),MOD((YEAR($Q1012)-YEAR('Recurring Transactions'!$J$22))*12+MONTH($Q1012)-MONTH('Recurring Transactions'!$J$22),3)=0),1,0),IF('Recurring Transactions'!$F$22="Annually",IF(AND(AND('Recurring Transactions'!$J$22&lt;=EOMONTH($Q1012,0),$Q1012&lt;='Recurring Transactions'!$L$22),MONTH($Q1012)=MONTH('Recurring Transactions'!$J$22)),1,0),0)))))))*'Recurring Transactions'!$D$22)</f>
        <v/>
      </c>
    </row>
    <row r="1013">
      <c r="N1013" s="126">
        <f>'Recurring Transactions'!$A$22</f>
        <v/>
      </c>
      <c r="O1013" s="126">
        <f>'Recurring Transactions'!$B$22</f>
        <v/>
      </c>
      <c r="P1013" s="126">
        <f>'Recurring Transactions'!$E$22</f>
        <v/>
      </c>
      <c r="Q1013" s="72">
        <f>IF('Recurring Transactions'!$J$22="","",EDATE('Recurring Transactions'!$J$22,31))</f>
        <v/>
      </c>
      <c r="R1013" s="126">
        <f>IF($Q1013="","",TEXT($Q1013,"mmm yyyy"))</f>
        <v/>
      </c>
      <c r="S1013" s="124">
        <f>IF(OR('Recurring Transactions'!$A$22="",$Q1013=""),0,(IF('Recurring Transactions'!$F$22="Monthly",IF(AND('Recurring Transactions'!$J$22&lt;=EOMONTH($Q1013,0),$Q1013&lt;='Recurring Transactions'!$L$22),1,0),IF('Recurring Transactions'!$F$22="Semi-monthly",IF(AND('Recurring Transactions'!$J$22&lt;=EOMONTH($Q1013,0),$Q1013&lt;='Recurring Transactions'!$L$22),2,0),IF('Recurring Transactions'!$F$22="Weekly",IF(AND('Recurring Transactions'!$J$22&lt;=EOMONTH($Q1013,0),$Q1013&lt;='Recurring Transactions'!$L$22),MAX(0,INT((MIN(EOMONTH($Q1013,0),'Recurring Transactions'!$L$22)-'Recurring Transactions'!$J$22)/7)+INT(-(MAX('Recurring Transactions'!$J$22,$Q1013)-'Recurring Transactions'!$J$22)/7)+1),0),IF('Recurring Transactions'!$F$22="Bi-weekly",IF(AND('Recurring Transactions'!$J$22&lt;=EOMONTH($Q1013,0),$Q1013&lt;='Recurring Transactions'!$L$22),MAX(0,INT((MIN(EOMONTH($Q1013,0),'Recurring Transactions'!$L$22)-'Recurring Transactions'!$J$22)/14)+INT(-(MAX('Recurring Transactions'!$J$22,$Q1013)-'Recurring Transactions'!$J$22)/14)+1),0),IF('Recurring Transactions'!$F$22="Quarterly",IF(AND(AND('Recurring Transactions'!$J$22&lt;=EOMONTH($Q1013,0),$Q1013&lt;='Recurring Transactions'!$L$22),MOD((YEAR($Q1013)-YEAR('Recurring Transactions'!$J$22))*12+MONTH($Q1013)-MONTH('Recurring Transactions'!$J$22),3)=0),1,0),IF('Recurring Transactions'!$F$22="Annually",IF(AND(AND('Recurring Transactions'!$J$22&lt;=EOMONTH($Q1013,0),$Q1013&lt;='Recurring Transactions'!$L$22),MONTH($Q1013)=MONTH('Recurring Transactions'!$J$22)),1,0),0)))))))*'Recurring Transactions'!$D$22)</f>
        <v/>
      </c>
    </row>
    <row r="1014">
      <c r="N1014" s="126">
        <f>'Recurring Transactions'!$A$22</f>
        <v/>
      </c>
      <c r="O1014" s="126">
        <f>'Recurring Transactions'!$B$22</f>
        <v/>
      </c>
      <c r="P1014" s="126">
        <f>'Recurring Transactions'!$E$22</f>
        <v/>
      </c>
      <c r="Q1014" s="72">
        <f>IF('Recurring Transactions'!$J$22="","",EDATE('Recurring Transactions'!$J$22,32))</f>
        <v/>
      </c>
      <c r="R1014" s="126">
        <f>IF($Q1014="","",TEXT($Q1014,"mmm yyyy"))</f>
        <v/>
      </c>
      <c r="S1014" s="124">
        <f>IF(OR('Recurring Transactions'!$A$22="",$Q1014=""),0,(IF('Recurring Transactions'!$F$22="Monthly",IF(AND('Recurring Transactions'!$J$22&lt;=EOMONTH($Q1014,0),$Q1014&lt;='Recurring Transactions'!$L$22),1,0),IF('Recurring Transactions'!$F$22="Semi-monthly",IF(AND('Recurring Transactions'!$J$22&lt;=EOMONTH($Q1014,0),$Q1014&lt;='Recurring Transactions'!$L$22),2,0),IF('Recurring Transactions'!$F$22="Weekly",IF(AND('Recurring Transactions'!$J$22&lt;=EOMONTH($Q1014,0),$Q1014&lt;='Recurring Transactions'!$L$22),MAX(0,INT((MIN(EOMONTH($Q1014,0),'Recurring Transactions'!$L$22)-'Recurring Transactions'!$J$22)/7)+INT(-(MAX('Recurring Transactions'!$J$22,$Q1014)-'Recurring Transactions'!$J$22)/7)+1),0),IF('Recurring Transactions'!$F$22="Bi-weekly",IF(AND('Recurring Transactions'!$J$22&lt;=EOMONTH($Q1014,0),$Q1014&lt;='Recurring Transactions'!$L$22),MAX(0,INT((MIN(EOMONTH($Q1014,0),'Recurring Transactions'!$L$22)-'Recurring Transactions'!$J$22)/14)+INT(-(MAX('Recurring Transactions'!$J$22,$Q1014)-'Recurring Transactions'!$J$22)/14)+1),0),IF('Recurring Transactions'!$F$22="Quarterly",IF(AND(AND('Recurring Transactions'!$J$22&lt;=EOMONTH($Q1014,0),$Q1014&lt;='Recurring Transactions'!$L$22),MOD((YEAR($Q1014)-YEAR('Recurring Transactions'!$J$22))*12+MONTH($Q1014)-MONTH('Recurring Transactions'!$J$22),3)=0),1,0),IF('Recurring Transactions'!$F$22="Annually",IF(AND(AND('Recurring Transactions'!$J$22&lt;=EOMONTH($Q1014,0),$Q1014&lt;='Recurring Transactions'!$L$22),MONTH($Q1014)=MONTH('Recurring Transactions'!$J$22)),1,0),0)))))))*'Recurring Transactions'!$D$22)</f>
        <v/>
      </c>
    </row>
    <row r="1015">
      <c r="N1015" s="126">
        <f>'Recurring Transactions'!$A$22</f>
        <v/>
      </c>
      <c r="O1015" s="126">
        <f>'Recurring Transactions'!$B$22</f>
        <v/>
      </c>
      <c r="P1015" s="126">
        <f>'Recurring Transactions'!$E$22</f>
        <v/>
      </c>
      <c r="Q1015" s="72">
        <f>IF('Recurring Transactions'!$J$22="","",EDATE('Recurring Transactions'!$J$22,33))</f>
        <v/>
      </c>
      <c r="R1015" s="126">
        <f>IF($Q1015="","",TEXT($Q1015,"mmm yyyy"))</f>
        <v/>
      </c>
      <c r="S1015" s="124">
        <f>IF(OR('Recurring Transactions'!$A$22="",$Q1015=""),0,(IF('Recurring Transactions'!$F$22="Monthly",IF(AND('Recurring Transactions'!$J$22&lt;=EOMONTH($Q1015,0),$Q1015&lt;='Recurring Transactions'!$L$22),1,0),IF('Recurring Transactions'!$F$22="Semi-monthly",IF(AND('Recurring Transactions'!$J$22&lt;=EOMONTH($Q1015,0),$Q1015&lt;='Recurring Transactions'!$L$22),2,0),IF('Recurring Transactions'!$F$22="Weekly",IF(AND('Recurring Transactions'!$J$22&lt;=EOMONTH($Q1015,0),$Q1015&lt;='Recurring Transactions'!$L$22),MAX(0,INT((MIN(EOMONTH($Q1015,0),'Recurring Transactions'!$L$22)-'Recurring Transactions'!$J$22)/7)+INT(-(MAX('Recurring Transactions'!$J$22,$Q1015)-'Recurring Transactions'!$J$22)/7)+1),0),IF('Recurring Transactions'!$F$22="Bi-weekly",IF(AND('Recurring Transactions'!$J$22&lt;=EOMONTH($Q1015,0),$Q1015&lt;='Recurring Transactions'!$L$22),MAX(0,INT((MIN(EOMONTH($Q1015,0),'Recurring Transactions'!$L$22)-'Recurring Transactions'!$J$22)/14)+INT(-(MAX('Recurring Transactions'!$J$22,$Q1015)-'Recurring Transactions'!$J$22)/14)+1),0),IF('Recurring Transactions'!$F$22="Quarterly",IF(AND(AND('Recurring Transactions'!$J$22&lt;=EOMONTH($Q1015,0),$Q1015&lt;='Recurring Transactions'!$L$22),MOD((YEAR($Q1015)-YEAR('Recurring Transactions'!$J$22))*12+MONTH($Q1015)-MONTH('Recurring Transactions'!$J$22),3)=0),1,0),IF('Recurring Transactions'!$F$22="Annually",IF(AND(AND('Recurring Transactions'!$J$22&lt;=EOMONTH($Q1015,0),$Q1015&lt;='Recurring Transactions'!$L$22),MONTH($Q1015)=MONTH('Recurring Transactions'!$J$22)),1,0),0)))))))*'Recurring Transactions'!$D$22)</f>
        <v/>
      </c>
    </row>
    <row r="1016">
      <c r="N1016" s="126">
        <f>'Recurring Transactions'!$A$22</f>
        <v/>
      </c>
      <c r="O1016" s="126">
        <f>'Recurring Transactions'!$B$22</f>
        <v/>
      </c>
      <c r="P1016" s="126">
        <f>'Recurring Transactions'!$E$22</f>
        <v/>
      </c>
      <c r="Q1016" s="72">
        <f>IF('Recurring Transactions'!$J$22="","",EDATE('Recurring Transactions'!$J$22,34))</f>
        <v/>
      </c>
      <c r="R1016" s="126">
        <f>IF($Q1016="","",TEXT($Q1016,"mmm yyyy"))</f>
        <v/>
      </c>
      <c r="S1016" s="124">
        <f>IF(OR('Recurring Transactions'!$A$22="",$Q1016=""),0,(IF('Recurring Transactions'!$F$22="Monthly",IF(AND('Recurring Transactions'!$J$22&lt;=EOMONTH($Q1016,0),$Q1016&lt;='Recurring Transactions'!$L$22),1,0),IF('Recurring Transactions'!$F$22="Semi-monthly",IF(AND('Recurring Transactions'!$J$22&lt;=EOMONTH($Q1016,0),$Q1016&lt;='Recurring Transactions'!$L$22),2,0),IF('Recurring Transactions'!$F$22="Weekly",IF(AND('Recurring Transactions'!$J$22&lt;=EOMONTH($Q1016,0),$Q1016&lt;='Recurring Transactions'!$L$22),MAX(0,INT((MIN(EOMONTH($Q1016,0),'Recurring Transactions'!$L$22)-'Recurring Transactions'!$J$22)/7)+INT(-(MAX('Recurring Transactions'!$J$22,$Q1016)-'Recurring Transactions'!$J$22)/7)+1),0),IF('Recurring Transactions'!$F$22="Bi-weekly",IF(AND('Recurring Transactions'!$J$22&lt;=EOMONTH($Q1016,0),$Q1016&lt;='Recurring Transactions'!$L$22),MAX(0,INT((MIN(EOMONTH($Q1016,0),'Recurring Transactions'!$L$22)-'Recurring Transactions'!$J$22)/14)+INT(-(MAX('Recurring Transactions'!$J$22,$Q1016)-'Recurring Transactions'!$J$22)/14)+1),0),IF('Recurring Transactions'!$F$22="Quarterly",IF(AND(AND('Recurring Transactions'!$J$22&lt;=EOMONTH($Q1016,0),$Q1016&lt;='Recurring Transactions'!$L$22),MOD((YEAR($Q1016)-YEAR('Recurring Transactions'!$J$22))*12+MONTH($Q1016)-MONTH('Recurring Transactions'!$J$22),3)=0),1,0),IF('Recurring Transactions'!$F$22="Annually",IF(AND(AND('Recurring Transactions'!$J$22&lt;=EOMONTH($Q1016,0),$Q1016&lt;='Recurring Transactions'!$L$22),MONTH($Q1016)=MONTH('Recurring Transactions'!$J$22)),1,0),0)))))))*'Recurring Transactions'!$D$22)</f>
        <v/>
      </c>
    </row>
    <row r="1017">
      <c r="N1017" s="126">
        <f>'Recurring Transactions'!$A$22</f>
        <v/>
      </c>
      <c r="O1017" s="126">
        <f>'Recurring Transactions'!$B$22</f>
        <v/>
      </c>
      <c r="P1017" s="126">
        <f>'Recurring Transactions'!$E$22</f>
        <v/>
      </c>
      <c r="Q1017" s="72">
        <f>IF('Recurring Transactions'!$J$22="","",EDATE('Recurring Transactions'!$J$22,35))</f>
        <v/>
      </c>
      <c r="R1017" s="126">
        <f>IF($Q1017="","",TEXT($Q1017,"mmm yyyy"))</f>
        <v/>
      </c>
      <c r="S1017" s="124">
        <f>IF(OR('Recurring Transactions'!$A$22="",$Q1017=""),0,(IF('Recurring Transactions'!$F$22="Monthly",IF(AND('Recurring Transactions'!$J$22&lt;=EOMONTH($Q1017,0),$Q1017&lt;='Recurring Transactions'!$L$22),1,0),IF('Recurring Transactions'!$F$22="Semi-monthly",IF(AND('Recurring Transactions'!$J$22&lt;=EOMONTH($Q1017,0),$Q1017&lt;='Recurring Transactions'!$L$22),2,0),IF('Recurring Transactions'!$F$22="Weekly",IF(AND('Recurring Transactions'!$J$22&lt;=EOMONTH($Q1017,0),$Q1017&lt;='Recurring Transactions'!$L$22),MAX(0,INT((MIN(EOMONTH($Q1017,0),'Recurring Transactions'!$L$22)-'Recurring Transactions'!$J$22)/7)+INT(-(MAX('Recurring Transactions'!$J$22,$Q1017)-'Recurring Transactions'!$J$22)/7)+1),0),IF('Recurring Transactions'!$F$22="Bi-weekly",IF(AND('Recurring Transactions'!$J$22&lt;=EOMONTH($Q1017,0),$Q1017&lt;='Recurring Transactions'!$L$22),MAX(0,INT((MIN(EOMONTH($Q1017,0),'Recurring Transactions'!$L$22)-'Recurring Transactions'!$J$22)/14)+INT(-(MAX('Recurring Transactions'!$J$22,$Q1017)-'Recurring Transactions'!$J$22)/14)+1),0),IF('Recurring Transactions'!$F$22="Quarterly",IF(AND(AND('Recurring Transactions'!$J$22&lt;=EOMONTH($Q1017,0),$Q1017&lt;='Recurring Transactions'!$L$22),MOD((YEAR($Q1017)-YEAR('Recurring Transactions'!$J$22))*12+MONTH($Q1017)-MONTH('Recurring Transactions'!$J$22),3)=0),1,0),IF('Recurring Transactions'!$F$22="Annually",IF(AND(AND('Recurring Transactions'!$J$22&lt;=EOMONTH($Q1017,0),$Q1017&lt;='Recurring Transactions'!$L$22),MONTH($Q1017)=MONTH('Recurring Transactions'!$J$22)),1,0),0)))))))*'Recurring Transactions'!$D$22)</f>
        <v/>
      </c>
    </row>
    <row r="1018">
      <c r="N1018" s="126">
        <f>'Recurring Transactions'!$A$22</f>
        <v/>
      </c>
      <c r="O1018" s="126">
        <f>'Recurring Transactions'!$B$22</f>
        <v/>
      </c>
      <c r="P1018" s="126">
        <f>'Recurring Transactions'!$E$22</f>
        <v/>
      </c>
      <c r="Q1018" s="72">
        <f>IF('Recurring Transactions'!$J$22="","",EDATE('Recurring Transactions'!$J$22,36))</f>
        <v/>
      </c>
      <c r="R1018" s="126">
        <f>IF($Q1018="","",TEXT($Q1018,"mmm yyyy"))</f>
        <v/>
      </c>
      <c r="S1018" s="124">
        <f>IF(OR('Recurring Transactions'!$A$22="",$Q1018=""),0,(IF('Recurring Transactions'!$F$22="Monthly",IF(AND('Recurring Transactions'!$J$22&lt;=EOMONTH($Q1018,0),$Q1018&lt;='Recurring Transactions'!$L$22),1,0),IF('Recurring Transactions'!$F$22="Semi-monthly",IF(AND('Recurring Transactions'!$J$22&lt;=EOMONTH($Q1018,0),$Q1018&lt;='Recurring Transactions'!$L$22),2,0),IF('Recurring Transactions'!$F$22="Weekly",IF(AND('Recurring Transactions'!$J$22&lt;=EOMONTH($Q1018,0),$Q1018&lt;='Recurring Transactions'!$L$22),MAX(0,INT((MIN(EOMONTH($Q1018,0),'Recurring Transactions'!$L$22)-'Recurring Transactions'!$J$22)/7)+INT(-(MAX('Recurring Transactions'!$J$22,$Q1018)-'Recurring Transactions'!$J$22)/7)+1),0),IF('Recurring Transactions'!$F$22="Bi-weekly",IF(AND('Recurring Transactions'!$J$22&lt;=EOMONTH($Q1018,0),$Q1018&lt;='Recurring Transactions'!$L$22),MAX(0,INT((MIN(EOMONTH($Q1018,0),'Recurring Transactions'!$L$22)-'Recurring Transactions'!$J$22)/14)+INT(-(MAX('Recurring Transactions'!$J$22,$Q1018)-'Recurring Transactions'!$J$22)/14)+1),0),IF('Recurring Transactions'!$F$22="Quarterly",IF(AND(AND('Recurring Transactions'!$J$22&lt;=EOMONTH($Q1018,0),$Q1018&lt;='Recurring Transactions'!$L$22),MOD((YEAR($Q1018)-YEAR('Recurring Transactions'!$J$22))*12+MONTH($Q1018)-MONTH('Recurring Transactions'!$J$22),3)=0),1,0),IF('Recurring Transactions'!$F$22="Annually",IF(AND(AND('Recurring Transactions'!$J$22&lt;=EOMONTH($Q1018,0),$Q1018&lt;='Recurring Transactions'!$L$22),MONTH($Q1018)=MONTH('Recurring Transactions'!$J$22)),1,0),0)))))))*'Recurring Transactions'!$D$22)</f>
        <v/>
      </c>
    </row>
    <row r="1019">
      <c r="N1019" s="126">
        <f>'Recurring Transactions'!$A$22</f>
        <v/>
      </c>
      <c r="O1019" s="126">
        <f>'Recurring Transactions'!$B$22</f>
        <v/>
      </c>
      <c r="P1019" s="126">
        <f>'Recurring Transactions'!$E$22</f>
        <v/>
      </c>
      <c r="Q1019" s="72">
        <f>IF('Recurring Transactions'!$J$22="","",EDATE('Recurring Transactions'!$J$22,37))</f>
        <v/>
      </c>
      <c r="R1019" s="126">
        <f>IF($Q1019="","",TEXT($Q1019,"mmm yyyy"))</f>
        <v/>
      </c>
      <c r="S1019" s="124">
        <f>IF(OR('Recurring Transactions'!$A$22="",$Q1019=""),0,(IF('Recurring Transactions'!$F$22="Monthly",IF(AND('Recurring Transactions'!$J$22&lt;=EOMONTH($Q1019,0),$Q1019&lt;='Recurring Transactions'!$L$22),1,0),IF('Recurring Transactions'!$F$22="Semi-monthly",IF(AND('Recurring Transactions'!$J$22&lt;=EOMONTH($Q1019,0),$Q1019&lt;='Recurring Transactions'!$L$22),2,0),IF('Recurring Transactions'!$F$22="Weekly",IF(AND('Recurring Transactions'!$J$22&lt;=EOMONTH($Q1019,0),$Q1019&lt;='Recurring Transactions'!$L$22),MAX(0,INT((MIN(EOMONTH($Q1019,0),'Recurring Transactions'!$L$22)-'Recurring Transactions'!$J$22)/7)+INT(-(MAX('Recurring Transactions'!$J$22,$Q1019)-'Recurring Transactions'!$J$22)/7)+1),0),IF('Recurring Transactions'!$F$22="Bi-weekly",IF(AND('Recurring Transactions'!$J$22&lt;=EOMONTH($Q1019,0),$Q1019&lt;='Recurring Transactions'!$L$22),MAX(0,INT((MIN(EOMONTH($Q1019,0),'Recurring Transactions'!$L$22)-'Recurring Transactions'!$J$22)/14)+INT(-(MAX('Recurring Transactions'!$J$22,$Q1019)-'Recurring Transactions'!$J$22)/14)+1),0),IF('Recurring Transactions'!$F$22="Quarterly",IF(AND(AND('Recurring Transactions'!$J$22&lt;=EOMONTH($Q1019,0),$Q1019&lt;='Recurring Transactions'!$L$22),MOD((YEAR($Q1019)-YEAR('Recurring Transactions'!$J$22))*12+MONTH($Q1019)-MONTH('Recurring Transactions'!$J$22),3)=0),1,0),IF('Recurring Transactions'!$F$22="Annually",IF(AND(AND('Recurring Transactions'!$J$22&lt;=EOMONTH($Q1019,0),$Q1019&lt;='Recurring Transactions'!$L$22),MONTH($Q1019)=MONTH('Recurring Transactions'!$J$22)),1,0),0)))))))*'Recurring Transactions'!$D$22)</f>
        <v/>
      </c>
    </row>
    <row r="1020">
      <c r="N1020" s="126">
        <f>'Recurring Transactions'!$A$22</f>
        <v/>
      </c>
      <c r="O1020" s="126">
        <f>'Recurring Transactions'!$B$22</f>
        <v/>
      </c>
      <c r="P1020" s="126">
        <f>'Recurring Transactions'!$E$22</f>
        <v/>
      </c>
      <c r="Q1020" s="72">
        <f>IF('Recurring Transactions'!$J$22="","",EDATE('Recurring Transactions'!$J$22,38))</f>
        <v/>
      </c>
      <c r="R1020" s="126">
        <f>IF($Q1020="","",TEXT($Q1020,"mmm yyyy"))</f>
        <v/>
      </c>
      <c r="S1020" s="124">
        <f>IF(OR('Recurring Transactions'!$A$22="",$Q1020=""),0,(IF('Recurring Transactions'!$F$22="Monthly",IF(AND('Recurring Transactions'!$J$22&lt;=EOMONTH($Q1020,0),$Q1020&lt;='Recurring Transactions'!$L$22),1,0),IF('Recurring Transactions'!$F$22="Semi-monthly",IF(AND('Recurring Transactions'!$J$22&lt;=EOMONTH($Q1020,0),$Q1020&lt;='Recurring Transactions'!$L$22),2,0),IF('Recurring Transactions'!$F$22="Weekly",IF(AND('Recurring Transactions'!$J$22&lt;=EOMONTH($Q1020,0),$Q1020&lt;='Recurring Transactions'!$L$22),MAX(0,INT((MIN(EOMONTH($Q1020,0),'Recurring Transactions'!$L$22)-'Recurring Transactions'!$J$22)/7)+INT(-(MAX('Recurring Transactions'!$J$22,$Q1020)-'Recurring Transactions'!$J$22)/7)+1),0),IF('Recurring Transactions'!$F$22="Bi-weekly",IF(AND('Recurring Transactions'!$J$22&lt;=EOMONTH($Q1020,0),$Q1020&lt;='Recurring Transactions'!$L$22),MAX(0,INT((MIN(EOMONTH($Q1020,0),'Recurring Transactions'!$L$22)-'Recurring Transactions'!$J$22)/14)+INT(-(MAX('Recurring Transactions'!$J$22,$Q1020)-'Recurring Transactions'!$J$22)/14)+1),0),IF('Recurring Transactions'!$F$22="Quarterly",IF(AND(AND('Recurring Transactions'!$J$22&lt;=EOMONTH($Q1020,0),$Q1020&lt;='Recurring Transactions'!$L$22),MOD((YEAR($Q1020)-YEAR('Recurring Transactions'!$J$22))*12+MONTH($Q1020)-MONTH('Recurring Transactions'!$J$22),3)=0),1,0),IF('Recurring Transactions'!$F$22="Annually",IF(AND(AND('Recurring Transactions'!$J$22&lt;=EOMONTH($Q1020,0),$Q1020&lt;='Recurring Transactions'!$L$22),MONTH($Q1020)=MONTH('Recurring Transactions'!$J$22)),1,0),0)))))))*'Recurring Transactions'!$D$22)</f>
        <v/>
      </c>
    </row>
    <row r="1021">
      <c r="N1021" s="126">
        <f>'Recurring Transactions'!$A$22</f>
        <v/>
      </c>
      <c r="O1021" s="126">
        <f>'Recurring Transactions'!$B$22</f>
        <v/>
      </c>
      <c r="P1021" s="126">
        <f>'Recurring Transactions'!$E$22</f>
        <v/>
      </c>
      <c r="Q1021" s="72">
        <f>IF('Recurring Transactions'!$J$22="","",EDATE('Recurring Transactions'!$J$22,39))</f>
        <v/>
      </c>
      <c r="R1021" s="126">
        <f>IF($Q1021="","",TEXT($Q1021,"mmm yyyy"))</f>
        <v/>
      </c>
      <c r="S1021" s="124">
        <f>IF(OR('Recurring Transactions'!$A$22="",$Q1021=""),0,(IF('Recurring Transactions'!$F$22="Monthly",IF(AND('Recurring Transactions'!$J$22&lt;=EOMONTH($Q1021,0),$Q1021&lt;='Recurring Transactions'!$L$22),1,0),IF('Recurring Transactions'!$F$22="Semi-monthly",IF(AND('Recurring Transactions'!$J$22&lt;=EOMONTH($Q1021,0),$Q1021&lt;='Recurring Transactions'!$L$22),2,0),IF('Recurring Transactions'!$F$22="Weekly",IF(AND('Recurring Transactions'!$J$22&lt;=EOMONTH($Q1021,0),$Q1021&lt;='Recurring Transactions'!$L$22),MAX(0,INT((MIN(EOMONTH($Q1021,0),'Recurring Transactions'!$L$22)-'Recurring Transactions'!$J$22)/7)+INT(-(MAX('Recurring Transactions'!$J$22,$Q1021)-'Recurring Transactions'!$J$22)/7)+1),0),IF('Recurring Transactions'!$F$22="Bi-weekly",IF(AND('Recurring Transactions'!$J$22&lt;=EOMONTH($Q1021,0),$Q1021&lt;='Recurring Transactions'!$L$22),MAX(0,INT((MIN(EOMONTH($Q1021,0),'Recurring Transactions'!$L$22)-'Recurring Transactions'!$J$22)/14)+INT(-(MAX('Recurring Transactions'!$J$22,$Q1021)-'Recurring Transactions'!$J$22)/14)+1),0),IF('Recurring Transactions'!$F$22="Quarterly",IF(AND(AND('Recurring Transactions'!$J$22&lt;=EOMONTH($Q1021,0),$Q1021&lt;='Recurring Transactions'!$L$22),MOD((YEAR($Q1021)-YEAR('Recurring Transactions'!$J$22))*12+MONTH($Q1021)-MONTH('Recurring Transactions'!$J$22),3)=0),1,0),IF('Recurring Transactions'!$F$22="Annually",IF(AND(AND('Recurring Transactions'!$J$22&lt;=EOMONTH($Q1021,0),$Q1021&lt;='Recurring Transactions'!$L$22),MONTH($Q1021)=MONTH('Recurring Transactions'!$J$22)),1,0),0)))))))*'Recurring Transactions'!$D$22)</f>
        <v/>
      </c>
    </row>
    <row r="1022">
      <c r="N1022" s="126">
        <f>'Recurring Transactions'!$A$22</f>
        <v/>
      </c>
      <c r="O1022" s="126">
        <f>'Recurring Transactions'!$B$22</f>
        <v/>
      </c>
      <c r="P1022" s="126">
        <f>'Recurring Transactions'!$E$22</f>
        <v/>
      </c>
      <c r="Q1022" s="72">
        <f>IF('Recurring Transactions'!$J$22="","",EDATE('Recurring Transactions'!$J$22,40))</f>
        <v/>
      </c>
      <c r="R1022" s="126">
        <f>IF($Q1022="","",TEXT($Q1022,"mmm yyyy"))</f>
        <v/>
      </c>
      <c r="S1022" s="124">
        <f>IF(OR('Recurring Transactions'!$A$22="",$Q1022=""),0,(IF('Recurring Transactions'!$F$22="Monthly",IF(AND('Recurring Transactions'!$J$22&lt;=EOMONTH($Q1022,0),$Q1022&lt;='Recurring Transactions'!$L$22),1,0),IF('Recurring Transactions'!$F$22="Semi-monthly",IF(AND('Recurring Transactions'!$J$22&lt;=EOMONTH($Q1022,0),$Q1022&lt;='Recurring Transactions'!$L$22),2,0),IF('Recurring Transactions'!$F$22="Weekly",IF(AND('Recurring Transactions'!$J$22&lt;=EOMONTH($Q1022,0),$Q1022&lt;='Recurring Transactions'!$L$22),MAX(0,INT((MIN(EOMONTH($Q1022,0),'Recurring Transactions'!$L$22)-'Recurring Transactions'!$J$22)/7)+INT(-(MAX('Recurring Transactions'!$J$22,$Q1022)-'Recurring Transactions'!$J$22)/7)+1),0),IF('Recurring Transactions'!$F$22="Bi-weekly",IF(AND('Recurring Transactions'!$J$22&lt;=EOMONTH($Q1022,0),$Q1022&lt;='Recurring Transactions'!$L$22),MAX(0,INT((MIN(EOMONTH($Q1022,0),'Recurring Transactions'!$L$22)-'Recurring Transactions'!$J$22)/14)+INT(-(MAX('Recurring Transactions'!$J$22,$Q1022)-'Recurring Transactions'!$J$22)/14)+1),0),IF('Recurring Transactions'!$F$22="Quarterly",IF(AND(AND('Recurring Transactions'!$J$22&lt;=EOMONTH($Q1022,0),$Q1022&lt;='Recurring Transactions'!$L$22),MOD((YEAR($Q1022)-YEAR('Recurring Transactions'!$J$22))*12+MONTH($Q1022)-MONTH('Recurring Transactions'!$J$22),3)=0),1,0),IF('Recurring Transactions'!$F$22="Annually",IF(AND(AND('Recurring Transactions'!$J$22&lt;=EOMONTH($Q1022,0),$Q1022&lt;='Recurring Transactions'!$L$22),MONTH($Q1022)=MONTH('Recurring Transactions'!$J$22)),1,0),0)))))))*'Recurring Transactions'!$D$22)</f>
        <v/>
      </c>
    </row>
    <row r="1023">
      <c r="N1023" s="126">
        <f>'Recurring Transactions'!$A$22</f>
        <v/>
      </c>
      <c r="O1023" s="126">
        <f>'Recurring Transactions'!$B$22</f>
        <v/>
      </c>
      <c r="P1023" s="126">
        <f>'Recurring Transactions'!$E$22</f>
        <v/>
      </c>
      <c r="Q1023" s="72">
        <f>IF('Recurring Transactions'!$J$22="","",EDATE('Recurring Transactions'!$J$22,41))</f>
        <v/>
      </c>
      <c r="R1023" s="126">
        <f>IF($Q1023="","",TEXT($Q1023,"mmm yyyy"))</f>
        <v/>
      </c>
      <c r="S1023" s="124">
        <f>IF(OR('Recurring Transactions'!$A$22="",$Q1023=""),0,(IF('Recurring Transactions'!$F$22="Monthly",IF(AND('Recurring Transactions'!$J$22&lt;=EOMONTH($Q1023,0),$Q1023&lt;='Recurring Transactions'!$L$22),1,0),IF('Recurring Transactions'!$F$22="Semi-monthly",IF(AND('Recurring Transactions'!$J$22&lt;=EOMONTH($Q1023,0),$Q1023&lt;='Recurring Transactions'!$L$22),2,0),IF('Recurring Transactions'!$F$22="Weekly",IF(AND('Recurring Transactions'!$J$22&lt;=EOMONTH($Q1023,0),$Q1023&lt;='Recurring Transactions'!$L$22),MAX(0,INT((MIN(EOMONTH($Q1023,0),'Recurring Transactions'!$L$22)-'Recurring Transactions'!$J$22)/7)+INT(-(MAX('Recurring Transactions'!$J$22,$Q1023)-'Recurring Transactions'!$J$22)/7)+1),0),IF('Recurring Transactions'!$F$22="Bi-weekly",IF(AND('Recurring Transactions'!$J$22&lt;=EOMONTH($Q1023,0),$Q1023&lt;='Recurring Transactions'!$L$22),MAX(0,INT((MIN(EOMONTH($Q1023,0),'Recurring Transactions'!$L$22)-'Recurring Transactions'!$J$22)/14)+INT(-(MAX('Recurring Transactions'!$J$22,$Q1023)-'Recurring Transactions'!$J$22)/14)+1),0),IF('Recurring Transactions'!$F$22="Quarterly",IF(AND(AND('Recurring Transactions'!$J$22&lt;=EOMONTH($Q1023,0),$Q1023&lt;='Recurring Transactions'!$L$22),MOD((YEAR($Q1023)-YEAR('Recurring Transactions'!$J$22))*12+MONTH($Q1023)-MONTH('Recurring Transactions'!$J$22),3)=0),1,0),IF('Recurring Transactions'!$F$22="Annually",IF(AND(AND('Recurring Transactions'!$J$22&lt;=EOMONTH($Q1023,0),$Q1023&lt;='Recurring Transactions'!$L$22),MONTH($Q1023)=MONTH('Recurring Transactions'!$J$22)),1,0),0)))))))*'Recurring Transactions'!$D$22)</f>
        <v/>
      </c>
    </row>
    <row r="1024">
      <c r="N1024" s="126">
        <f>'Recurring Transactions'!$A$22</f>
        <v/>
      </c>
      <c r="O1024" s="126">
        <f>'Recurring Transactions'!$B$22</f>
        <v/>
      </c>
      <c r="P1024" s="126">
        <f>'Recurring Transactions'!$E$22</f>
        <v/>
      </c>
      <c r="Q1024" s="72">
        <f>IF('Recurring Transactions'!$J$22="","",EDATE('Recurring Transactions'!$J$22,42))</f>
        <v/>
      </c>
      <c r="R1024" s="126">
        <f>IF($Q1024="","",TEXT($Q1024,"mmm yyyy"))</f>
        <v/>
      </c>
      <c r="S1024" s="124">
        <f>IF(OR('Recurring Transactions'!$A$22="",$Q1024=""),0,(IF('Recurring Transactions'!$F$22="Monthly",IF(AND('Recurring Transactions'!$J$22&lt;=EOMONTH($Q1024,0),$Q1024&lt;='Recurring Transactions'!$L$22),1,0),IF('Recurring Transactions'!$F$22="Semi-monthly",IF(AND('Recurring Transactions'!$J$22&lt;=EOMONTH($Q1024,0),$Q1024&lt;='Recurring Transactions'!$L$22),2,0),IF('Recurring Transactions'!$F$22="Weekly",IF(AND('Recurring Transactions'!$J$22&lt;=EOMONTH($Q1024,0),$Q1024&lt;='Recurring Transactions'!$L$22),MAX(0,INT((MIN(EOMONTH($Q1024,0),'Recurring Transactions'!$L$22)-'Recurring Transactions'!$J$22)/7)+INT(-(MAX('Recurring Transactions'!$J$22,$Q1024)-'Recurring Transactions'!$J$22)/7)+1),0),IF('Recurring Transactions'!$F$22="Bi-weekly",IF(AND('Recurring Transactions'!$J$22&lt;=EOMONTH($Q1024,0),$Q1024&lt;='Recurring Transactions'!$L$22),MAX(0,INT((MIN(EOMONTH($Q1024,0),'Recurring Transactions'!$L$22)-'Recurring Transactions'!$J$22)/14)+INT(-(MAX('Recurring Transactions'!$J$22,$Q1024)-'Recurring Transactions'!$J$22)/14)+1),0),IF('Recurring Transactions'!$F$22="Quarterly",IF(AND(AND('Recurring Transactions'!$J$22&lt;=EOMONTH($Q1024,0),$Q1024&lt;='Recurring Transactions'!$L$22),MOD((YEAR($Q1024)-YEAR('Recurring Transactions'!$J$22))*12+MONTH($Q1024)-MONTH('Recurring Transactions'!$J$22),3)=0),1,0),IF('Recurring Transactions'!$F$22="Annually",IF(AND(AND('Recurring Transactions'!$J$22&lt;=EOMONTH($Q1024,0),$Q1024&lt;='Recurring Transactions'!$L$22),MONTH($Q1024)=MONTH('Recurring Transactions'!$J$22)),1,0),0)))))))*'Recurring Transactions'!$D$22)</f>
        <v/>
      </c>
    </row>
    <row r="1025">
      <c r="N1025" s="126">
        <f>'Recurring Transactions'!$A$22</f>
        <v/>
      </c>
      <c r="O1025" s="126">
        <f>'Recurring Transactions'!$B$22</f>
        <v/>
      </c>
      <c r="P1025" s="126">
        <f>'Recurring Transactions'!$E$22</f>
        <v/>
      </c>
      <c r="Q1025" s="72">
        <f>IF('Recurring Transactions'!$J$22="","",EDATE('Recurring Transactions'!$J$22,43))</f>
        <v/>
      </c>
      <c r="R1025" s="126">
        <f>IF($Q1025="","",TEXT($Q1025,"mmm yyyy"))</f>
        <v/>
      </c>
      <c r="S1025" s="124">
        <f>IF(OR('Recurring Transactions'!$A$22="",$Q1025=""),0,(IF('Recurring Transactions'!$F$22="Monthly",IF(AND('Recurring Transactions'!$J$22&lt;=EOMONTH($Q1025,0),$Q1025&lt;='Recurring Transactions'!$L$22),1,0),IF('Recurring Transactions'!$F$22="Semi-monthly",IF(AND('Recurring Transactions'!$J$22&lt;=EOMONTH($Q1025,0),$Q1025&lt;='Recurring Transactions'!$L$22),2,0),IF('Recurring Transactions'!$F$22="Weekly",IF(AND('Recurring Transactions'!$J$22&lt;=EOMONTH($Q1025,0),$Q1025&lt;='Recurring Transactions'!$L$22),MAX(0,INT((MIN(EOMONTH($Q1025,0),'Recurring Transactions'!$L$22)-'Recurring Transactions'!$J$22)/7)+INT(-(MAX('Recurring Transactions'!$J$22,$Q1025)-'Recurring Transactions'!$J$22)/7)+1),0),IF('Recurring Transactions'!$F$22="Bi-weekly",IF(AND('Recurring Transactions'!$J$22&lt;=EOMONTH($Q1025,0),$Q1025&lt;='Recurring Transactions'!$L$22),MAX(0,INT((MIN(EOMONTH($Q1025,0),'Recurring Transactions'!$L$22)-'Recurring Transactions'!$J$22)/14)+INT(-(MAX('Recurring Transactions'!$J$22,$Q1025)-'Recurring Transactions'!$J$22)/14)+1),0),IF('Recurring Transactions'!$F$22="Quarterly",IF(AND(AND('Recurring Transactions'!$J$22&lt;=EOMONTH($Q1025,0),$Q1025&lt;='Recurring Transactions'!$L$22),MOD((YEAR($Q1025)-YEAR('Recurring Transactions'!$J$22))*12+MONTH($Q1025)-MONTH('Recurring Transactions'!$J$22),3)=0),1,0),IF('Recurring Transactions'!$F$22="Annually",IF(AND(AND('Recurring Transactions'!$J$22&lt;=EOMONTH($Q1025,0),$Q1025&lt;='Recurring Transactions'!$L$22),MONTH($Q1025)=MONTH('Recurring Transactions'!$J$22)),1,0),0)))))))*'Recurring Transactions'!$D$22)</f>
        <v/>
      </c>
    </row>
    <row r="1026">
      <c r="N1026" s="126">
        <f>'Recurring Transactions'!$A$22</f>
        <v/>
      </c>
      <c r="O1026" s="126">
        <f>'Recurring Transactions'!$B$22</f>
        <v/>
      </c>
      <c r="P1026" s="126">
        <f>'Recurring Transactions'!$E$22</f>
        <v/>
      </c>
      <c r="Q1026" s="72">
        <f>IF('Recurring Transactions'!$J$22="","",EDATE('Recurring Transactions'!$J$22,44))</f>
        <v/>
      </c>
      <c r="R1026" s="126">
        <f>IF($Q1026="","",TEXT($Q1026,"mmm yyyy"))</f>
        <v/>
      </c>
      <c r="S1026" s="124">
        <f>IF(OR('Recurring Transactions'!$A$22="",$Q1026=""),0,(IF('Recurring Transactions'!$F$22="Monthly",IF(AND('Recurring Transactions'!$J$22&lt;=EOMONTH($Q1026,0),$Q1026&lt;='Recurring Transactions'!$L$22),1,0),IF('Recurring Transactions'!$F$22="Semi-monthly",IF(AND('Recurring Transactions'!$J$22&lt;=EOMONTH($Q1026,0),$Q1026&lt;='Recurring Transactions'!$L$22),2,0),IF('Recurring Transactions'!$F$22="Weekly",IF(AND('Recurring Transactions'!$J$22&lt;=EOMONTH($Q1026,0),$Q1026&lt;='Recurring Transactions'!$L$22),MAX(0,INT((MIN(EOMONTH($Q1026,0),'Recurring Transactions'!$L$22)-'Recurring Transactions'!$J$22)/7)+INT(-(MAX('Recurring Transactions'!$J$22,$Q1026)-'Recurring Transactions'!$J$22)/7)+1),0),IF('Recurring Transactions'!$F$22="Bi-weekly",IF(AND('Recurring Transactions'!$J$22&lt;=EOMONTH($Q1026,0),$Q1026&lt;='Recurring Transactions'!$L$22),MAX(0,INT((MIN(EOMONTH($Q1026,0),'Recurring Transactions'!$L$22)-'Recurring Transactions'!$J$22)/14)+INT(-(MAX('Recurring Transactions'!$J$22,$Q1026)-'Recurring Transactions'!$J$22)/14)+1),0),IF('Recurring Transactions'!$F$22="Quarterly",IF(AND(AND('Recurring Transactions'!$J$22&lt;=EOMONTH($Q1026,0),$Q1026&lt;='Recurring Transactions'!$L$22),MOD((YEAR($Q1026)-YEAR('Recurring Transactions'!$J$22))*12+MONTH($Q1026)-MONTH('Recurring Transactions'!$J$22),3)=0),1,0),IF('Recurring Transactions'!$F$22="Annually",IF(AND(AND('Recurring Transactions'!$J$22&lt;=EOMONTH($Q1026,0),$Q1026&lt;='Recurring Transactions'!$L$22),MONTH($Q1026)=MONTH('Recurring Transactions'!$J$22)),1,0),0)))))))*'Recurring Transactions'!$D$22)</f>
        <v/>
      </c>
    </row>
    <row r="1027">
      <c r="N1027" s="126">
        <f>'Recurring Transactions'!$A$22</f>
        <v/>
      </c>
      <c r="O1027" s="126">
        <f>'Recurring Transactions'!$B$22</f>
        <v/>
      </c>
      <c r="P1027" s="126">
        <f>'Recurring Transactions'!$E$22</f>
        <v/>
      </c>
      <c r="Q1027" s="72">
        <f>IF('Recurring Transactions'!$J$22="","",EDATE('Recurring Transactions'!$J$22,45))</f>
        <v/>
      </c>
      <c r="R1027" s="126">
        <f>IF($Q1027="","",TEXT($Q1027,"mmm yyyy"))</f>
        <v/>
      </c>
      <c r="S1027" s="124">
        <f>IF(OR('Recurring Transactions'!$A$22="",$Q1027=""),0,(IF('Recurring Transactions'!$F$22="Monthly",IF(AND('Recurring Transactions'!$J$22&lt;=EOMONTH($Q1027,0),$Q1027&lt;='Recurring Transactions'!$L$22),1,0),IF('Recurring Transactions'!$F$22="Semi-monthly",IF(AND('Recurring Transactions'!$J$22&lt;=EOMONTH($Q1027,0),$Q1027&lt;='Recurring Transactions'!$L$22),2,0),IF('Recurring Transactions'!$F$22="Weekly",IF(AND('Recurring Transactions'!$J$22&lt;=EOMONTH($Q1027,0),$Q1027&lt;='Recurring Transactions'!$L$22),MAX(0,INT((MIN(EOMONTH($Q1027,0),'Recurring Transactions'!$L$22)-'Recurring Transactions'!$J$22)/7)+INT(-(MAX('Recurring Transactions'!$J$22,$Q1027)-'Recurring Transactions'!$J$22)/7)+1),0),IF('Recurring Transactions'!$F$22="Bi-weekly",IF(AND('Recurring Transactions'!$J$22&lt;=EOMONTH($Q1027,0),$Q1027&lt;='Recurring Transactions'!$L$22),MAX(0,INT((MIN(EOMONTH($Q1027,0),'Recurring Transactions'!$L$22)-'Recurring Transactions'!$J$22)/14)+INT(-(MAX('Recurring Transactions'!$J$22,$Q1027)-'Recurring Transactions'!$J$22)/14)+1),0),IF('Recurring Transactions'!$F$22="Quarterly",IF(AND(AND('Recurring Transactions'!$J$22&lt;=EOMONTH($Q1027,0),$Q1027&lt;='Recurring Transactions'!$L$22),MOD((YEAR($Q1027)-YEAR('Recurring Transactions'!$J$22))*12+MONTH($Q1027)-MONTH('Recurring Transactions'!$J$22),3)=0),1,0),IF('Recurring Transactions'!$F$22="Annually",IF(AND(AND('Recurring Transactions'!$J$22&lt;=EOMONTH($Q1027,0),$Q1027&lt;='Recurring Transactions'!$L$22),MONTH($Q1027)=MONTH('Recurring Transactions'!$J$22)),1,0),0)))))))*'Recurring Transactions'!$D$22)</f>
        <v/>
      </c>
    </row>
    <row r="1028">
      <c r="N1028" s="126">
        <f>'Recurring Transactions'!$A$22</f>
        <v/>
      </c>
      <c r="O1028" s="126">
        <f>'Recurring Transactions'!$B$22</f>
        <v/>
      </c>
      <c r="P1028" s="126">
        <f>'Recurring Transactions'!$E$22</f>
        <v/>
      </c>
      <c r="Q1028" s="72">
        <f>IF('Recurring Transactions'!$J$22="","",EDATE('Recurring Transactions'!$J$22,46))</f>
        <v/>
      </c>
      <c r="R1028" s="126">
        <f>IF($Q1028="","",TEXT($Q1028,"mmm yyyy"))</f>
        <v/>
      </c>
      <c r="S1028" s="124">
        <f>IF(OR('Recurring Transactions'!$A$22="",$Q1028=""),0,(IF('Recurring Transactions'!$F$22="Monthly",IF(AND('Recurring Transactions'!$J$22&lt;=EOMONTH($Q1028,0),$Q1028&lt;='Recurring Transactions'!$L$22),1,0),IF('Recurring Transactions'!$F$22="Semi-monthly",IF(AND('Recurring Transactions'!$J$22&lt;=EOMONTH($Q1028,0),$Q1028&lt;='Recurring Transactions'!$L$22),2,0),IF('Recurring Transactions'!$F$22="Weekly",IF(AND('Recurring Transactions'!$J$22&lt;=EOMONTH($Q1028,0),$Q1028&lt;='Recurring Transactions'!$L$22),MAX(0,INT((MIN(EOMONTH($Q1028,0),'Recurring Transactions'!$L$22)-'Recurring Transactions'!$J$22)/7)+INT(-(MAX('Recurring Transactions'!$J$22,$Q1028)-'Recurring Transactions'!$J$22)/7)+1),0),IF('Recurring Transactions'!$F$22="Bi-weekly",IF(AND('Recurring Transactions'!$J$22&lt;=EOMONTH($Q1028,0),$Q1028&lt;='Recurring Transactions'!$L$22),MAX(0,INT((MIN(EOMONTH($Q1028,0),'Recurring Transactions'!$L$22)-'Recurring Transactions'!$J$22)/14)+INT(-(MAX('Recurring Transactions'!$J$22,$Q1028)-'Recurring Transactions'!$J$22)/14)+1),0),IF('Recurring Transactions'!$F$22="Quarterly",IF(AND(AND('Recurring Transactions'!$J$22&lt;=EOMONTH($Q1028,0),$Q1028&lt;='Recurring Transactions'!$L$22),MOD((YEAR($Q1028)-YEAR('Recurring Transactions'!$J$22))*12+MONTH($Q1028)-MONTH('Recurring Transactions'!$J$22),3)=0),1,0),IF('Recurring Transactions'!$F$22="Annually",IF(AND(AND('Recurring Transactions'!$J$22&lt;=EOMONTH($Q1028,0),$Q1028&lt;='Recurring Transactions'!$L$22),MONTH($Q1028)=MONTH('Recurring Transactions'!$J$22)),1,0),0)))))))*'Recurring Transactions'!$D$22)</f>
        <v/>
      </c>
    </row>
    <row r="1029">
      <c r="N1029" s="126">
        <f>'Recurring Transactions'!$A$22</f>
        <v/>
      </c>
      <c r="O1029" s="126">
        <f>'Recurring Transactions'!$B$22</f>
        <v/>
      </c>
      <c r="P1029" s="126">
        <f>'Recurring Transactions'!$E$22</f>
        <v/>
      </c>
      <c r="Q1029" s="72">
        <f>IF('Recurring Transactions'!$J$22="","",EDATE('Recurring Transactions'!$J$22,47))</f>
        <v/>
      </c>
      <c r="R1029" s="126">
        <f>IF($Q1029="","",TEXT($Q1029,"mmm yyyy"))</f>
        <v/>
      </c>
      <c r="S1029" s="124">
        <f>IF(OR('Recurring Transactions'!$A$22="",$Q1029=""),0,(IF('Recurring Transactions'!$F$22="Monthly",IF(AND('Recurring Transactions'!$J$22&lt;=EOMONTH($Q1029,0),$Q1029&lt;='Recurring Transactions'!$L$22),1,0),IF('Recurring Transactions'!$F$22="Semi-monthly",IF(AND('Recurring Transactions'!$J$22&lt;=EOMONTH($Q1029,0),$Q1029&lt;='Recurring Transactions'!$L$22),2,0),IF('Recurring Transactions'!$F$22="Weekly",IF(AND('Recurring Transactions'!$J$22&lt;=EOMONTH($Q1029,0),$Q1029&lt;='Recurring Transactions'!$L$22),MAX(0,INT((MIN(EOMONTH($Q1029,0),'Recurring Transactions'!$L$22)-'Recurring Transactions'!$J$22)/7)+INT(-(MAX('Recurring Transactions'!$J$22,$Q1029)-'Recurring Transactions'!$J$22)/7)+1),0),IF('Recurring Transactions'!$F$22="Bi-weekly",IF(AND('Recurring Transactions'!$J$22&lt;=EOMONTH($Q1029,0),$Q1029&lt;='Recurring Transactions'!$L$22),MAX(0,INT((MIN(EOMONTH($Q1029,0),'Recurring Transactions'!$L$22)-'Recurring Transactions'!$J$22)/14)+INT(-(MAX('Recurring Transactions'!$J$22,$Q1029)-'Recurring Transactions'!$J$22)/14)+1),0),IF('Recurring Transactions'!$F$22="Quarterly",IF(AND(AND('Recurring Transactions'!$J$22&lt;=EOMONTH($Q1029,0),$Q1029&lt;='Recurring Transactions'!$L$22),MOD((YEAR($Q1029)-YEAR('Recurring Transactions'!$J$22))*12+MONTH($Q1029)-MONTH('Recurring Transactions'!$J$22),3)=0),1,0),IF('Recurring Transactions'!$F$22="Annually",IF(AND(AND('Recurring Transactions'!$J$22&lt;=EOMONTH($Q1029,0),$Q1029&lt;='Recurring Transactions'!$L$22),MONTH($Q1029)=MONTH('Recurring Transactions'!$J$22)),1,0),0)))))))*'Recurring Transactions'!$D$22)</f>
        <v/>
      </c>
    </row>
    <row r="1030">
      <c r="N1030" s="126">
        <f>'Recurring Transactions'!$A$22</f>
        <v/>
      </c>
      <c r="O1030" s="126">
        <f>'Recurring Transactions'!$B$22</f>
        <v/>
      </c>
      <c r="P1030" s="126">
        <f>'Recurring Transactions'!$E$22</f>
        <v/>
      </c>
      <c r="Q1030" s="72">
        <f>IF('Recurring Transactions'!$J$22="","",EDATE('Recurring Transactions'!$J$22,48))</f>
        <v/>
      </c>
      <c r="R1030" s="126">
        <f>IF($Q1030="","",TEXT($Q1030,"mmm yyyy"))</f>
        <v/>
      </c>
      <c r="S1030" s="124">
        <f>IF(OR('Recurring Transactions'!$A$22="",$Q1030=""),0,(IF('Recurring Transactions'!$F$22="Monthly",IF(AND('Recurring Transactions'!$J$22&lt;=EOMONTH($Q1030,0),$Q1030&lt;='Recurring Transactions'!$L$22),1,0),IF('Recurring Transactions'!$F$22="Semi-monthly",IF(AND('Recurring Transactions'!$J$22&lt;=EOMONTH($Q1030,0),$Q1030&lt;='Recurring Transactions'!$L$22),2,0),IF('Recurring Transactions'!$F$22="Weekly",IF(AND('Recurring Transactions'!$J$22&lt;=EOMONTH($Q1030,0),$Q1030&lt;='Recurring Transactions'!$L$22),MAX(0,INT((MIN(EOMONTH($Q1030,0),'Recurring Transactions'!$L$22)-'Recurring Transactions'!$J$22)/7)+INT(-(MAX('Recurring Transactions'!$J$22,$Q1030)-'Recurring Transactions'!$J$22)/7)+1),0),IF('Recurring Transactions'!$F$22="Bi-weekly",IF(AND('Recurring Transactions'!$J$22&lt;=EOMONTH($Q1030,0),$Q1030&lt;='Recurring Transactions'!$L$22),MAX(0,INT((MIN(EOMONTH($Q1030,0),'Recurring Transactions'!$L$22)-'Recurring Transactions'!$J$22)/14)+INT(-(MAX('Recurring Transactions'!$J$22,$Q1030)-'Recurring Transactions'!$J$22)/14)+1),0),IF('Recurring Transactions'!$F$22="Quarterly",IF(AND(AND('Recurring Transactions'!$J$22&lt;=EOMONTH($Q1030,0),$Q1030&lt;='Recurring Transactions'!$L$22),MOD((YEAR($Q1030)-YEAR('Recurring Transactions'!$J$22))*12+MONTH($Q1030)-MONTH('Recurring Transactions'!$J$22),3)=0),1,0),IF('Recurring Transactions'!$F$22="Annually",IF(AND(AND('Recurring Transactions'!$J$22&lt;=EOMONTH($Q1030,0),$Q1030&lt;='Recurring Transactions'!$L$22),MONTH($Q1030)=MONTH('Recurring Transactions'!$J$22)),1,0),0)))))))*'Recurring Transactions'!$D$22)</f>
        <v/>
      </c>
    </row>
    <row r="1031">
      <c r="N1031" s="126">
        <f>'Recurring Transactions'!$A$22</f>
        <v/>
      </c>
      <c r="O1031" s="126">
        <f>'Recurring Transactions'!$B$22</f>
        <v/>
      </c>
      <c r="P1031" s="126">
        <f>'Recurring Transactions'!$E$22</f>
        <v/>
      </c>
      <c r="Q1031" s="72">
        <f>IF('Recurring Transactions'!$J$22="","",EDATE('Recurring Transactions'!$J$22,49))</f>
        <v/>
      </c>
      <c r="R1031" s="126">
        <f>IF($Q1031="","",TEXT($Q1031,"mmm yyyy"))</f>
        <v/>
      </c>
      <c r="S1031" s="124">
        <f>IF(OR('Recurring Transactions'!$A$22="",$Q1031=""),0,(IF('Recurring Transactions'!$F$22="Monthly",IF(AND('Recurring Transactions'!$J$22&lt;=EOMONTH($Q1031,0),$Q1031&lt;='Recurring Transactions'!$L$22),1,0),IF('Recurring Transactions'!$F$22="Semi-monthly",IF(AND('Recurring Transactions'!$J$22&lt;=EOMONTH($Q1031,0),$Q1031&lt;='Recurring Transactions'!$L$22),2,0),IF('Recurring Transactions'!$F$22="Weekly",IF(AND('Recurring Transactions'!$J$22&lt;=EOMONTH($Q1031,0),$Q1031&lt;='Recurring Transactions'!$L$22),MAX(0,INT((MIN(EOMONTH($Q1031,0),'Recurring Transactions'!$L$22)-'Recurring Transactions'!$J$22)/7)+INT(-(MAX('Recurring Transactions'!$J$22,$Q1031)-'Recurring Transactions'!$J$22)/7)+1),0),IF('Recurring Transactions'!$F$22="Bi-weekly",IF(AND('Recurring Transactions'!$J$22&lt;=EOMONTH($Q1031,0),$Q1031&lt;='Recurring Transactions'!$L$22),MAX(0,INT((MIN(EOMONTH($Q1031,0),'Recurring Transactions'!$L$22)-'Recurring Transactions'!$J$22)/14)+INT(-(MAX('Recurring Transactions'!$J$22,$Q1031)-'Recurring Transactions'!$J$22)/14)+1),0),IF('Recurring Transactions'!$F$22="Quarterly",IF(AND(AND('Recurring Transactions'!$J$22&lt;=EOMONTH($Q1031,0),$Q1031&lt;='Recurring Transactions'!$L$22),MOD((YEAR($Q1031)-YEAR('Recurring Transactions'!$J$22))*12+MONTH($Q1031)-MONTH('Recurring Transactions'!$J$22),3)=0),1,0),IF('Recurring Transactions'!$F$22="Annually",IF(AND(AND('Recurring Transactions'!$J$22&lt;=EOMONTH($Q1031,0),$Q1031&lt;='Recurring Transactions'!$L$22),MONTH($Q1031)=MONTH('Recurring Transactions'!$J$22)),1,0),0)))))))*'Recurring Transactions'!$D$22)</f>
        <v/>
      </c>
    </row>
    <row r="1032">
      <c r="N1032" s="126">
        <f>'Recurring Transactions'!$A$22</f>
        <v/>
      </c>
      <c r="O1032" s="126">
        <f>'Recurring Transactions'!$B$22</f>
        <v/>
      </c>
      <c r="P1032" s="126">
        <f>'Recurring Transactions'!$E$22</f>
        <v/>
      </c>
      <c r="Q1032" s="72">
        <f>IF('Recurring Transactions'!$J$22="","",EDATE('Recurring Transactions'!$J$22,50))</f>
        <v/>
      </c>
      <c r="R1032" s="126">
        <f>IF($Q1032="","",TEXT($Q1032,"mmm yyyy"))</f>
        <v/>
      </c>
      <c r="S1032" s="124">
        <f>IF(OR('Recurring Transactions'!$A$22="",$Q1032=""),0,(IF('Recurring Transactions'!$F$22="Monthly",IF(AND('Recurring Transactions'!$J$22&lt;=EOMONTH($Q1032,0),$Q1032&lt;='Recurring Transactions'!$L$22),1,0),IF('Recurring Transactions'!$F$22="Semi-monthly",IF(AND('Recurring Transactions'!$J$22&lt;=EOMONTH($Q1032,0),$Q1032&lt;='Recurring Transactions'!$L$22),2,0),IF('Recurring Transactions'!$F$22="Weekly",IF(AND('Recurring Transactions'!$J$22&lt;=EOMONTH($Q1032,0),$Q1032&lt;='Recurring Transactions'!$L$22),MAX(0,INT((MIN(EOMONTH($Q1032,0),'Recurring Transactions'!$L$22)-'Recurring Transactions'!$J$22)/7)+INT(-(MAX('Recurring Transactions'!$J$22,$Q1032)-'Recurring Transactions'!$J$22)/7)+1),0),IF('Recurring Transactions'!$F$22="Bi-weekly",IF(AND('Recurring Transactions'!$J$22&lt;=EOMONTH($Q1032,0),$Q1032&lt;='Recurring Transactions'!$L$22),MAX(0,INT((MIN(EOMONTH($Q1032,0),'Recurring Transactions'!$L$22)-'Recurring Transactions'!$J$22)/14)+INT(-(MAX('Recurring Transactions'!$J$22,$Q1032)-'Recurring Transactions'!$J$22)/14)+1),0),IF('Recurring Transactions'!$F$22="Quarterly",IF(AND(AND('Recurring Transactions'!$J$22&lt;=EOMONTH($Q1032,0),$Q1032&lt;='Recurring Transactions'!$L$22),MOD((YEAR($Q1032)-YEAR('Recurring Transactions'!$J$22))*12+MONTH($Q1032)-MONTH('Recurring Transactions'!$J$22),3)=0),1,0),IF('Recurring Transactions'!$F$22="Annually",IF(AND(AND('Recurring Transactions'!$J$22&lt;=EOMONTH($Q1032,0),$Q1032&lt;='Recurring Transactions'!$L$22),MONTH($Q1032)=MONTH('Recurring Transactions'!$J$22)),1,0),0)))))))*'Recurring Transactions'!$D$22)</f>
        <v/>
      </c>
    </row>
    <row r="1033">
      <c r="N1033" s="126">
        <f>'Recurring Transactions'!$A$22</f>
        <v/>
      </c>
      <c r="O1033" s="126">
        <f>'Recurring Transactions'!$B$22</f>
        <v/>
      </c>
      <c r="P1033" s="126">
        <f>'Recurring Transactions'!$E$22</f>
        <v/>
      </c>
      <c r="Q1033" s="72">
        <f>IF('Recurring Transactions'!$J$22="","",EDATE('Recurring Transactions'!$J$22,51))</f>
        <v/>
      </c>
      <c r="R1033" s="126">
        <f>IF($Q1033="","",TEXT($Q1033,"mmm yyyy"))</f>
        <v/>
      </c>
      <c r="S1033" s="124">
        <f>IF(OR('Recurring Transactions'!$A$22="",$Q1033=""),0,(IF('Recurring Transactions'!$F$22="Monthly",IF(AND('Recurring Transactions'!$J$22&lt;=EOMONTH($Q1033,0),$Q1033&lt;='Recurring Transactions'!$L$22),1,0),IF('Recurring Transactions'!$F$22="Semi-monthly",IF(AND('Recurring Transactions'!$J$22&lt;=EOMONTH($Q1033,0),$Q1033&lt;='Recurring Transactions'!$L$22),2,0),IF('Recurring Transactions'!$F$22="Weekly",IF(AND('Recurring Transactions'!$J$22&lt;=EOMONTH($Q1033,0),$Q1033&lt;='Recurring Transactions'!$L$22),MAX(0,INT((MIN(EOMONTH($Q1033,0),'Recurring Transactions'!$L$22)-'Recurring Transactions'!$J$22)/7)+INT(-(MAX('Recurring Transactions'!$J$22,$Q1033)-'Recurring Transactions'!$J$22)/7)+1),0),IF('Recurring Transactions'!$F$22="Bi-weekly",IF(AND('Recurring Transactions'!$J$22&lt;=EOMONTH($Q1033,0),$Q1033&lt;='Recurring Transactions'!$L$22),MAX(0,INT((MIN(EOMONTH($Q1033,0),'Recurring Transactions'!$L$22)-'Recurring Transactions'!$J$22)/14)+INT(-(MAX('Recurring Transactions'!$J$22,$Q1033)-'Recurring Transactions'!$J$22)/14)+1),0),IF('Recurring Transactions'!$F$22="Quarterly",IF(AND(AND('Recurring Transactions'!$J$22&lt;=EOMONTH($Q1033,0),$Q1033&lt;='Recurring Transactions'!$L$22),MOD((YEAR($Q1033)-YEAR('Recurring Transactions'!$J$22))*12+MONTH($Q1033)-MONTH('Recurring Transactions'!$J$22),3)=0),1,0),IF('Recurring Transactions'!$F$22="Annually",IF(AND(AND('Recurring Transactions'!$J$22&lt;=EOMONTH($Q1033,0),$Q1033&lt;='Recurring Transactions'!$L$22),MONTH($Q1033)=MONTH('Recurring Transactions'!$J$22)),1,0),0)))))))*'Recurring Transactions'!$D$22)</f>
        <v/>
      </c>
    </row>
    <row r="1034">
      <c r="N1034" s="126">
        <f>'Recurring Transactions'!$A$22</f>
        <v/>
      </c>
      <c r="O1034" s="126">
        <f>'Recurring Transactions'!$B$22</f>
        <v/>
      </c>
      <c r="P1034" s="126">
        <f>'Recurring Transactions'!$E$22</f>
        <v/>
      </c>
      <c r="Q1034" s="72">
        <f>IF('Recurring Transactions'!$J$22="","",EDATE('Recurring Transactions'!$J$22,52))</f>
        <v/>
      </c>
      <c r="R1034" s="126">
        <f>IF($Q1034="","",TEXT($Q1034,"mmm yyyy"))</f>
        <v/>
      </c>
      <c r="S1034" s="124">
        <f>IF(OR('Recurring Transactions'!$A$22="",$Q1034=""),0,(IF('Recurring Transactions'!$F$22="Monthly",IF(AND('Recurring Transactions'!$J$22&lt;=EOMONTH($Q1034,0),$Q1034&lt;='Recurring Transactions'!$L$22),1,0),IF('Recurring Transactions'!$F$22="Semi-monthly",IF(AND('Recurring Transactions'!$J$22&lt;=EOMONTH($Q1034,0),$Q1034&lt;='Recurring Transactions'!$L$22),2,0),IF('Recurring Transactions'!$F$22="Weekly",IF(AND('Recurring Transactions'!$J$22&lt;=EOMONTH($Q1034,0),$Q1034&lt;='Recurring Transactions'!$L$22),MAX(0,INT((MIN(EOMONTH($Q1034,0),'Recurring Transactions'!$L$22)-'Recurring Transactions'!$J$22)/7)+INT(-(MAX('Recurring Transactions'!$J$22,$Q1034)-'Recurring Transactions'!$J$22)/7)+1),0),IF('Recurring Transactions'!$F$22="Bi-weekly",IF(AND('Recurring Transactions'!$J$22&lt;=EOMONTH($Q1034,0),$Q1034&lt;='Recurring Transactions'!$L$22),MAX(0,INT((MIN(EOMONTH($Q1034,0),'Recurring Transactions'!$L$22)-'Recurring Transactions'!$J$22)/14)+INT(-(MAX('Recurring Transactions'!$J$22,$Q1034)-'Recurring Transactions'!$J$22)/14)+1),0),IF('Recurring Transactions'!$F$22="Quarterly",IF(AND(AND('Recurring Transactions'!$J$22&lt;=EOMONTH($Q1034,0),$Q1034&lt;='Recurring Transactions'!$L$22),MOD((YEAR($Q1034)-YEAR('Recurring Transactions'!$J$22))*12+MONTH($Q1034)-MONTH('Recurring Transactions'!$J$22),3)=0),1,0),IF('Recurring Transactions'!$F$22="Annually",IF(AND(AND('Recurring Transactions'!$J$22&lt;=EOMONTH($Q1034,0),$Q1034&lt;='Recurring Transactions'!$L$22),MONTH($Q1034)=MONTH('Recurring Transactions'!$J$22)),1,0),0)))))))*'Recurring Transactions'!$D$22)</f>
        <v/>
      </c>
    </row>
    <row r="1035">
      <c r="N1035" s="126">
        <f>'Recurring Transactions'!$A$22</f>
        <v/>
      </c>
      <c r="O1035" s="126">
        <f>'Recurring Transactions'!$B$22</f>
        <v/>
      </c>
      <c r="P1035" s="126">
        <f>'Recurring Transactions'!$E$22</f>
        <v/>
      </c>
      <c r="Q1035" s="72">
        <f>IF('Recurring Transactions'!$J$22="","",EDATE('Recurring Transactions'!$J$22,53))</f>
        <v/>
      </c>
      <c r="R1035" s="126">
        <f>IF($Q1035="","",TEXT($Q1035,"mmm yyyy"))</f>
        <v/>
      </c>
      <c r="S1035" s="124">
        <f>IF(OR('Recurring Transactions'!$A$22="",$Q1035=""),0,(IF('Recurring Transactions'!$F$22="Monthly",IF(AND('Recurring Transactions'!$J$22&lt;=EOMONTH($Q1035,0),$Q1035&lt;='Recurring Transactions'!$L$22),1,0),IF('Recurring Transactions'!$F$22="Semi-monthly",IF(AND('Recurring Transactions'!$J$22&lt;=EOMONTH($Q1035,0),$Q1035&lt;='Recurring Transactions'!$L$22),2,0),IF('Recurring Transactions'!$F$22="Weekly",IF(AND('Recurring Transactions'!$J$22&lt;=EOMONTH($Q1035,0),$Q1035&lt;='Recurring Transactions'!$L$22),MAX(0,INT((MIN(EOMONTH($Q1035,0),'Recurring Transactions'!$L$22)-'Recurring Transactions'!$J$22)/7)+INT(-(MAX('Recurring Transactions'!$J$22,$Q1035)-'Recurring Transactions'!$J$22)/7)+1),0),IF('Recurring Transactions'!$F$22="Bi-weekly",IF(AND('Recurring Transactions'!$J$22&lt;=EOMONTH($Q1035,0),$Q1035&lt;='Recurring Transactions'!$L$22),MAX(0,INT((MIN(EOMONTH($Q1035,0),'Recurring Transactions'!$L$22)-'Recurring Transactions'!$J$22)/14)+INT(-(MAX('Recurring Transactions'!$J$22,$Q1035)-'Recurring Transactions'!$J$22)/14)+1),0),IF('Recurring Transactions'!$F$22="Quarterly",IF(AND(AND('Recurring Transactions'!$J$22&lt;=EOMONTH($Q1035,0),$Q1035&lt;='Recurring Transactions'!$L$22),MOD((YEAR($Q1035)-YEAR('Recurring Transactions'!$J$22))*12+MONTH($Q1035)-MONTH('Recurring Transactions'!$J$22),3)=0),1,0),IF('Recurring Transactions'!$F$22="Annually",IF(AND(AND('Recurring Transactions'!$J$22&lt;=EOMONTH($Q1035,0),$Q1035&lt;='Recurring Transactions'!$L$22),MONTH($Q1035)=MONTH('Recurring Transactions'!$J$22)),1,0),0)))))))*'Recurring Transactions'!$D$22)</f>
        <v/>
      </c>
    </row>
    <row r="1036">
      <c r="N1036" s="126">
        <f>'Recurring Transactions'!$A$22</f>
        <v/>
      </c>
      <c r="O1036" s="126">
        <f>'Recurring Transactions'!$B$22</f>
        <v/>
      </c>
      <c r="P1036" s="126">
        <f>'Recurring Transactions'!$E$22</f>
        <v/>
      </c>
      <c r="Q1036" s="72">
        <f>IF('Recurring Transactions'!$J$22="","",EDATE('Recurring Transactions'!$J$22,54))</f>
        <v/>
      </c>
      <c r="R1036" s="126">
        <f>IF($Q1036="","",TEXT($Q1036,"mmm yyyy"))</f>
        <v/>
      </c>
      <c r="S1036" s="124">
        <f>IF(OR('Recurring Transactions'!$A$22="",$Q1036=""),0,(IF('Recurring Transactions'!$F$22="Monthly",IF(AND('Recurring Transactions'!$J$22&lt;=EOMONTH($Q1036,0),$Q1036&lt;='Recurring Transactions'!$L$22),1,0),IF('Recurring Transactions'!$F$22="Semi-monthly",IF(AND('Recurring Transactions'!$J$22&lt;=EOMONTH($Q1036,0),$Q1036&lt;='Recurring Transactions'!$L$22),2,0),IF('Recurring Transactions'!$F$22="Weekly",IF(AND('Recurring Transactions'!$J$22&lt;=EOMONTH($Q1036,0),$Q1036&lt;='Recurring Transactions'!$L$22),MAX(0,INT((MIN(EOMONTH($Q1036,0),'Recurring Transactions'!$L$22)-'Recurring Transactions'!$J$22)/7)+INT(-(MAX('Recurring Transactions'!$J$22,$Q1036)-'Recurring Transactions'!$J$22)/7)+1),0),IF('Recurring Transactions'!$F$22="Bi-weekly",IF(AND('Recurring Transactions'!$J$22&lt;=EOMONTH($Q1036,0),$Q1036&lt;='Recurring Transactions'!$L$22),MAX(0,INT((MIN(EOMONTH($Q1036,0),'Recurring Transactions'!$L$22)-'Recurring Transactions'!$J$22)/14)+INT(-(MAX('Recurring Transactions'!$J$22,$Q1036)-'Recurring Transactions'!$J$22)/14)+1),0),IF('Recurring Transactions'!$F$22="Quarterly",IF(AND(AND('Recurring Transactions'!$J$22&lt;=EOMONTH($Q1036,0),$Q1036&lt;='Recurring Transactions'!$L$22),MOD((YEAR($Q1036)-YEAR('Recurring Transactions'!$J$22))*12+MONTH($Q1036)-MONTH('Recurring Transactions'!$J$22),3)=0),1,0),IF('Recurring Transactions'!$F$22="Annually",IF(AND(AND('Recurring Transactions'!$J$22&lt;=EOMONTH($Q1036,0),$Q1036&lt;='Recurring Transactions'!$L$22),MONTH($Q1036)=MONTH('Recurring Transactions'!$J$22)),1,0),0)))))))*'Recurring Transactions'!$D$22)</f>
        <v/>
      </c>
    </row>
    <row r="1037">
      <c r="N1037" s="126">
        <f>'Recurring Transactions'!$A$22</f>
        <v/>
      </c>
      <c r="O1037" s="126">
        <f>'Recurring Transactions'!$B$22</f>
        <v/>
      </c>
      <c r="P1037" s="126">
        <f>'Recurring Transactions'!$E$22</f>
        <v/>
      </c>
      <c r="Q1037" s="72">
        <f>IF('Recurring Transactions'!$J$22="","",EDATE('Recurring Transactions'!$J$22,55))</f>
        <v/>
      </c>
      <c r="R1037" s="126">
        <f>IF($Q1037="","",TEXT($Q1037,"mmm yyyy"))</f>
        <v/>
      </c>
      <c r="S1037" s="124">
        <f>IF(OR('Recurring Transactions'!$A$22="",$Q1037=""),0,(IF('Recurring Transactions'!$F$22="Monthly",IF(AND('Recurring Transactions'!$J$22&lt;=EOMONTH($Q1037,0),$Q1037&lt;='Recurring Transactions'!$L$22),1,0),IF('Recurring Transactions'!$F$22="Semi-monthly",IF(AND('Recurring Transactions'!$J$22&lt;=EOMONTH($Q1037,0),$Q1037&lt;='Recurring Transactions'!$L$22),2,0),IF('Recurring Transactions'!$F$22="Weekly",IF(AND('Recurring Transactions'!$J$22&lt;=EOMONTH($Q1037,0),$Q1037&lt;='Recurring Transactions'!$L$22),MAX(0,INT((MIN(EOMONTH($Q1037,0),'Recurring Transactions'!$L$22)-'Recurring Transactions'!$J$22)/7)+INT(-(MAX('Recurring Transactions'!$J$22,$Q1037)-'Recurring Transactions'!$J$22)/7)+1),0),IF('Recurring Transactions'!$F$22="Bi-weekly",IF(AND('Recurring Transactions'!$J$22&lt;=EOMONTH($Q1037,0),$Q1037&lt;='Recurring Transactions'!$L$22),MAX(0,INT((MIN(EOMONTH($Q1037,0),'Recurring Transactions'!$L$22)-'Recurring Transactions'!$J$22)/14)+INT(-(MAX('Recurring Transactions'!$J$22,$Q1037)-'Recurring Transactions'!$J$22)/14)+1),0),IF('Recurring Transactions'!$F$22="Quarterly",IF(AND(AND('Recurring Transactions'!$J$22&lt;=EOMONTH($Q1037,0),$Q1037&lt;='Recurring Transactions'!$L$22),MOD((YEAR($Q1037)-YEAR('Recurring Transactions'!$J$22))*12+MONTH($Q1037)-MONTH('Recurring Transactions'!$J$22),3)=0),1,0),IF('Recurring Transactions'!$F$22="Annually",IF(AND(AND('Recurring Transactions'!$J$22&lt;=EOMONTH($Q1037,0),$Q1037&lt;='Recurring Transactions'!$L$22),MONTH($Q1037)=MONTH('Recurring Transactions'!$J$22)),1,0),0)))))))*'Recurring Transactions'!$D$22)</f>
        <v/>
      </c>
    </row>
    <row r="1038">
      <c r="N1038" s="126">
        <f>'Recurring Transactions'!$A$22</f>
        <v/>
      </c>
      <c r="O1038" s="126">
        <f>'Recurring Transactions'!$B$22</f>
        <v/>
      </c>
      <c r="P1038" s="126">
        <f>'Recurring Transactions'!$E$22</f>
        <v/>
      </c>
      <c r="Q1038" s="72">
        <f>IF('Recurring Transactions'!$J$22="","",EDATE('Recurring Transactions'!$J$22,56))</f>
        <v/>
      </c>
      <c r="R1038" s="126">
        <f>IF($Q1038="","",TEXT($Q1038,"mmm yyyy"))</f>
        <v/>
      </c>
      <c r="S1038" s="124">
        <f>IF(OR('Recurring Transactions'!$A$22="",$Q1038=""),0,(IF('Recurring Transactions'!$F$22="Monthly",IF(AND('Recurring Transactions'!$J$22&lt;=EOMONTH($Q1038,0),$Q1038&lt;='Recurring Transactions'!$L$22),1,0),IF('Recurring Transactions'!$F$22="Semi-monthly",IF(AND('Recurring Transactions'!$J$22&lt;=EOMONTH($Q1038,0),$Q1038&lt;='Recurring Transactions'!$L$22),2,0),IF('Recurring Transactions'!$F$22="Weekly",IF(AND('Recurring Transactions'!$J$22&lt;=EOMONTH($Q1038,0),$Q1038&lt;='Recurring Transactions'!$L$22),MAX(0,INT((MIN(EOMONTH($Q1038,0),'Recurring Transactions'!$L$22)-'Recurring Transactions'!$J$22)/7)+INT(-(MAX('Recurring Transactions'!$J$22,$Q1038)-'Recurring Transactions'!$J$22)/7)+1),0),IF('Recurring Transactions'!$F$22="Bi-weekly",IF(AND('Recurring Transactions'!$J$22&lt;=EOMONTH($Q1038,0),$Q1038&lt;='Recurring Transactions'!$L$22),MAX(0,INT((MIN(EOMONTH($Q1038,0),'Recurring Transactions'!$L$22)-'Recurring Transactions'!$J$22)/14)+INT(-(MAX('Recurring Transactions'!$J$22,$Q1038)-'Recurring Transactions'!$J$22)/14)+1),0),IF('Recurring Transactions'!$F$22="Quarterly",IF(AND(AND('Recurring Transactions'!$J$22&lt;=EOMONTH($Q1038,0),$Q1038&lt;='Recurring Transactions'!$L$22),MOD((YEAR($Q1038)-YEAR('Recurring Transactions'!$J$22))*12+MONTH($Q1038)-MONTH('Recurring Transactions'!$J$22),3)=0),1,0),IF('Recurring Transactions'!$F$22="Annually",IF(AND(AND('Recurring Transactions'!$J$22&lt;=EOMONTH($Q1038,0),$Q1038&lt;='Recurring Transactions'!$L$22),MONTH($Q1038)=MONTH('Recurring Transactions'!$J$22)),1,0),0)))))))*'Recurring Transactions'!$D$22)</f>
        <v/>
      </c>
    </row>
    <row r="1039">
      <c r="N1039" s="126">
        <f>'Recurring Transactions'!$A$22</f>
        <v/>
      </c>
      <c r="O1039" s="126">
        <f>'Recurring Transactions'!$B$22</f>
        <v/>
      </c>
      <c r="P1039" s="126">
        <f>'Recurring Transactions'!$E$22</f>
        <v/>
      </c>
      <c r="Q1039" s="72">
        <f>IF('Recurring Transactions'!$J$22="","",EDATE('Recurring Transactions'!$J$22,57))</f>
        <v/>
      </c>
      <c r="R1039" s="126">
        <f>IF($Q1039="","",TEXT($Q1039,"mmm yyyy"))</f>
        <v/>
      </c>
      <c r="S1039" s="124">
        <f>IF(OR('Recurring Transactions'!$A$22="",$Q1039=""),0,(IF('Recurring Transactions'!$F$22="Monthly",IF(AND('Recurring Transactions'!$J$22&lt;=EOMONTH($Q1039,0),$Q1039&lt;='Recurring Transactions'!$L$22),1,0),IF('Recurring Transactions'!$F$22="Semi-monthly",IF(AND('Recurring Transactions'!$J$22&lt;=EOMONTH($Q1039,0),$Q1039&lt;='Recurring Transactions'!$L$22),2,0),IF('Recurring Transactions'!$F$22="Weekly",IF(AND('Recurring Transactions'!$J$22&lt;=EOMONTH($Q1039,0),$Q1039&lt;='Recurring Transactions'!$L$22),MAX(0,INT((MIN(EOMONTH($Q1039,0),'Recurring Transactions'!$L$22)-'Recurring Transactions'!$J$22)/7)+INT(-(MAX('Recurring Transactions'!$J$22,$Q1039)-'Recurring Transactions'!$J$22)/7)+1),0),IF('Recurring Transactions'!$F$22="Bi-weekly",IF(AND('Recurring Transactions'!$J$22&lt;=EOMONTH($Q1039,0),$Q1039&lt;='Recurring Transactions'!$L$22),MAX(0,INT((MIN(EOMONTH($Q1039,0),'Recurring Transactions'!$L$22)-'Recurring Transactions'!$J$22)/14)+INT(-(MAX('Recurring Transactions'!$J$22,$Q1039)-'Recurring Transactions'!$J$22)/14)+1),0),IF('Recurring Transactions'!$F$22="Quarterly",IF(AND(AND('Recurring Transactions'!$J$22&lt;=EOMONTH($Q1039,0),$Q1039&lt;='Recurring Transactions'!$L$22),MOD((YEAR($Q1039)-YEAR('Recurring Transactions'!$J$22))*12+MONTH($Q1039)-MONTH('Recurring Transactions'!$J$22),3)=0),1,0),IF('Recurring Transactions'!$F$22="Annually",IF(AND(AND('Recurring Transactions'!$J$22&lt;=EOMONTH($Q1039,0),$Q1039&lt;='Recurring Transactions'!$L$22),MONTH($Q1039)=MONTH('Recurring Transactions'!$J$22)),1,0),0)))))))*'Recurring Transactions'!$D$22)</f>
        <v/>
      </c>
    </row>
    <row r="1040">
      <c r="N1040" s="126">
        <f>'Recurring Transactions'!$A$22</f>
        <v/>
      </c>
      <c r="O1040" s="126">
        <f>'Recurring Transactions'!$B$22</f>
        <v/>
      </c>
      <c r="P1040" s="126">
        <f>'Recurring Transactions'!$E$22</f>
        <v/>
      </c>
      <c r="Q1040" s="72">
        <f>IF('Recurring Transactions'!$J$22="","",EDATE('Recurring Transactions'!$J$22,58))</f>
        <v/>
      </c>
      <c r="R1040" s="126">
        <f>IF($Q1040="","",TEXT($Q1040,"mmm yyyy"))</f>
        <v/>
      </c>
      <c r="S1040" s="124">
        <f>IF(OR('Recurring Transactions'!$A$22="",$Q1040=""),0,(IF('Recurring Transactions'!$F$22="Monthly",IF(AND('Recurring Transactions'!$J$22&lt;=EOMONTH($Q1040,0),$Q1040&lt;='Recurring Transactions'!$L$22),1,0),IF('Recurring Transactions'!$F$22="Semi-monthly",IF(AND('Recurring Transactions'!$J$22&lt;=EOMONTH($Q1040,0),$Q1040&lt;='Recurring Transactions'!$L$22),2,0),IF('Recurring Transactions'!$F$22="Weekly",IF(AND('Recurring Transactions'!$J$22&lt;=EOMONTH($Q1040,0),$Q1040&lt;='Recurring Transactions'!$L$22),MAX(0,INT((MIN(EOMONTH($Q1040,0),'Recurring Transactions'!$L$22)-'Recurring Transactions'!$J$22)/7)+INT(-(MAX('Recurring Transactions'!$J$22,$Q1040)-'Recurring Transactions'!$J$22)/7)+1),0),IF('Recurring Transactions'!$F$22="Bi-weekly",IF(AND('Recurring Transactions'!$J$22&lt;=EOMONTH($Q1040,0),$Q1040&lt;='Recurring Transactions'!$L$22),MAX(0,INT((MIN(EOMONTH($Q1040,0),'Recurring Transactions'!$L$22)-'Recurring Transactions'!$J$22)/14)+INT(-(MAX('Recurring Transactions'!$J$22,$Q1040)-'Recurring Transactions'!$J$22)/14)+1),0),IF('Recurring Transactions'!$F$22="Quarterly",IF(AND(AND('Recurring Transactions'!$J$22&lt;=EOMONTH($Q1040,0),$Q1040&lt;='Recurring Transactions'!$L$22),MOD((YEAR($Q1040)-YEAR('Recurring Transactions'!$J$22))*12+MONTH($Q1040)-MONTH('Recurring Transactions'!$J$22),3)=0),1,0),IF('Recurring Transactions'!$F$22="Annually",IF(AND(AND('Recurring Transactions'!$J$22&lt;=EOMONTH($Q1040,0),$Q1040&lt;='Recurring Transactions'!$L$22),MONTH($Q1040)=MONTH('Recurring Transactions'!$J$22)),1,0),0)))))))*'Recurring Transactions'!$D$22)</f>
        <v/>
      </c>
    </row>
    <row r="1041">
      <c r="N1041" s="126">
        <f>'Recurring Transactions'!$A$22</f>
        <v/>
      </c>
      <c r="O1041" s="126">
        <f>'Recurring Transactions'!$B$22</f>
        <v/>
      </c>
      <c r="P1041" s="126">
        <f>'Recurring Transactions'!$E$22</f>
        <v/>
      </c>
      <c r="Q1041" s="72">
        <f>IF('Recurring Transactions'!$J$22="","",EDATE('Recurring Transactions'!$J$22,59))</f>
        <v/>
      </c>
      <c r="R1041" s="126">
        <f>IF($Q1041="","",TEXT($Q1041,"mmm yyyy"))</f>
        <v/>
      </c>
      <c r="S1041" s="124">
        <f>IF(OR('Recurring Transactions'!$A$22="",$Q1041=""),0,(IF('Recurring Transactions'!$F$22="Monthly",IF(AND('Recurring Transactions'!$J$22&lt;=EOMONTH($Q1041,0),$Q1041&lt;='Recurring Transactions'!$L$22),1,0),IF('Recurring Transactions'!$F$22="Semi-monthly",IF(AND('Recurring Transactions'!$J$22&lt;=EOMONTH($Q1041,0),$Q1041&lt;='Recurring Transactions'!$L$22),2,0),IF('Recurring Transactions'!$F$22="Weekly",IF(AND('Recurring Transactions'!$J$22&lt;=EOMONTH($Q1041,0),$Q1041&lt;='Recurring Transactions'!$L$22),MAX(0,INT((MIN(EOMONTH($Q1041,0),'Recurring Transactions'!$L$22)-'Recurring Transactions'!$J$22)/7)+INT(-(MAX('Recurring Transactions'!$J$22,$Q1041)-'Recurring Transactions'!$J$22)/7)+1),0),IF('Recurring Transactions'!$F$22="Bi-weekly",IF(AND('Recurring Transactions'!$J$22&lt;=EOMONTH($Q1041,0),$Q1041&lt;='Recurring Transactions'!$L$22),MAX(0,INT((MIN(EOMONTH($Q1041,0),'Recurring Transactions'!$L$22)-'Recurring Transactions'!$J$22)/14)+INT(-(MAX('Recurring Transactions'!$J$22,$Q1041)-'Recurring Transactions'!$J$22)/14)+1),0),IF('Recurring Transactions'!$F$22="Quarterly",IF(AND(AND('Recurring Transactions'!$J$22&lt;=EOMONTH($Q1041,0),$Q1041&lt;='Recurring Transactions'!$L$22),MOD((YEAR($Q1041)-YEAR('Recurring Transactions'!$J$22))*12+MONTH($Q1041)-MONTH('Recurring Transactions'!$J$22),3)=0),1,0),IF('Recurring Transactions'!$F$22="Annually",IF(AND(AND('Recurring Transactions'!$J$22&lt;=EOMONTH($Q1041,0),$Q1041&lt;='Recurring Transactions'!$L$22),MONTH($Q1041)=MONTH('Recurring Transactions'!$J$22)),1,0),0)))))))*'Recurring Transactions'!$D$22)</f>
        <v/>
      </c>
    </row>
    <row r="1042">
      <c r="N1042" s="126">
        <f>'Recurring Transactions'!$A$23</f>
        <v/>
      </c>
      <c r="O1042" s="126">
        <f>'Recurring Transactions'!$B$23</f>
        <v/>
      </c>
      <c r="P1042" s="126">
        <f>'Recurring Transactions'!$E$23</f>
        <v/>
      </c>
      <c r="Q1042" s="72">
        <f>IF('Recurring Transactions'!$J$23="","",EDATE('Recurring Transactions'!$J$23,0))</f>
        <v/>
      </c>
      <c r="R1042" s="126">
        <f>IF($Q1042="","",TEXT($Q1042,"mmm yyyy"))</f>
        <v/>
      </c>
      <c r="S1042" s="124">
        <f>IF(OR('Recurring Transactions'!$A$23="",$Q1042=""),0,(IF('Recurring Transactions'!$F$23="Monthly",IF(AND('Recurring Transactions'!$J$23&lt;=EOMONTH($Q1042,0),$Q1042&lt;='Recurring Transactions'!$L$23),1,0),IF('Recurring Transactions'!$F$23="Semi-monthly",IF(AND('Recurring Transactions'!$J$23&lt;=EOMONTH($Q1042,0),$Q1042&lt;='Recurring Transactions'!$L$23),2,0),IF('Recurring Transactions'!$F$23="Weekly",IF(AND('Recurring Transactions'!$J$23&lt;=EOMONTH($Q1042,0),$Q1042&lt;='Recurring Transactions'!$L$23),MAX(0,INT((MIN(EOMONTH($Q1042,0),'Recurring Transactions'!$L$23)-'Recurring Transactions'!$J$23)/7)+INT(-(MAX('Recurring Transactions'!$J$23,$Q1042)-'Recurring Transactions'!$J$23)/7)+1),0),IF('Recurring Transactions'!$F$23="Bi-weekly",IF(AND('Recurring Transactions'!$J$23&lt;=EOMONTH($Q1042,0),$Q1042&lt;='Recurring Transactions'!$L$23),MAX(0,INT((MIN(EOMONTH($Q1042,0),'Recurring Transactions'!$L$23)-'Recurring Transactions'!$J$23)/14)+INT(-(MAX('Recurring Transactions'!$J$23,$Q1042)-'Recurring Transactions'!$J$23)/14)+1),0),IF('Recurring Transactions'!$F$23="Quarterly",IF(AND(AND('Recurring Transactions'!$J$23&lt;=EOMONTH($Q1042,0),$Q1042&lt;='Recurring Transactions'!$L$23),MOD((YEAR($Q1042)-YEAR('Recurring Transactions'!$J$23))*12+MONTH($Q1042)-MONTH('Recurring Transactions'!$J$23),3)=0),1,0),IF('Recurring Transactions'!$F$23="Annually",IF(AND(AND('Recurring Transactions'!$J$23&lt;=EOMONTH($Q1042,0),$Q1042&lt;='Recurring Transactions'!$L$23),MONTH($Q1042)=MONTH('Recurring Transactions'!$J$23)),1,0),0)))))))*'Recurring Transactions'!$D$23)</f>
        <v/>
      </c>
    </row>
    <row r="1043">
      <c r="N1043" s="126">
        <f>'Recurring Transactions'!$A$23</f>
        <v/>
      </c>
      <c r="O1043" s="126">
        <f>'Recurring Transactions'!$B$23</f>
        <v/>
      </c>
      <c r="P1043" s="126">
        <f>'Recurring Transactions'!$E$23</f>
        <v/>
      </c>
      <c r="Q1043" s="72">
        <f>IF('Recurring Transactions'!$J$23="","",EDATE('Recurring Transactions'!$J$23,1))</f>
        <v/>
      </c>
      <c r="R1043" s="126">
        <f>IF($Q1043="","",TEXT($Q1043,"mmm yyyy"))</f>
        <v/>
      </c>
      <c r="S1043" s="124">
        <f>IF(OR('Recurring Transactions'!$A$23="",$Q1043=""),0,(IF('Recurring Transactions'!$F$23="Monthly",IF(AND('Recurring Transactions'!$J$23&lt;=EOMONTH($Q1043,0),$Q1043&lt;='Recurring Transactions'!$L$23),1,0),IF('Recurring Transactions'!$F$23="Semi-monthly",IF(AND('Recurring Transactions'!$J$23&lt;=EOMONTH($Q1043,0),$Q1043&lt;='Recurring Transactions'!$L$23),2,0),IF('Recurring Transactions'!$F$23="Weekly",IF(AND('Recurring Transactions'!$J$23&lt;=EOMONTH($Q1043,0),$Q1043&lt;='Recurring Transactions'!$L$23),MAX(0,INT((MIN(EOMONTH($Q1043,0),'Recurring Transactions'!$L$23)-'Recurring Transactions'!$J$23)/7)+INT(-(MAX('Recurring Transactions'!$J$23,$Q1043)-'Recurring Transactions'!$J$23)/7)+1),0),IF('Recurring Transactions'!$F$23="Bi-weekly",IF(AND('Recurring Transactions'!$J$23&lt;=EOMONTH($Q1043,0),$Q1043&lt;='Recurring Transactions'!$L$23),MAX(0,INT((MIN(EOMONTH($Q1043,0),'Recurring Transactions'!$L$23)-'Recurring Transactions'!$J$23)/14)+INT(-(MAX('Recurring Transactions'!$J$23,$Q1043)-'Recurring Transactions'!$J$23)/14)+1),0),IF('Recurring Transactions'!$F$23="Quarterly",IF(AND(AND('Recurring Transactions'!$J$23&lt;=EOMONTH($Q1043,0),$Q1043&lt;='Recurring Transactions'!$L$23),MOD((YEAR($Q1043)-YEAR('Recurring Transactions'!$J$23))*12+MONTH($Q1043)-MONTH('Recurring Transactions'!$J$23),3)=0),1,0),IF('Recurring Transactions'!$F$23="Annually",IF(AND(AND('Recurring Transactions'!$J$23&lt;=EOMONTH($Q1043,0),$Q1043&lt;='Recurring Transactions'!$L$23),MONTH($Q1043)=MONTH('Recurring Transactions'!$J$23)),1,0),0)))))))*'Recurring Transactions'!$D$23)</f>
        <v/>
      </c>
    </row>
    <row r="1044">
      <c r="N1044" s="126">
        <f>'Recurring Transactions'!$A$23</f>
        <v/>
      </c>
      <c r="O1044" s="126">
        <f>'Recurring Transactions'!$B$23</f>
        <v/>
      </c>
      <c r="P1044" s="126">
        <f>'Recurring Transactions'!$E$23</f>
        <v/>
      </c>
      <c r="Q1044" s="72">
        <f>IF('Recurring Transactions'!$J$23="","",EDATE('Recurring Transactions'!$J$23,2))</f>
        <v/>
      </c>
      <c r="R1044" s="126">
        <f>IF($Q1044="","",TEXT($Q1044,"mmm yyyy"))</f>
        <v/>
      </c>
      <c r="S1044" s="124">
        <f>IF(OR('Recurring Transactions'!$A$23="",$Q1044=""),0,(IF('Recurring Transactions'!$F$23="Monthly",IF(AND('Recurring Transactions'!$J$23&lt;=EOMONTH($Q1044,0),$Q1044&lt;='Recurring Transactions'!$L$23),1,0),IF('Recurring Transactions'!$F$23="Semi-monthly",IF(AND('Recurring Transactions'!$J$23&lt;=EOMONTH($Q1044,0),$Q1044&lt;='Recurring Transactions'!$L$23),2,0),IF('Recurring Transactions'!$F$23="Weekly",IF(AND('Recurring Transactions'!$J$23&lt;=EOMONTH($Q1044,0),$Q1044&lt;='Recurring Transactions'!$L$23),MAX(0,INT((MIN(EOMONTH($Q1044,0),'Recurring Transactions'!$L$23)-'Recurring Transactions'!$J$23)/7)+INT(-(MAX('Recurring Transactions'!$J$23,$Q1044)-'Recurring Transactions'!$J$23)/7)+1),0),IF('Recurring Transactions'!$F$23="Bi-weekly",IF(AND('Recurring Transactions'!$J$23&lt;=EOMONTH($Q1044,0),$Q1044&lt;='Recurring Transactions'!$L$23),MAX(0,INT((MIN(EOMONTH($Q1044,0),'Recurring Transactions'!$L$23)-'Recurring Transactions'!$J$23)/14)+INT(-(MAX('Recurring Transactions'!$J$23,$Q1044)-'Recurring Transactions'!$J$23)/14)+1),0),IF('Recurring Transactions'!$F$23="Quarterly",IF(AND(AND('Recurring Transactions'!$J$23&lt;=EOMONTH($Q1044,0),$Q1044&lt;='Recurring Transactions'!$L$23),MOD((YEAR($Q1044)-YEAR('Recurring Transactions'!$J$23))*12+MONTH($Q1044)-MONTH('Recurring Transactions'!$J$23),3)=0),1,0),IF('Recurring Transactions'!$F$23="Annually",IF(AND(AND('Recurring Transactions'!$J$23&lt;=EOMONTH($Q1044,0),$Q1044&lt;='Recurring Transactions'!$L$23),MONTH($Q1044)=MONTH('Recurring Transactions'!$J$23)),1,0),0)))))))*'Recurring Transactions'!$D$23)</f>
        <v/>
      </c>
    </row>
    <row r="1045">
      <c r="N1045" s="126">
        <f>'Recurring Transactions'!$A$23</f>
        <v/>
      </c>
      <c r="O1045" s="126">
        <f>'Recurring Transactions'!$B$23</f>
        <v/>
      </c>
      <c r="P1045" s="126">
        <f>'Recurring Transactions'!$E$23</f>
        <v/>
      </c>
      <c r="Q1045" s="72">
        <f>IF('Recurring Transactions'!$J$23="","",EDATE('Recurring Transactions'!$J$23,3))</f>
        <v/>
      </c>
      <c r="R1045" s="126">
        <f>IF($Q1045="","",TEXT($Q1045,"mmm yyyy"))</f>
        <v/>
      </c>
      <c r="S1045" s="124">
        <f>IF(OR('Recurring Transactions'!$A$23="",$Q1045=""),0,(IF('Recurring Transactions'!$F$23="Monthly",IF(AND('Recurring Transactions'!$J$23&lt;=EOMONTH($Q1045,0),$Q1045&lt;='Recurring Transactions'!$L$23),1,0),IF('Recurring Transactions'!$F$23="Semi-monthly",IF(AND('Recurring Transactions'!$J$23&lt;=EOMONTH($Q1045,0),$Q1045&lt;='Recurring Transactions'!$L$23),2,0),IF('Recurring Transactions'!$F$23="Weekly",IF(AND('Recurring Transactions'!$J$23&lt;=EOMONTH($Q1045,0),$Q1045&lt;='Recurring Transactions'!$L$23),MAX(0,INT((MIN(EOMONTH($Q1045,0),'Recurring Transactions'!$L$23)-'Recurring Transactions'!$J$23)/7)+INT(-(MAX('Recurring Transactions'!$J$23,$Q1045)-'Recurring Transactions'!$J$23)/7)+1),0),IF('Recurring Transactions'!$F$23="Bi-weekly",IF(AND('Recurring Transactions'!$J$23&lt;=EOMONTH($Q1045,0),$Q1045&lt;='Recurring Transactions'!$L$23),MAX(0,INT((MIN(EOMONTH($Q1045,0),'Recurring Transactions'!$L$23)-'Recurring Transactions'!$J$23)/14)+INT(-(MAX('Recurring Transactions'!$J$23,$Q1045)-'Recurring Transactions'!$J$23)/14)+1),0),IF('Recurring Transactions'!$F$23="Quarterly",IF(AND(AND('Recurring Transactions'!$J$23&lt;=EOMONTH($Q1045,0),$Q1045&lt;='Recurring Transactions'!$L$23),MOD((YEAR($Q1045)-YEAR('Recurring Transactions'!$J$23))*12+MONTH($Q1045)-MONTH('Recurring Transactions'!$J$23),3)=0),1,0),IF('Recurring Transactions'!$F$23="Annually",IF(AND(AND('Recurring Transactions'!$J$23&lt;=EOMONTH($Q1045,0),$Q1045&lt;='Recurring Transactions'!$L$23),MONTH($Q1045)=MONTH('Recurring Transactions'!$J$23)),1,0),0)))))))*'Recurring Transactions'!$D$23)</f>
        <v/>
      </c>
    </row>
    <row r="1046">
      <c r="N1046" s="126">
        <f>'Recurring Transactions'!$A$23</f>
        <v/>
      </c>
      <c r="O1046" s="126">
        <f>'Recurring Transactions'!$B$23</f>
        <v/>
      </c>
      <c r="P1046" s="126">
        <f>'Recurring Transactions'!$E$23</f>
        <v/>
      </c>
      <c r="Q1046" s="72">
        <f>IF('Recurring Transactions'!$J$23="","",EDATE('Recurring Transactions'!$J$23,4))</f>
        <v/>
      </c>
      <c r="R1046" s="126">
        <f>IF($Q1046="","",TEXT($Q1046,"mmm yyyy"))</f>
        <v/>
      </c>
      <c r="S1046" s="124">
        <f>IF(OR('Recurring Transactions'!$A$23="",$Q1046=""),0,(IF('Recurring Transactions'!$F$23="Monthly",IF(AND('Recurring Transactions'!$J$23&lt;=EOMONTH($Q1046,0),$Q1046&lt;='Recurring Transactions'!$L$23),1,0),IF('Recurring Transactions'!$F$23="Semi-monthly",IF(AND('Recurring Transactions'!$J$23&lt;=EOMONTH($Q1046,0),$Q1046&lt;='Recurring Transactions'!$L$23),2,0),IF('Recurring Transactions'!$F$23="Weekly",IF(AND('Recurring Transactions'!$J$23&lt;=EOMONTH($Q1046,0),$Q1046&lt;='Recurring Transactions'!$L$23),MAX(0,INT((MIN(EOMONTH($Q1046,0),'Recurring Transactions'!$L$23)-'Recurring Transactions'!$J$23)/7)+INT(-(MAX('Recurring Transactions'!$J$23,$Q1046)-'Recurring Transactions'!$J$23)/7)+1),0),IF('Recurring Transactions'!$F$23="Bi-weekly",IF(AND('Recurring Transactions'!$J$23&lt;=EOMONTH($Q1046,0),$Q1046&lt;='Recurring Transactions'!$L$23),MAX(0,INT((MIN(EOMONTH($Q1046,0),'Recurring Transactions'!$L$23)-'Recurring Transactions'!$J$23)/14)+INT(-(MAX('Recurring Transactions'!$J$23,$Q1046)-'Recurring Transactions'!$J$23)/14)+1),0),IF('Recurring Transactions'!$F$23="Quarterly",IF(AND(AND('Recurring Transactions'!$J$23&lt;=EOMONTH($Q1046,0),$Q1046&lt;='Recurring Transactions'!$L$23),MOD((YEAR($Q1046)-YEAR('Recurring Transactions'!$J$23))*12+MONTH($Q1046)-MONTH('Recurring Transactions'!$J$23),3)=0),1,0),IF('Recurring Transactions'!$F$23="Annually",IF(AND(AND('Recurring Transactions'!$J$23&lt;=EOMONTH($Q1046,0),$Q1046&lt;='Recurring Transactions'!$L$23),MONTH($Q1046)=MONTH('Recurring Transactions'!$J$23)),1,0),0)))))))*'Recurring Transactions'!$D$23)</f>
        <v/>
      </c>
    </row>
    <row r="1047">
      <c r="N1047" s="126">
        <f>'Recurring Transactions'!$A$23</f>
        <v/>
      </c>
      <c r="O1047" s="126">
        <f>'Recurring Transactions'!$B$23</f>
        <v/>
      </c>
      <c r="P1047" s="126">
        <f>'Recurring Transactions'!$E$23</f>
        <v/>
      </c>
      <c r="Q1047" s="72">
        <f>IF('Recurring Transactions'!$J$23="","",EDATE('Recurring Transactions'!$J$23,5))</f>
        <v/>
      </c>
      <c r="R1047" s="126">
        <f>IF($Q1047="","",TEXT($Q1047,"mmm yyyy"))</f>
        <v/>
      </c>
      <c r="S1047" s="124">
        <f>IF(OR('Recurring Transactions'!$A$23="",$Q1047=""),0,(IF('Recurring Transactions'!$F$23="Monthly",IF(AND('Recurring Transactions'!$J$23&lt;=EOMONTH($Q1047,0),$Q1047&lt;='Recurring Transactions'!$L$23),1,0),IF('Recurring Transactions'!$F$23="Semi-monthly",IF(AND('Recurring Transactions'!$J$23&lt;=EOMONTH($Q1047,0),$Q1047&lt;='Recurring Transactions'!$L$23),2,0),IF('Recurring Transactions'!$F$23="Weekly",IF(AND('Recurring Transactions'!$J$23&lt;=EOMONTH($Q1047,0),$Q1047&lt;='Recurring Transactions'!$L$23),MAX(0,INT((MIN(EOMONTH($Q1047,0),'Recurring Transactions'!$L$23)-'Recurring Transactions'!$J$23)/7)+INT(-(MAX('Recurring Transactions'!$J$23,$Q1047)-'Recurring Transactions'!$J$23)/7)+1),0),IF('Recurring Transactions'!$F$23="Bi-weekly",IF(AND('Recurring Transactions'!$J$23&lt;=EOMONTH($Q1047,0),$Q1047&lt;='Recurring Transactions'!$L$23),MAX(0,INT((MIN(EOMONTH($Q1047,0),'Recurring Transactions'!$L$23)-'Recurring Transactions'!$J$23)/14)+INT(-(MAX('Recurring Transactions'!$J$23,$Q1047)-'Recurring Transactions'!$J$23)/14)+1),0),IF('Recurring Transactions'!$F$23="Quarterly",IF(AND(AND('Recurring Transactions'!$J$23&lt;=EOMONTH($Q1047,0),$Q1047&lt;='Recurring Transactions'!$L$23),MOD((YEAR($Q1047)-YEAR('Recurring Transactions'!$J$23))*12+MONTH($Q1047)-MONTH('Recurring Transactions'!$J$23),3)=0),1,0),IF('Recurring Transactions'!$F$23="Annually",IF(AND(AND('Recurring Transactions'!$J$23&lt;=EOMONTH($Q1047,0),$Q1047&lt;='Recurring Transactions'!$L$23),MONTH($Q1047)=MONTH('Recurring Transactions'!$J$23)),1,0),0)))))))*'Recurring Transactions'!$D$23)</f>
        <v/>
      </c>
    </row>
    <row r="1048">
      <c r="N1048" s="126">
        <f>'Recurring Transactions'!$A$23</f>
        <v/>
      </c>
      <c r="O1048" s="126">
        <f>'Recurring Transactions'!$B$23</f>
        <v/>
      </c>
      <c r="P1048" s="126">
        <f>'Recurring Transactions'!$E$23</f>
        <v/>
      </c>
      <c r="Q1048" s="72">
        <f>IF('Recurring Transactions'!$J$23="","",EDATE('Recurring Transactions'!$J$23,6))</f>
        <v/>
      </c>
      <c r="R1048" s="126">
        <f>IF($Q1048="","",TEXT($Q1048,"mmm yyyy"))</f>
        <v/>
      </c>
      <c r="S1048" s="124">
        <f>IF(OR('Recurring Transactions'!$A$23="",$Q1048=""),0,(IF('Recurring Transactions'!$F$23="Monthly",IF(AND('Recurring Transactions'!$J$23&lt;=EOMONTH($Q1048,0),$Q1048&lt;='Recurring Transactions'!$L$23),1,0),IF('Recurring Transactions'!$F$23="Semi-monthly",IF(AND('Recurring Transactions'!$J$23&lt;=EOMONTH($Q1048,0),$Q1048&lt;='Recurring Transactions'!$L$23),2,0),IF('Recurring Transactions'!$F$23="Weekly",IF(AND('Recurring Transactions'!$J$23&lt;=EOMONTH($Q1048,0),$Q1048&lt;='Recurring Transactions'!$L$23),MAX(0,INT((MIN(EOMONTH($Q1048,0),'Recurring Transactions'!$L$23)-'Recurring Transactions'!$J$23)/7)+INT(-(MAX('Recurring Transactions'!$J$23,$Q1048)-'Recurring Transactions'!$J$23)/7)+1),0),IF('Recurring Transactions'!$F$23="Bi-weekly",IF(AND('Recurring Transactions'!$J$23&lt;=EOMONTH($Q1048,0),$Q1048&lt;='Recurring Transactions'!$L$23),MAX(0,INT((MIN(EOMONTH($Q1048,0),'Recurring Transactions'!$L$23)-'Recurring Transactions'!$J$23)/14)+INT(-(MAX('Recurring Transactions'!$J$23,$Q1048)-'Recurring Transactions'!$J$23)/14)+1),0),IF('Recurring Transactions'!$F$23="Quarterly",IF(AND(AND('Recurring Transactions'!$J$23&lt;=EOMONTH($Q1048,0),$Q1048&lt;='Recurring Transactions'!$L$23),MOD((YEAR($Q1048)-YEAR('Recurring Transactions'!$J$23))*12+MONTH($Q1048)-MONTH('Recurring Transactions'!$J$23),3)=0),1,0),IF('Recurring Transactions'!$F$23="Annually",IF(AND(AND('Recurring Transactions'!$J$23&lt;=EOMONTH($Q1048,0),$Q1048&lt;='Recurring Transactions'!$L$23),MONTH($Q1048)=MONTH('Recurring Transactions'!$J$23)),1,0),0)))))))*'Recurring Transactions'!$D$23)</f>
        <v/>
      </c>
    </row>
    <row r="1049">
      <c r="N1049" s="126">
        <f>'Recurring Transactions'!$A$23</f>
        <v/>
      </c>
      <c r="O1049" s="126">
        <f>'Recurring Transactions'!$B$23</f>
        <v/>
      </c>
      <c r="P1049" s="126">
        <f>'Recurring Transactions'!$E$23</f>
        <v/>
      </c>
      <c r="Q1049" s="72">
        <f>IF('Recurring Transactions'!$J$23="","",EDATE('Recurring Transactions'!$J$23,7))</f>
        <v/>
      </c>
      <c r="R1049" s="126">
        <f>IF($Q1049="","",TEXT($Q1049,"mmm yyyy"))</f>
        <v/>
      </c>
      <c r="S1049" s="124">
        <f>IF(OR('Recurring Transactions'!$A$23="",$Q1049=""),0,(IF('Recurring Transactions'!$F$23="Monthly",IF(AND('Recurring Transactions'!$J$23&lt;=EOMONTH($Q1049,0),$Q1049&lt;='Recurring Transactions'!$L$23),1,0),IF('Recurring Transactions'!$F$23="Semi-monthly",IF(AND('Recurring Transactions'!$J$23&lt;=EOMONTH($Q1049,0),$Q1049&lt;='Recurring Transactions'!$L$23),2,0),IF('Recurring Transactions'!$F$23="Weekly",IF(AND('Recurring Transactions'!$J$23&lt;=EOMONTH($Q1049,0),$Q1049&lt;='Recurring Transactions'!$L$23),MAX(0,INT((MIN(EOMONTH($Q1049,0),'Recurring Transactions'!$L$23)-'Recurring Transactions'!$J$23)/7)+INT(-(MAX('Recurring Transactions'!$J$23,$Q1049)-'Recurring Transactions'!$J$23)/7)+1),0),IF('Recurring Transactions'!$F$23="Bi-weekly",IF(AND('Recurring Transactions'!$J$23&lt;=EOMONTH($Q1049,0),$Q1049&lt;='Recurring Transactions'!$L$23),MAX(0,INT((MIN(EOMONTH($Q1049,0),'Recurring Transactions'!$L$23)-'Recurring Transactions'!$J$23)/14)+INT(-(MAX('Recurring Transactions'!$J$23,$Q1049)-'Recurring Transactions'!$J$23)/14)+1),0),IF('Recurring Transactions'!$F$23="Quarterly",IF(AND(AND('Recurring Transactions'!$J$23&lt;=EOMONTH($Q1049,0),$Q1049&lt;='Recurring Transactions'!$L$23),MOD((YEAR($Q1049)-YEAR('Recurring Transactions'!$J$23))*12+MONTH($Q1049)-MONTH('Recurring Transactions'!$J$23),3)=0),1,0),IF('Recurring Transactions'!$F$23="Annually",IF(AND(AND('Recurring Transactions'!$J$23&lt;=EOMONTH($Q1049,0),$Q1049&lt;='Recurring Transactions'!$L$23),MONTH($Q1049)=MONTH('Recurring Transactions'!$J$23)),1,0),0)))))))*'Recurring Transactions'!$D$23)</f>
        <v/>
      </c>
    </row>
    <row r="1050">
      <c r="N1050" s="126">
        <f>'Recurring Transactions'!$A$23</f>
        <v/>
      </c>
      <c r="O1050" s="126">
        <f>'Recurring Transactions'!$B$23</f>
        <v/>
      </c>
      <c r="P1050" s="126">
        <f>'Recurring Transactions'!$E$23</f>
        <v/>
      </c>
      <c r="Q1050" s="72">
        <f>IF('Recurring Transactions'!$J$23="","",EDATE('Recurring Transactions'!$J$23,8))</f>
        <v/>
      </c>
      <c r="R1050" s="126">
        <f>IF($Q1050="","",TEXT($Q1050,"mmm yyyy"))</f>
        <v/>
      </c>
      <c r="S1050" s="124">
        <f>IF(OR('Recurring Transactions'!$A$23="",$Q1050=""),0,(IF('Recurring Transactions'!$F$23="Monthly",IF(AND('Recurring Transactions'!$J$23&lt;=EOMONTH($Q1050,0),$Q1050&lt;='Recurring Transactions'!$L$23),1,0),IF('Recurring Transactions'!$F$23="Semi-monthly",IF(AND('Recurring Transactions'!$J$23&lt;=EOMONTH($Q1050,0),$Q1050&lt;='Recurring Transactions'!$L$23),2,0),IF('Recurring Transactions'!$F$23="Weekly",IF(AND('Recurring Transactions'!$J$23&lt;=EOMONTH($Q1050,0),$Q1050&lt;='Recurring Transactions'!$L$23),MAX(0,INT((MIN(EOMONTH($Q1050,0),'Recurring Transactions'!$L$23)-'Recurring Transactions'!$J$23)/7)+INT(-(MAX('Recurring Transactions'!$J$23,$Q1050)-'Recurring Transactions'!$J$23)/7)+1),0),IF('Recurring Transactions'!$F$23="Bi-weekly",IF(AND('Recurring Transactions'!$J$23&lt;=EOMONTH($Q1050,0),$Q1050&lt;='Recurring Transactions'!$L$23),MAX(0,INT((MIN(EOMONTH($Q1050,0),'Recurring Transactions'!$L$23)-'Recurring Transactions'!$J$23)/14)+INT(-(MAX('Recurring Transactions'!$J$23,$Q1050)-'Recurring Transactions'!$J$23)/14)+1),0),IF('Recurring Transactions'!$F$23="Quarterly",IF(AND(AND('Recurring Transactions'!$J$23&lt;=EOMONTH($Q1050,0),$Q1050&lt;='Recurring Transactions'!$L$23),MOD((YEAR($Q1050)-YEAR('Recurring Transactions'!$J$23))*12+MONTH($Q1050)-MONTH('Recurring Transactions'!$J$23),3)=0),1,0),IF('Recurring Transactions'!$F$23="Annually",IF(AND(AND('Recurring Transactions'!$J$23&lt;=EOMONTH($Q1050,0),$Q1050&lt;='Recurring Transactions'!$L$23),MONTH($Q1050)=MONTH('Recurring Transactions'!$J$23)),1,0),0)))))))*'Recurring Transactions'!$D$23)</f>
        <v/>
      </c>
    </row>
    <row r="1051">
      <c r="N1051" s="126">
        <f>'Recurring Transactions'!$A$23</f>
        <v/>
      </c>
      <c r="O1051" s="126">
        <f>'Recurring Transactions'!$B$23</f>
        <v/>
      </c>
      <c r="P1051" s="126">
        <f>'Recurring Transactions'!$E$23</f>
        <v/>
      </c>
      <c r="Q1051" s="72">
        <f>IF('Recurring Transactions'!$J$23="","",EDATE('Recurring Transactions'!$J$23,9))</f>
        <v/>
      </c>
      <c r="R1051" s="126">
        <f>IF($Q1051="","",TEXT($Q1051,"mmm yyyy"))</f>
        <v/>
      </c>
      <c r="S1051" s="124">
        <f>IF(OR('Recurring Transactions'!$A$23="",$Q1051=""),0,(IF('Recurring Transactions'!$F$23="Monthly",IF(AND('Recurring Transactions'!$J$23&lt;=EOMONTH($Q1051,0),$Q1051&lt;='Recurring Transactions'!$L$23),1,0),IF('Recurring Transactions'!$F$23="Semi-monthly",IF(AND('Recurring Transactions'!$J$23&lt;=EOMONTH($Q1051,0),$Q1051&lt;='Recurring Transactions'!$L$23),2,0),IF('Recurring Transactions'!$F$23="Weekly",IF(AND('Recurring Transactions'!$J$23&lt;=EOMONTH($Q1051,0),$Q1051&lt;='Recurring Transactions'!$L$23),MAX(0,INT((MIN(EOMONTH($Q1051,0),'Recurring Transactions'!$L$23)-'Recurring Transactions'!$J$23)/7)+INT(-(MAX('Recurring Transactions'!$J$23,$Q1051)-'Recurring Transactions'!$J$23)/7)+1),0),IF('Recurring Transactions'!$F$23="Bi-weekly",IF(AND('Recurring Transactions'!$J$23&lt;=EOMONTH($Q1051,0),$Q1051&lt;='Recurring Transactions'!$L$23),MAX(0,INT((MIN(EOMONTH($Q1051,0),'Recurring Transactions'!$L$23)-'Recurring Transactions'!$J$23)/14)+INT(-(MAX('Recurring Transactions'!$J$23,$Q1051)-'Recurring Transactions'!$J$23)/14)+1),0),IF('Recurring Transactions'!$F$23="Quarterly",IF(AND(AND('Recurring Transactions'!$J$23&lt;=EOMONTH($Q1051,0),$Q1051&lt;='Recurring Transactions'!$L$23),MOD((YEAR($Q1051)-YEAR('Recurring Transactions'!$J$23))*12+MONTH($Q1051)-MONTH('Recurring Transactions'!$J$23),3)=0),1,0),IF('Recurring Transactions'!$F$23="Annually",IF(AND(AND('Recurring Transactions'!$J$23&lt;=EOMONTH($Q1051,0),$Q1051&lt;='Recurring Transactions'!$L$23),MONTH($Q1051)=MONTH('Recurring Transactions'!$J$23)),1,0),0)))))))*'Recurring Transactions'!$D$23)</f>
        <v/>
      </c>
    </row>
    <row r="1052">
      <c r="N1052" s="126">
        <f>'Recurring Transactions'!$A$23</f>
        <v/>
      </c>
      <c r="O1052" s="126">
        <f>'Recurring Transactions'!$B$23</f>
        <v/>
      </c>
      <c r="P1052" s="126">
        <f>'Recurring Transactions'!$E$23</f>
        <v/>
      </c>
      <c r="Q1052" s="72">
        <f>IF('Recurring Transactions'!$J$23="","",EDATE('Recurring Transactions'!$J$23,10))</f>
        <v/>
      </c>
      <c r="R1052" s="126">
        <f>IF($Q1052="","",TEXT($Q1052,"mmm yyyy"))</f>
        <v/>
      </c>
      <c r="S1052" s="124">
        <f>IF(OR('Recurring Transactions'!$A$23="",$Q1052=""),0,(IF('Recurring Transactions'!$F$23="Monthly",IF(AND('Recurring Transactions'!$J$23&lt;=EOMONTH($Q1052,0),$Q1052&lt;='Recurring Transactions'!$L$23),1,0),IF('Recurring Transactions'!$F$23="Semi-monthly",IF(AND('Recurring Transactions'!$J$23&lt;=EOMONTH($Q1052,0),$Q1052&lt;='Recurring Transactions'!$L$23),2,0),IF('Recurring Transactions'!$F$23="Weekly",IF(AND('Recurring Transactions'!$J$23&lt;=EOMONTH($Q1052,0),$Q1052&lt;='Recurring Transactions'!$L$23),MAX(0,INT((MIN(EOMONTH($Q1052,0),'Recurring Transactions'!$L$23)-'Recurring Transactions'!$J$23)/7)+INT(-(MAX('Recurring Transactions'!$J$23,$Q1052)-'Recurring Transactions'!$J$23)/7)+1),0),IF('Recurring Transactions'!$F$23="Bi-weekly",IF(AND('Recurring Transactions'!$J$23&lt;=EOMONTH($Q1052,0),$Q1052&lt;='Recurring Transactions'!$L$23),MAX(0,INT((MIN(EOMONTH($Q1052,0),'Recurring Transactions'!$L$23)-'Recurring Transactions'!$J$23)/14)+INT(-(MAX('Recurring Transactions'!$J$23,$Q1052)-'Recurring Transactions'!$J$23)/14)+1),0),IF('Recurring Transactions'!$F$23="Quarterly",IF(AND(AND('Recurring Transactions'!$J$23&lt;=EOMONTH($Q1052,0),$Q1052&lt;='Recurring Transactions'!$L$23),MOD((YEAR($Q1052)-YEAR('Recurring Transactions'!$J$23))*12+MONTH($Q1052)-MONTH('Recurring Transactions'!$J$23),3)=0),1,0),IF('Recurring Transactions'!$F$23="Annually",IF(AND(AND('Recurring Transactions'!$J$23&lt;=EOMONTH($Q1052,0),$Q1052&lt;='Recurring Transactions'!$L$23),MONTH($Q1052)=MONTH('Recurring Transactions'!$J$23)),1,0),0)))))))*'Recurring Transactions'!$D$23)</f>
        <v/>
      </c>
    </row>
    <row r="1053">
      <c r="N1053" s="126">
        <f>'Recurring Transactions'!$A$23</f>
        <v/>
      </c>
      <c r="O1053" s="126">
        <f>'Recurring Transactions'!$B$23</f>
        <v/>
      </c>
      <c r="P1053" s="126">
        <f>'Recurring Transactions'!$E$23</f>
        <v/>
      </c>
      <c r="Q1053" s="72">
        <f>IF('Recurring Transactions'!$J$23="","",EDATE('Recurring Transactions'!$J$23,11))</f>
        <v/>
      </c>
      <c r="R1053" s="126">
        <f>IF($Q1053="","",TEXT($Q1053,"mmm yyyy"))</f>
        <v/>
      </c>
      <c r="S1053" s="124">
        <f>IF(OR('Recurring Transactions'!$A$23="",$Q1053=""),0,(IF('Recurring Transactions'!$F$23="Monthly",IF(AND('Recurring Transactions'!$J$23&lt;=EOMONTH($Q1053,0),$Q1053&lt;='Recurring Transactions'!$L$23),1,0),IF('Recurring Transactions'!$F$23="Semi-monthly",IF(AND('Recurring Transactions'!$J$23&lt;=EOMONTH($Q1053,0),$Q1053&lt;='Recurring Transactions'!$L$23),2,0),IF('Recurring Transactions'!$F$23="Weekly",IF(AND('Recurring Transactions'!$J$23&lt;=EOMONTH($Q1053,0),$Q1053&lt;='Recurring Transactions'!$L$23),MAX(0,INT((MIN(EOMONTH($Q1053,0),'Recurring Transactions'!$L$23)-'Recurring Transactions'!$J$23)/7)+INT(-(MAX('Recurring Transactions'!$J$23,$Q1053)-'Recurring Transactions'!$J$23)/7)+1),0),IF('Recurring Transactions'!$F$23="Bi-weekly",IF(AND('Recurring Transactions'!$J$23&lt;=EOMONTH($Q1053,0),$Q1053&lt;='Recurring Transactions'!$L$23),MAX(0,INT((MIN(EOMONTH($Q1053,0),'Recurring Transactions'!$L$23)-'Recurring Transactions'!$J$23)/14)+INT(-(MAX('Recurring Transactions'!$J$23,$Q1053)-'Recurring Transactions'!$J$23)/14)+1),0),IF('Recurring Transactions'!$F$23="Quarterly",IF(AND(AND('Recurring Transactions'!$J$23&lt;=EOMONTH($Q1053,0),$Q1053&lt;='Recurring Transactions'!$L$23),MOD((YEAR($Q1053)-YEAR('Recurring Transactions'!$J$23))*12+MONTH($Q1053)-MONTH('Recurring Transactions'!$J$23),3)=0),1,0),IF('Recurring Transactions'!$F$23="Annually",IF(AND(AND('Recurring Transactions'!$J$23&lt;=EOMONTH($Q1053,0),$Q1053&lt;='Recurring Transactions'!$L$23),MONTH($Q1053)=MONTH('Recurring Transactions'!$J$23)),1,0),0)))))))*'Recurring Transactions'!$D$23)</f>
        <v/>
      </c>
    </row>
    <row r="1054">
      <c r="N1054" s="126">
        <f>'Recurring Transactions'!$A$23</f>
        <v/>
      </c>
      <c r="O1054" s="126">
        <f>'Recurring Transactions'!$B$23</f>
        <v/>
      </c>
      <c r="P1054" s="126">
        <f>'Recurring Transactions'!$E$23</f>
        <v/>
      </c>
      <c r="Q1054" s="72">
        <f>IF('Recurring Transactions'!$J$23="","",EDATE('Recurring Transactions'!$J$23,12))</f>
        <v/>
      </c>
      <c r="R1054" s="126">
        <f>IF($Q1054="","",TEXT($Q1054,"mmm yyyy"))</f>
        <v/>
      </c>
      <c r="S1054" s="124">
        <f>IF(OR('Recurring Transactions'!$A$23="",$Q1054=""),0,(IF('Recurring Transactions'!$F$23="Monthly",IF(AND('Recurring Transactions'!$J$23&lt;=EOMONTH($Q1054,0),$Q1054&lt;='Recurring Transactions'!$L$23),1,0),IF('Recurring Transactions'!$F$23="Semi-monthly",IF(AND('Recurring Transactions'!$J$23&lt;=EOMONTH($Q1054,0),$Q1054&lt;='Recurring Transactions'!$L$23),2,0),IF('Recurring Transactions'!$F$23="Weekly",IF(AND('Recurring Transactions'!$J$23&lt;=EOMONTH($Q1054,0),$Q1054&lt;='Recurring Transactions'!$L$23),MAX(0,INT((MIN(EOMONTH($Q1054,0),'Recurring Transactions'!$L$23)-'Recurring Transactions'!$J$23)/7)+INT(-(MAX('Recurring Transactions'!$J$23,$Q1054)-'Recurring Transactions'!$J$23)/7)+1),0),IF('Recurring Transactions'!$F$23="Bi-weekly",IF(AND('Recurring Transactions'!$J$23&lt;=EOMONTH($Q1054,0),$Q1054&lt;='Recurring Transactions'!$L$23),MAX(0,INT((MIN(EOMONTH($Q1054,0),'Recurring Transactions'!$L$23)-'Recurring Transactions'!$J$23)/14)+INT(-(MAX('Recurring Transactions'!$J$23,$Q1054)-'Recurring Transactions'!$J$23)/14)+1),0),IF('Recurring Transactions'!$F$23="Quarterly",IF(AND(AND('Recurring Transactions'!$J$23&lt;=EOMONTH($Q1054,0),$Q1054&lt;='Recurring Transactions'!$L$23),MOD((YEAR($Q1054)-YEAR('Recurring Transactions'!$J$23))*12+MONTH($Q1054)-MONTH('Recurring Transactions'!$J$23),3)=0),1,0),IF('Recurring Transactions'!$F$23="Annually",IF(AND(AND('Recurring Transactions'!$J$23&lt;=EOMONTH($Q1054,0),$Q1054&lt;='Recurring Transactions'!$L$23),MONTH($Q1054)=MONTH('Recurring Transactions'!$J$23)),1,0),0)))))))*'Recurring Transactions'!$D$23)</f>
        <v/>
      </c>
    </row>
    <row r="1055">
      <c r="N1055" s="126">
        <f>'Recurring Transactions'!$A$23</f>
        <v/>
      </c>
      <c r="O1055" s="126">
        <f>'Recurring Transactions'!$B$23</f>
        <v/>
      </c>
      <c r="P1055" s="126">
        <f>'Recurring Transactions'!$E$23</f>
        <v/>
      </c>
      <c r="Q1055" s="72">
        <f>IF('Recurring Transactions'!$J$23="","",EDATE('Recurring Transactions'!$J$23,13))</f>
        <v/>
      </c>
      <c r="R1055" s="126">
        <f>IF($Q1055="","",TEXT($Q1055,"mmm yyyy"))</f>
        <v/>
      </c>
      <c r="S1055" s="124">
        <f>IF(OR('Recurring Transactions'!$A$23="",$Q1055=""),0,(IF('Recurring Transactions'!$F$23="Monthly",IF(AND('Recurring Transactions'!$J$23&lt;=EOMONTH($Q1055,0),$Q1055&lt;='Recurring Transactions'!$L$23),1,0),IF('Recurring Transactions'!$F$23="Semi-monthly",IF(AND('Recurring Transactions'!$J$23&lt;=EOMONTH($Q1055,0),$Q1055&lt;='Recurring Transactions'!$L$23),2,0),IF('Recurring Transactions'!$F$23="Weekly",IF(AND('Recurring Transactions'!$J$23&lt;=EOMONTH($Q1055,0),$Q1055&lt;='Recurring Transactions'!$L$23),MAX(0,INT((MIN(EOMONTH($Q1055,0),'Recurring Transactions'!$L$23)-'Recurring Transactions'!$J$23)/7)+INT(-(MAX('Recurring Transactions'!$J$23,$Q1055)-'Recurring Transactions'!$J$23)/7)+1),0),IF('Recurring Transactions'!$F$23="Bi-weekly",IF(AND('Recurring Transactions'!$J$23&lt;=EOMONTH($Q1055,0),$Q1055&lt;='Recurring Transactions'!$L$23),MAX(0,INT((MIN(EOMONTH($Q1055,0),'Recurring Transactions'!$L$23)-'Recurring Transactions'!$J$23)/14)+INT(-(MAX('Recurring Transactions'!$J$23,$Q1055)-'Recurring Transactions'!$J$23)/14)+1),0),IF('Recurring Transactions'!$F$23="Quarterly",IF(AND(AND('Recurring Transactions'!$J$23&lt;=EOMONTH($Q1055,0),$Q1055&lt;='Recurring Transactions'!$L$23),MOD((YEAR($Q1055)-YEAR('Recurring Transactions'!$J$23))*12+MONTH($Q1055)-MONTH('Recurring Transactions'!$J$23),3)=0),1,0),IF('Recurring Transactions'!$F$23="Annually",IF(AND(AND('Recurring Transactions'!$J$23&lt;=EOMONTH($Q1055,0),$Q1055&lt;='Recurring Transactions'!$L$23),MONTH($Q1055)=MONTH('Recurring Transactions'!$J$23)),1,0),0)))))))*'Recurring Transactions'!$D$23)</f>
        <v/>
      </c>
    </row>
    <row r="1056">
      <c r="N1056" s="126">
        <f>'Recurring Transactions'!$A$23</f>
        <v/>
      </c>
      <c r="O1056" s="126">
        <f>'Recurring Transactions'!$B$23</f>
        <v/>
      </c>
      <c r="P1056" s="126">
        <f>'Recurring Transactions'!$E$23</f>
        <v/>
      </c>
      <c r="Q1056" s="72">
        <f>IF('Recurring Transactions'!$J$23="","",EDATE('Recurring Transactions'!$J$23,14))</f>
        <v/>
      </c>
      <c r="R1056" s="126">
        <f>IF($Q1056="","",TEXT($Q1056,"mmm yyyy"))</f>
        <v/>
      </c>
      <c r="S1056" s="124">
        <f>IF(OR('Recurring Transactions'!$A$23="",$Q1056=""),0,(IF('Recurring Transactions'!$F$23="Monthly",IF(AND('Recurring Transactions'!$J$23&lt;=EOMONTH($Q1056,0),$Q1056&lt;='Recurring Transactions'!$L$23),1,0),IF('Recurring Transactions'!$F$23="Semi-monthly",IF(AND('Recurring Transactions'!$J$23&lt;=EOMONTH($Q1056,0),$Q1056&lt;='Recurring Transactions'!$L$23),2,0),IF('Recurring Transactions'!$F$23="Weekly",IF(AND('Recurring Transactions'!$J$23&lt;=EOMONTH($Q1056,0),$Q1056&lt;='Recurring Transactions'!$L$23),MAX(0,INT((MIN(EOMONTH($Q1056,0),'Recurring Transactions'!$L$23)-'Recurring Transactions'!$J$23)/7)+INT(-(MAX('Recurring Transactions'!$J$23,$Q1056)-'Recurring Transactions'!$J$23)/7)+1),0),IF('Recurring Transactions'!$F$23="Bi-weekly",IF(AND('Recurring Transactions'!$J$23&lt;=EOMONTH($Q1056,0),$Q1056&lt;='Recurring Transactions'!$L$23),MAX(0,INT((MIN(EOMONTH($Q1056,0),'Recurring Transactions'!$L$23)-'Recurring Transactions'!$J$23)/14)+INT(-(MAX('Recurring Transactions'!$J$23,$Q1056)-'Recurring Transactions'!$J$23)/14)+1),0),IF('Recurring Transactions'!$F$23="Quarterly",IF(AND(AND('Recurring Transactions'!$J$23&lt;=EOMONTH($Q1056,0),$Q1056&lt;='Recurring Transactions'!$L$23),MOD((YEAR($Q1056)-YEAR('Recurring Transactions'!$J$23))*12+MONTH($Q1056)-MONTH('Recurring Transactions'!$J$23),3)=0),1,0),IF('Recurring Transactions'!$F$23="Annually",IF(AND(AND('Recurring Transactions'!$J$23&lt;=EOMONTH($Q1056,0),$Q1056&lt;='Recurring Transactions'!$L$23),MONTH($Q1056)=MONTH('Recurring Transactions'!$J$23)),1,0),0)))))))*'Recurring Transactions'!$D$23)</f>
        <v/>
      </c>
    </row>
    <row r="1057">
      <c r="N1057" s="126">
        <f>'Recurring Transactions'!$A$23</f>
        <v/>
      </c>
      <c r="O1057" s="126">
        <f>'Recurring Transactions'!$B$23</f>
        <v/>
      </c>
      <c r="P1057" s="126">
        <f>'Recurring Transactions'!$E$23</f>
        <v/>
      </c>
      <c r="Q1057" s="72">
        <f>IF('Recurring Transactions'!$J$23="","",EDATE('Recurring Transactions'!$J$23,15))</f>
        <v/>
      </c>
      <c r="R1057" s="126">
        <f>IF($Q1057="","",TEXT($Q1057,"mmm yyyy"))</f>
        <v/>
      </c>
      <c r="S1057" s="124">
        <f>IF(OR('Recurring Transactions'!$A$23="",$Q1057=""),0,(IF('Recurring Transactions'!$F$23="Monthly",IF(AND('Recurring Transactions'!$J$23&lt;=EOMONTH($Q1057,0),$Q1057&lt;='Recurring Transactions'!$L$23),1,0),IF('Recurring Transactions'!$F$23="Semi-monthly",IF(AND('Recurring Transactions'!$J$23&lt;=EOMONTH($Q1057,0),$Q1057&lt;='Recurring Transactions'!$L$23),2,0),IF('Recurring Transactions'!$F$23="Weekly",IF(AND('Recurring Transactions'!$J$23&lt;=EOMONTH($Q1057,0),$Q1057&lt;='Recurring Transactions'!$L$23),MAX(0,INT((MIN(EOMONTH($Q1057,0),'Recurring Transactions'!$L$23)-'Recurring Transactions'!$J$23)/7)+INT(-(MAX('Recurring Transactions'!$J$23,$Q1057)-'Recurring Transactions'!$J$23)/7)+1),0),IF('Recurring Transactions'!$F$23="Bi-weekly",IF(AND('Recurring Transactions'!$J$23&lt;=EOMONTH($Q1057,0),$Q1057&lt;='Recurring Transactions'!$L$23),MAX(0,INT((MIN(EOMONTH($Q1057,0),'Recurring Transactions'!$L$23)-'Recurring Transactions'!$J$23)/14)+INT(-(MAX('Recurring Transactions'!$J$23,$Q1057)-'Recurring Transactions'!$J$23)/14)+1),0),IF('Recurring Transactions'!$F$23="Quarterly",IF(AND(AND('Recurring Transactions'!$J$23&lt;=EOMONTH($Q1057,0),$Q1057&lt;='Recurring Transactions'!$L$23),MOD((YEAR($Q1057)-YEAR('Recurring Transactions'!$J$23))*12+MONTH($Q1057)-MONTH('Recurring Transactions'!$J$23),3)=0),1,0),IF('Recurring Transactions'!$F$23="Annually",IF(AND(AND('Recurring Transactions'!$J$23&lt;=EOMONTH($Q1057,0),$Q1057&lt;='Recurring Transactions'!$L$23),MONTH($Q1057)=MONTH('Recurring Transactions'!$J$23)),1,0),0)))))))*'Recurring Transactions'!$D$23)</f>
        <v/>
      </c>
    </row>
    <row r="1058">
      <c r="N1058" s="126">
        <f>'Recurring Transactions'!$A$23</f>
        <v/>
      </c>
      <c r="O1058" s="126">
        <f>'Recurring Transactions'!$B$23</f>
        <v/>
      </c>
      <c r="P1058" s="126">
        <f>'Recurring Transactions'!$E$23</f>
        <v/>
      </c>
      <c r="Q1058" s="72">
        <f>IF('Recurring Transactions'!$J$23="","",EDATE('Recurring Transactions'!$J$23,16))</f>
        <v/>
      </c>
      <c r="R1058" s="126">
        <f>IF($Q1058="","",TEXT($Q1058,"mmm yyyy"))</f>
        <v/>
      </c>
      <c r="S1058" s="124">
        <f>IF(OR('Recurring Transactions'!$A$23="",$Q1058=""),0,(IF('Recurring Transactions'!$F$23="Monthly",IF(AND('Recurring Transactions'!$J$23&lt;=EOMONTH($Q1058,0),$Q1058&lt;='Recurring Transactions'!$L$23),1,0),IF('Recurring Transactions'!$F$23="Semi-monthly",IF(AND('Recurring Transactions'!$J$23&lt;=EOMONTH($Q1058,0),$Q1058&lt;='Recurring Transactions'!$L$23),2,0),IF('Recurring Transactions'!$F$23="Weekly",IF(AND('Recurring Transactions'!$J$23&lt;=EOMONTH($Q1058,0),$Q1058&lt;='Recurring Transactions'!$L$23),MAX(0,INT((MIN(EOMONTH($Q1058,0),'Recurring Transactions'!$L$23)-'Recurring Transactions'!$J$23)/7)+INT(-(MAX('Recurring Transactions'!$J$23,$Q1058)-'Recurring Transactions'!$J$23)/7)+1),0),IF('Recurring Transactions'!$F$23="Bi-weekly",IF(AND('Recurring Transactions'!$J$23&lt;=EOMONTH($Q1058,0),$Q1058&lt;='Recurring Transactions'!$L$23),MAX(0,INT((MIN(EOMONTH($Q1058,0),'Recurring Transactions'!$L$23)-'Recurring Transactions'!$J$23)/14)+INT(-(MAX('Recurring Transactions'!$J$23,$Q1058)-'Recurring Transactions'!$J$23)/14)+1),0),IF('Recurring Transactions'!$F$23="Quarterly",IF(AND(AND('Recurring Transactions'!$J$23&lt;=EOMONTH($Q1058,0),$Q1058&lt;='Recurring Transactions'!$L$23),MOD((YEAR($Q1058)-YEAR('Recurring Transactions'!$J$23))*12+MONTH($Q1058)-MONTH('Recurring Transactions'!$J$23),3)=0),1,0),IF('Recurring Transactions'!$F$23="Annually",IF(AND(AND('Recurring Transactions'!$J$23&lt;=EOMONTH($Q1058,0),$Q1058&lt;='Recurring Transactions'!$L$23),MONTH($Q1058)=MONTH('Recurring Transactions'!$J$23)),1,0),0)))))))*'Recurring Transactions'!$D$23)</f>
        <v/>
      </c>
    </row>
    <row r="1059">
      <c r="N1059" s="126">
        <f>'Recurring Transactions'!$A$23</f>
        <v/>
      </c>
      <c r="O1059" s="126">
        <f>'Recurring Transactions'!$B$23</f>
        <v/>
      </c>
      <c r="P1059" s="126">
        <f>'Recurring Transactions'!$E$23</f>
        <v/>
      </c>
      <c r="Q1059" s="72">
        <f>IF('Recurring Transactions'!$J$23="","",EDATE('Recurring Transactions'!$J$23,17))</f>
        <v/>
      </c>
      <c r="R1059" s="126">
        <f>IF($Q1059="","",TEXT($Q1059,"mmm yyyy"))</f>
        <v/>
      </c>
      <c r="S1059" s="124">
        <f>IF(OR('Recurring Transactions'!$A$23="",$Q1059=""),0,(IF('Recurring Transactions'!$F$23="Monthly",IF(AND('Recurring Transactions'!$J$23&lt;=EOMONTH($Q1059,0),$Q1059&lt;='Recurring Transactions'!$L$23),1,0),IF('Recurring Transactions'!$F$23="Semi-monthly",IF(AND('Recurring Transactions'!$J$23&lt;=EOMONTH($Q1059,0),$Q1059&lt;='Recurring Transactions'!$L$23),2,0),IF('Recurring Transactions'!$F$23="Weekly",IF(AND('Recurring Transactions'!$J$23&lt;=EOMONTH($Q1059,0),$Q1059&lt;='Recurring Transactions'!$L$23),MAX(0,INT((MIN(EOMONTH($Q1059,0),'Recurring Transactions'!$L$23)-'Recurring Transactions'!$J$23)/7)+INT(-(MAX('Recurring Transactions'!$J$23,$Q1059)-'Recurring Transactions'!$J$23)/7)+1),0),IF('Recurring Transactions'!$F$23="Bi-weekly",IF(AND('Recurring Transactions'!$J$23&lt;=EOMONTH($Q1059,0),$Q1059&lt;='Recurring Transactions'!$L$23),MAX(0,INT((MIN(EOMONTH($Q1059,0),'Recurring Transactions'!$L$23)-'Recurring Transactions'!$J$23)/14)+INT(-(MAX('Recurring Transactions'!$J$23,$Q1059)-'Recurring Transactions'!$J$23)/14)+1),0),IF('Recurring Transactions'!$F$23="Quarterly",IF(AND(AND('Recurring Transactions'!$J$23&lt;=EOMONTH($Q1059,0),$Q1059&lt;='Recurring Transactions'!$L$23),MOD((YEAR($Q1059)-YEAR('Recurring Transactions'!$J$23))*12+MONTH($Q1059)-MONTH('Recurring Transactions'!$J$23),3)=0),1,0),IF('Recurring Transactions'!$F$23="Annually",IF(AND(AND('Recurring Transactions'!$J$23&lt;=EOMONTH($Q1059,0),$Q1059&lt;='Recurring Transactions'!$L$23),MONTH($Q1059)=MONTH('Recurring Transactions'!$J$23)),1,0),0)))))))*'Recurring Transactions'!$D$23)</f>
        <v/>
      </c>
    </row>
    <row r="1060">
      <c r="N1060" s="126">
        <f>'Recurring Transactions'!$A$23</f>
        <v/>
      </c>
      <c r="O1060" s="126">
        <f>'Recurring Transactions'!$B$23</f>
        <v/>
      </c>
      <c r="P1060" s="126">
        <f>'Recurring Transactions'!$E$23</f>
        <v/>
      </c>
      <c r="Q1060" s="72">
        <f>IF('Recurring Transactions'!$J$23="","",EDATE('Recurring Transactions'!$J$23,18))</f>
        <v/>
      </c>
      <c r="R1060" s="126">
        <f>IF($Q1060="","",TEXT($Q1060,"mmm yyyy"))</f>
        <v/>
      </c>
      <c r="S1060" s="124">
        <f>IF(OR('Recurring Transactions'!$A$23="",$Q1060=""),0,(IF('Recurring Transactions'!$F$23="Monthly",IF(AND('Recurring Transactions'!$J$23&lt;=EOMONTH($Q1060,0),$Q1060&lt;='Recurring Transactions'!$L$23),1,0),IF('Recurring Transactions'!$F$23="Semi-monthly",IF(AND('Recurring Transactions'!$J$23&lt;=EOMONTH($Q1060,0),$Q1060&lt;='Recurring Transactions'!$L$23),2,0),IF('Recurring Transactions'!$F$23="Weekly",IF(AND('Recurring Transactions'!$J$23&lt;=EOMONTH($Q1060,0),$Q1060&lt;='Recurring Transactions'!$L$23),MAX(0,INT((MIN(EOMONTH($Q1060,0),'Recurring Transactions'!$L$23)-'Recurring Transactions'!$J$23)/7)+INT(-(MAX('Recurring Transactions'!$J$23,$Q1060)-'Recurring Transactions'!$J$23)/7)+1),0),IF('Recurring Transactions'!$F$23="Bi-weekly",IF(AND('Recurring Transactions'!$J$23&lt;=EOMONTH($Q1060,0),$Q1060&lt;='Recurring Transactions'!$L$23),MAX(0,INT((MIN(EOMONTH($Q1060,0),'Recurring Transactions'!$L$23)-'Recurring Transactions'!$J$23)/14)+INT(-(MAX('Recurring Transactions'!$J$23,$Q1060)-'Recurring Transactions'!$J$23)/14)+1),0),IF('Recurring Transactions'!$F$23="Quarterly",IF(AND(AND('Recurring Transactions'!$J$23&lt;=EOMONTH($Q1060,0),$Q1060&lt;='Recurring Transactions'!$L$23),MOD((YEAR($Q1060)-YEAR('Recurring Transactions'!$J$23))*12+MONTH($Q1060)-MONTH('Recurring Transactions'!$J$23),3)=0),1,0),IF('Recurring Transactions'!$F$23="Annually",IF(AND(AND('Recurring Transactions'!$J$23&lt;=EOMONTH($Q1060,0),$Q1060&lt;='Recurring Transactions'!$L$23),MONTH($Q1060)=MONTH('Recurring Transactions'!$J$23)),1,0),0)))))))*'Recurring Transactions'!$D$23)</f>
        <v/>
      </c>
    </row>
    <row r="1061">
      <c r="N1061" s="126">
        <f>'Recurring Transactions'!$A$23</f>
        <v/>
      </c>
      <c r="O1061" s="126">
        <f>'Recurring Transactions'!$B$23</f>
        <v/>
      </c>
      <c r="P1061" s="126">
        <f>'Recurring Transactions'!$E$23</f>
        <v/>
      </c>
      <c r="Q1061" s="72">
        <f>IF('Recurring Transactions'!$J$23="","",EDATE('Recurring Transactions'!$J$23,19))</f>
        <v/>
      </c>
      <c r="R1061" s="126">
        <f>IF($Q1061="","",TEXT($Q1061,"mmm yyyy"))</f>
        <v/>
      </c>
      <c r="S1061" s="124">
        <f>IF(OR('Recurring Transactions'!$A$23="",$Q1061=""),0,(IF('Recurring Transactions'!$F$23="Monthly",IF(AND('Recurring Transactions'!$J$23&lt;=EOMONTH($Q1061,0),$Q1061&lt;='Recurring Transactions'!$L$23),1,0),IF('Recurring Transactions'!$F$23="Semi-monthly",IF(AND('Recurring Transactions'!$J$23&lt;=EOMONTH($Q1061,0),$Q1061&lt;='Recurring Transactions'!$L$23),2,0),IF('Recurring Transactions'!$F$23="Weekly",IF(AND('Recurring Transactions'!$J$23&lt;=EOMONTH($Q1061,0),$Q1061&lt;='Recurring Transactions'!$L$23),MAX(0,INT((MIN(EOMONTH($Q1061,0),'Recurring Transactions'!$L$23)-'Recurring Transactions'!$J$23)/7)+INT(-(MAX('Recurring Transactions'!$J$23,$Q1061)-'Recurring Transactions'!$J$23)/7)+1),0),IF('Recurring Transactions'!$F$23="Bi-weekly",IF(AND('Recurring Transactions'!$J$23&lt;=EOMONTH($Q1061,0),$Q1061&lt;='Recurring Transactions'!$L$23),MAX(0,INT((MIN(EOMONTH($Q1061,0),'Recurring Transactions'!$L$23)-'Recurring Transactions'!$J$23)/14)+INT(-(MAX('Recurring Transactions'!$J$23,$Q1061)-'Recurring Transactions'!$J$23)/14)+1),0),IF('Recurring Transactions'!$F$23="Quarterly",IF(AND(AND('Recurring Transactions'!$J$23&lt;=EOMONTH($Q1061,0),$Q1061&lt;='Recurring Transactions'!$L$23),MOD((YEAR($Q1061)-YEAR('Recurring Transactions'!$J$23))*12+MONTH($Q1061)-MONTH('Recurring Transactions'!$J$23),3)=0),1,0),IF('Recurring Transactions'!$F$23="Annually",IF(AND(AND('Recurring Transactions'!$J$23&lt;=EOMONTH($Q1061,0),$Q1061&lt;='Recurring Transactions'!$L$23),MONTH($Q1061)=MONTH('Recurring Transactions'!$J$23)),1,0),0)))))))*'Recurring Transactions'!$D$23)</f>
        <v/>
      </c>
    </row>
    <row r="1062">
      <c r="N1062" s="126">
        <f>'Recurring Transactions'!$A$23</f>
        <v/>
      </c>
      <c r="O1062" s="126">
        <f>'Recurring Transactions'!$B$23</f>
        <v/>
      </c>
      <c r="P1062" s="126">
        <f>'Recurring Transactions'!$E$23</f>
        <v/>
      </c>
      <c r="Q1062" s="72">
        <f>IF('Recurring Transactions'!$J$23="","",EDATE('Recurring Transactions'!$J$23,20))</f>
        <v/>
      </c>
      <c r="R1062" s="126">
        <f>IF($Q1062="","",TEXT($Q1062,"mmm yyyy"))</f>
        <v/>
      </c>
      <c r="S1062" s="124">
        <f>IF(OR('Recurring Transactions'!$A$23="",$Q1062=""),0,(IF('Recurring Transactions'!$F$23="Monthly",IF(AND('Recurring Transactions'!$J$23&lt;=EOMONTH($Q1062,0),$Q1062&lt;='Recurring Transactions'!$L$23),1,0),IF('Recurring Transactions'!$F$23="Semi-monthly",IF(AND('Recurring Transactions'!$J$23&lt;=EOMONTH($Q1062,0),$Q1062&lt;='Recurring Transactions'!$L$23),2,0),IF('Recurring Transactions'!$F$23="Weekly",IF(AND('Recurring Transactions'!$J$23&lt;=EOMONTH($Q1062,0),$Q1062&lt;='Recurring Transactions'!$L$23),MAX(0,INT((MIN(EOMONTH($Q1062,0),'Recurring Transactions'!$L$23)-'Recurring Transactions'!$J$23)/7)+INT(-(MAX('Recurring Transactions'!$J$23,$Q1062)-'Recurring Transactions'!$J$23)/7)+1),0),IF('Recurring Transactions'!$F$23="Bi-weekly",IF(AND('Recurring Transactions'!$J$23&lt;=EOMONTH($Q1062,0),$Q1062&lt;='Recurring Transactions'!$L$23),MAX(0,INT((MIN(EOMONTH($Q1062,0),'Recurring Transactions'!$L$23)-'Recurring Transactions'!$J$23)/14)+INT(-(MAX('Recurring Transactions'!$J$23,$Q1062)-'Recurring Transactions'!$J$23)/14)+1),0),IF('Recurring Transactions'!$F$23="Quarterly",IF(AND(AND('Recurring Transactions'!$J$23&lt;=EOMONTH($Q1062,0),$Q1062&lt;='Recurring Transactions'!$L$23),MOD((YEAR($Q1062)-YEAR('Recurring Transactions'!$J$23))*12+MONTH($Q1062)-MONTH('Recurring Transactions'!$J$23),3)=0),1,0),IF('Recurring Transactions'!$F$23="Annually",IF(AND(AND('Recurring Transactions'!$J$23&lt;=EOMONTH($Q1062,0),$Q1062&lt;='Recurring Transactions'!$L$23),MONTH($Q1062)=MONTH('Recurring Transactions'!$J$23)),1,0),0)))))))*'Recurring Transactions'!$D$23)</f>
        <v/>
      </c>
    </row>
    <row r="1063">
      <c r="N1063" s="126">
        <f>'Recurring Transactions'!$A$23</f>
        <v/>
      </c>
      <c r="O1063" s="126">
        <f>'Recurring Transactions'!$B$23</f>
        <v/>
      </c>
      <c r="P1063" s="126">
        <f>'Recurring Transactions'!$E$23</f>
        <v/>
      </c>
      <c r="Q1063" s="72">
        <f>IF('Recurring Transactions'!$J$23="","",EDATE('Recurring Transactions'!$J$23,21))</f>
        <v/>
      </c>
      <c r="R1063" s="126">
        <f>IF($Q1063="","",TEXT($Q1063,"mmm yyyy"))</f>
        <v/>
      </c>
      <c r="S1063" s="124">
        <f>IF(OR('Recurring Transactions'!$A$23="",$Q1063=""),0,(IF('Recurring Transactions'!$F$23="Monthly",IF(AND('Recurring Transactions'!$J$23&lt;=EOMONTH($Q1063,0),$Q1063&lt;='Recurring Transactions'!$L$23),1,0),IF('Recurring Transactions'!$F$23="Semi-monthly",IF(AND('Recurring Transactions'!$J$23&lt;=EOMONTH($Q1063,0),$Q1063&lt;='Recurring Transactions'!$L$23),2,0),IF('Recurring Transactions'!$F$23="Weekly",IF(AND('Recurring Transactions'!$J$23&lt;=EOMONTH($Q1063,0),$Q1063&lt;='Recurring Transactions'!$L$23),MAX(0,INT((MIN(EOMONTH($Q1063,0),'Recurring Transactions'!$L$23)-'Recurring Transactions'!$J$23)/7)+INT(-(MAX('Recurring Transactions'!$J$23,$Q1063)-'Recurring Transactions'!$J$23)/7)+1),0),IF('Recurring Transactions'!$F$23="Bi-weekly",IF(AND('Recurring Transactions'!$J$23&lt;=EOMONTH($Q1063,0),$Q1063&lt;='Recurring Transactions'!$L$23),MAX(0,INT((MIN(EOMONTH($Q1063,0),'Recurring Transactions'!$L$23)-'Recurring Transactions'!$J$23)/14)+INT(-(MAX('Recurring Transactions'!$J$23,$Q1063)-'Recurring Transactions'!$J$23)/14)+1),0),IF('Recurring Transactions'!$F$23="Quarterly",IF(AND(AND('Recurring Transactions'!$J$23&lt;=EOMONTH($Q1063,0),$Q1063&lt;='Recurring Transactions'!$L$23),MOD((YEAR($Q1063)-YEAR('Recurring Transactions'!$J$23))*12+MONTH($Q1063)-MONTH('Recurring Transactions'!$J$23),3)=0),1,0),IF('Recurring Transactions'!$F$23="Annually",IF(AND(AND('Recurring Transactions'!$J$23&lt;=EOMONTH($Q1063,0),$Q1063&lt;='Recurring Transactions'!$L$23),MONTH($Q1063)=MONTH('Recurring Transactions'!$J$23)),1,0),0)))))))*'Recurring Transactions'!$D$23)</f>
        <v/>
      </c>
    </row>
    <row r="1064">
      <c r="N1064" s="126">
        <f>'Recurring Transactions'!$A$23</f>
        <v/>
      </c>
      <c r="O1064" s="126">
        <f>'Recurring Transactions'!$B$23</f>
        <v/>
      </c>
      <c r="P1064" s="126">
        <f>'Recurring Transactions'!$E$23</f>
        <v/>
      </c>
      <c r="Q1064" s="72">
        <f>IF('Recurring Transactions'!$J$23="","",EDATE('Recurring Transactions'!$J$23,22))</f>
        <v/>
      </c>
      <c r="R1064" s="126">
        <f>IF($Q1064="","",TEXT($Q1064,"mmm yyyy"))</f>
        <v/>
      </c>
      <c r="S1064" s="124">
        <f>IF(OR('Recurring Transactions'!$A$23="",$Q1064=""),0,(IF('Recurring Transactions'!$F$23="Monthly",IF(AND('Recurring Transactions'!$J$23&lt;=EOMONTH($Q1064,0),$Q1064&lt;='Recurring Transactions'!$L$23),1,0),IF('Recurring Transactions'!$F$23="Semi-monthly",IF(AND('Recurring Transactions'!$J$23&lt;=EOMONTH($Q1064,0),$Q1064&lt;='Recurring Transactions'!$L$23),2,0),IF('Recurring Transactions'!$F$23="Weekly",IF(AND('Recurring Transactions'!$J$23&lt;=EOMONTH($Q1064,0),$Q1064&lt;='Recurring Transactions'!$L$23),MAX(0,INT((MIN(EOMONTH($Q1064,0),'Recurring Transactions'!$L$23)-'Recurring Transactions'!$J$23)/7)+INT(-(MAX('Recurring Transactions'!$J$23,$Q1064)-'Recurring Transactions'!$J$23)/7)+1),0),IF('Recurring Transactions'!$F$23="Bi-weekly",IF(AND('Recurring Transactions'!$J$23&lt;=EOMONTH($Q1064,0),$Q1064&lt;='Recurring Transactions'!$L$23),MAX(0,INT((MIN(EOMONTH($Q1064,0),'Recurring Transactions'!$L$23)-'Recurring Transactions'!$J$23)/14)+INT(-(MAX('Recurring Transactions'!$J$23,$Q1064)-'Recurring Transactions'!$J$23)/14)+1),0),IF('Recurring Transactions'!$F$23="Quarterly",IF(AND(AND('Recurring Transactions'!$J$23&lt;=EOMONTH($Q1064,0),$Q1064&lt;='Recurring Transactions'!$L$23),MOD((YEAR($Q1064)-YEAR('Recurring Transactions'!$J$23))*12+MONTH($Q1064)-MONTH('Recurring Transactions'!$J$23),3)=0),1,0),IF('Recurring Transactions'!$F$23="Annually",IF(AND(AND('Recurring Transactions'!$J$23&lt;=EOMONTH($Q1064,0),$Q1064&lt;='Recurring Transactions'!$L$23),MONTH($Q1064)=MONTH('Recurring Transactions'!$J$23)),1,0),0)))))))*'Recurring Transactions'!$D$23)</f>
        <v/>
      </c>
    </row>
    <row r="1065">
      <c r="N1065" s="126">
        <f>'Recurring Transactions'!$A$23</f>
        <v/>
      </c>
      <c r="O1065" s="126">
        <f>'Recurring Transactions'!$B$23</f>
        <v/>
      </c>
      <c r="P1065" s="126">
        <f>'Recurring Transactions'!$E$23</f>
        <v/>
      </c>
      <c r="Q1065" s="72">
        <f>IF('Recurring Transactions'!$J$23="","",EDATE('Recurring Transactions'!$J$23,23))</f>
        <v/>
      </c>
      <c r="R1065" s="126">
        <f>IF($Q1065="","",TEXT($Q1065,"mmm yyyy"))</f>
        <v/>
      </c>
      <c r="S1065" s="124">
        <f>IF(OR('Recurring Transactions'!$A$23="",$Q1065=""),0,(IF('Recurring Transactions'!$F$23="Monthly",IF(AND('Recurring Transactions'!$J$23&lt;=EOMONTH($Q1065,0),$Q1065&lt;='Recurring Transactions'!$L$23),1,0),IF('Recurring Transactions'!$F$23="Semi-monthly",IF(AND('Recurring Transactions'!$J$23&lt;=EOMONTH($Q1065,0),$Q1065&lt;='Recurring Transactions'!$L$23),2,0),IF('Recurring Transactions'!$F$23="Weekly",IF(AND('Recurring Transactions'!$J$23&lt;=EOMONTH($Q1065,0),$Q1065&lt;='Recurring Transactions'!$L$23),MAX(0,INT((MIN(EOMONTH($Q1065,0),'Recurring Transactions'!$L$23)-'Recurring Transactions'!$J$23)/7)+INT(-(MAX('Recurring Transactions'!$J$23,$Q1065)-'Recurring Transactions'!$J$23)/7)+1),0),IF('Recurring Transactions'!$F$23="Bi-weekly",IF(AND('Recurring Transactions'!$J$23&lt;=EOMONTH($Q1065,0),$Q1065&lt;='Recurring Transactions'!$L$23),MAX(0,INT((MIN(EOMONTH($Q1065,0),'Recurring Transactions'!$L$23)-'Recurring Transactions'!$J$23)/14)+INT(-(MAX('Recurring Transactions'!$J$23,$Q1065)-'Recurring Transactions'!$J$23)/14)+1),0),IF('Recurring Transactions'!$F$23="Quarterly",IF(AND(AND('Recurring Transactions'!$J$23&lt;=EOMONTH($Q1065,0),$Q1065&lt;='Recurring Transactions'!$L$23),MOD((YEAR($Q1065)-YEAR('Recurring Transactions'!$J$23))*12+MONTH($Q1065)-MONTH('Recurring Transactions'!$J$23),3)=0),1,0),IF('Recurring Transactions'!$F$23="Annually",IF(AND(AND('Recurring Transactions'!$J$23&lt;=EOMONTH($Q1065,0),$Q1065&lt;='Recurring Transactions'!$L$23),MONTH($Q1065)=MONTH('Recurring Transactions'!$J$23)),1,0),0)))))))*'Recurring Transactions'!$D$23)</f>
        <v/>
      </c>
    </row>
    <row r="1066">
      <c r="N1066" s="126">
        <f>'Recurring Transactions'!$A$23</f>
        <v/>
      </c>
      <c r="O1066" s="126">
        <f>'Recurring Transactions'!$B$23</f>
        <v/>
      </c>
      <c r="P1066" s="126">
        <f>'Recurring Transactions'!$E$23</f>
        <v/>
      </c>
      <c r="Q1066" s="72">
        <f>IF('Recurring Transactions'!$J$23="","",EDATE('Recurring Transactions'!$J$23,24))</f>
        <v/>
      </c>
      <c r="R1066" s="126">
        <f>IF($Q1066="","",TEXT($Q1066,"mmm yyyy"))</f>
        <v/>
      </c>
      <c r="S1066" s="124">
        <f>IF(OR('Recurring Transactions'!$A$23="",$Q1066=""),0,(IF('Recurring Transactions'!$F$23="Monthly",IF(AND('Recurring Transactions'!$J$23&lt;=EOMONTH($Q1066,0),$Q1066&lt;='Recurring Transactions'!$L$23),1,0),IF('Recurring Transactions'!$F$23="Semi-monthly",IF(AND('Recurring Transactions'!$J$23&lt;=EOMONTH($Q1066,0),$Q1066&lt;='Recurring Transactions'!$L$23),2,0),IF('Recurring Transactions'!$F$23="Weekly",IF(AND('Recurring Transactions'!$J$23&lt;=EOMONTH($Q1066,0),$Q1066&lt;='Recurring Transactions'!$L$23),MAX(0,INT((MIN(EOMONTH($Q1066,0),'Recurring Transactions'!$L$23)-'Recurring Transactions'!$J$23)/7)+INT(-(MAX('Recurring Transactions'!$J$23,$Q1066)-'Recurring Transactions'!$J$23)/7)+1),0),IF('Recurring Transactions'!$F$23="Bi-weekly",IF(AND('Recurring Transactions'!$J$23&lt;=EOMONTH($Q1066,0),$Q1066&lt;='Recurring Transactions'!$L$23),MAX(0,INT((MIN(EOMONTH($Q1066,0),'Recurring Transactions'!$L$23)-'Recurring Transactions'!$J$23)/14)+INT(-(MAX('Recurring Transactions'!$J$23,$Q1066)-'Recurring Transactions'!$J$23)/14)+1),0),IF('Recurring Transactions'!$F$23="Quarterly",IF(AND(AND('Recurring Transactions'!$J$23&lt;=EOMONTH($Q1066,0),$Q1066&lt;='Recurring Transactions'!$L$23),MOD((YEAR($Q1066)-YEAR('Recurring Transactions'!$J$23))*12+MONTH($Q1066)-MONTH('Recurring Transactions'!$J$23),3)=0),1,0),IF('Recurring Transactions'!$F$23="Annually",IF(AND(AND('Recurring Transactions'!$J$23&lt;=EOMONTH($Q1066,0),$Q1066&lt;='Recurring Transactions'!$L$23),MONTH($Q1066)=MONTH('Recurring Transactions'!$J$23)),1,0),0)))))))*'Recurring Transactions'!$D$23)</f>
        <v/>
      </c>
    </row>
    <row r="1067">
      <c r="N1067" s="126">
        <f>'Recurring Transactions'!$A$23</f>
        <v/>
      </c>
      <c r="O1067" s="126">
        <f>'Recurring Transactions'!$B$23</f>
        <v/>
      </c>
      <c r="P1067" s="126">
        <f>'Recurring Transactions'!$E$23</f>
        <v/>
      </c>
      <c r="Q1067" s="72">
        <f>IF('Recurring Transactions'!$J$23="","",EDATE('Recurring Transactions'!$J$23,25))</f>
        <v/>
      </c>
      <c r="R1067" s="126">
        <f>IF($Q1067="","",TEXT($Q1067,"mmm yyyy"))</f>
        <v/>
      </c>
      <c r="S1067" s="124">
        <f>IF(OR('Recurring Transactions'!$A$23="",$Q1067=""),0,(IF('Recurring Transactions'!$F$23="Monthly",IF(AND('Recurring Transactions'!$J$23&lt;=EOMONTH($Q1067,0),$Q1067&lt;='Recurring Transactions'!$L$23),1,0),IF('Recurring Transactions'!$F$23="Semi-monthly",IF(AND('Recurring Transactions'!$J$23&lt;=EOMONTH($Q1067,0),$Q1067&lt;='Recurring Transactions'!$L$23),2,0),IF('Recurring Transactions'!$F$23="Weekly",IF(AND('Recurring Transactions'!$J$23&lt;=EOMONTH($Q1067,0),$Q1067&lt;='Recurring Transactions'!$L$23),MAX(0,INT((MIN(EOMONTH($Q1067,0),'Recurring Transactions'!$L$23)-'Recurring Transactions'!$J$23)/7)+INT(-(MAX('Recurring Transactions'!$J$23,$Q1067)-'Recurring Transactions'!$J$23)/7)+1),0),IF('Recurring Transactions'!$F$23="Bi-weekly",IF(AND('Recurring Transactions'!$J$23&lt;=EOMONTH($Q1067,0),$Q1067&lt;='Recurring Transactions'!$L$23),MAX(0,INT((MIN(EOMONTH($Q1067,0),'Recurring Transactions'!$L$23)-'Recurring Transactions'!$J$23)/14)+INT(-(MAX('Recurring Transactions'!$J$23,$Q1067)-'Recurring Transactions'!$J$23)/14)+1),0),IF('Recurring Transactions'!$F$23="Quarterly",IF(AND(AND('Recurring Transactions'!$J$23&lt;=EOMONTH($Q1067,0),$Q1067&lt;='Recurring Transactions'!$L$23),MOD((YEAR($Q1067)-YEAR('Recurring Transactions'!$J$23))*12+MONTH($Q1067)-MONTH('Recurring Transactions'!$J$23),3)=0),1,0),IF('Recurring Transactions'!$F$23="Annually",IF(AND(AND('Recurring Transactions'!$J$23&lt;=EOMONTH($Q1067,0),$Q1067&lt;='Recurring Transactions'!$L$23),MONTH($Q1067)=MONTH('Recurring Transactions'!$J$23)),1,0),0)))))))*'Recurring Transactions'!$D$23)</f>
        <v/>
      </c>
    </row>
    <row r="1068">
      <c r="N1068" s="126">
        <f>'Recurring Transactions'!$A$23</f>
        <v/>
      </c>
      <c r="O1068" s="126">
        <f>'Recurring Transactions'!$B$23</f>
        <v/>
      </c>
      <c r="P1068" s="126">
        <f>'Recurring Transactions'!$E$23</f>
        <v/>
      </c>
      <c r="Q1068" s="72">
        <f>IF('Recurring Transactions'!$J$23="","",EDATE('Recurring Transactions'!$J$23,26))</f>
        <v/>
      </c>
      <c r="R1068" s="126">
        <f>IF($Q1068="","",TEXT($Q1068,"mmm yyyy"))</f>
        <v/>
      </c>
      <c r="S1068" s="124">
        <f>IF(OR('Recurring Transactions'!$A$23="",$Q1068=""),0,(IF('Recurring Transactions'!$F$23="Monthly",IF(AND('Recurring Transactions'!$J$23&lt;=EOMONTH($Q1068,0),$Q1068&lt;='Recurring Transactions'!$L$23),1,0),IF('Recurring Transactions'!$F$23="Semi-monthly",IF(AND('Recurring Transactions'!$J$23&lt;=EOMONTH($Q1068,0),$Q1068&lt;='Recurring Transactions'!$L$23),2,0),IF('Recurring Transactions'!$F$23="Weekly",IF(AND('Recurring Transactions'!$J$23&lt;=EOMONTH($Q1068,0),$Q1068&lt;='Recurring Transactions'!$L$23),MAX(0,INT((MIN(EOMONTH($Q1068,0),'Recurring Transactions'!$L$23)-'Recurring Transactions'!$J$23)/7)+INT(-(MAX('Recurring Transactions'!$J$23,$Q1068)-'Recurring Transactions'!$J$23)/7)+1),0),IF('Recurring Transactions'!$F$23="Bi-weekly",IF(AND('Recurring Transactions'!$J$23&lt;=EOMONTH($Q1068,0),$Q1068&lt;='Recurring Transactions'!$L$23),MAX(0,INT((MIN(EOMONTH($Q1068,0),'Recurring Transactions'!$L$23)-'Recurring Transactions'!$J$23)/14)+INT(-(MAX('Recurring Transactions'!$J$23,$Q1068)-'Recurring Transactions'!$J$23)/14)+1),0),IF('Recurring Transactions'!$F$23="Quarterly",IF(AND(AND('Recurring Transactions'!$J$23&lt;=EOMONTH($Q1068,0),$Q1068&lt;='Recurring Transactions'!$L$23),MOD((YEAR($Q1068)-YEAR('Recurring Transactions'!$J$23))*12+MONTH($Q1068)-MONTH('Recurring Transactions'!$J$23),3)=0),1,0),IF('Recurring Transactions'!$F$23="Annually",IF(AND(AND('Recurring Transactions'!$J$23&lt;=EOMONTH($Q1068,0),$Q1068&lt;='Recurring Transactions'!$L$23),MONTH($Q1068)=MONTH('Recurring Transactions'!$J$23)),1,0),0)))))))*'Recurring Transactions'!$D$23)</f>
        <v/>
      </c>
    </row>
    <row r="1069">
      <c r="N1069" s="126">
        <f>'Recurring Transactions'!$A$23</f>
        <v/>
      </c>
      <c r="O1069" s="126">
        <f>'Recurring Transactions'!$B$23</f>
        <v/>
      </c>
      <c r="P1069" s="126">
        <f>'Recurring Transactions'!$E$23</f>
        <v/>
      </c>
      <c r="Q1069" s="72">
        <f>IF('Recurring Transactions'!$J$23="","",EDATE('Recurring Transactions'!$J$23,27))</f>
        <v/>
      </c>
      <c r="R1069" s="126">
        <f>IF($Q1069="","",TEXT($Q1069,"mmm yyyy"))</f>
        <v/>
      </c>
      <c r="S1069" s="124">
        <f>IF(OR('Recurring Transactions'!$A$23="",$Q1069=""),0,(IF('Recurring Transactions'!$F$23="Monthly",IF(AND('Recurring Transactions'!$J$23&lt;=EOMONTH($Q1069,0),$Q1069&lt;='Recurring Transactions'!$L$23),1,0),IF('Recurring Transactions'!$F$23="Semi-monthly",IF(AND('Recurring Transactions'!$J$23&lt;=EOMONTH($Q1069,0),$Q1069&lt;='Recurring Transactions'!$L$23),2,0),IF('Recurring Transactions'!$F$23="Weekly",IF(AND('Recurring Transactions'!$J$23&lt;=EOMONTH($Q1069,0),$Q1069&lt;='Recurring Transactions'!$L$23),MAX(0,INT((MIN(EOMONTH($Q1069,0),'Recurring Transactions'!$L$23)-'Recurring Transactions'!$J$23)/7)+INT(-(MAX('Recurring Transactions'!$J$23,$Q1069)-'Recurring Transactions'!$J$23)/7)+1),0),IF('Recurring Transactions'!$F$23="Bi-weekly",IF(AND('Recurring Transactions'!$J$23&lt;=EOMONTH($Q1069,0),$Q1069&lt;='Recurring Transactions'!$L$23),MAX(0,INT((MIN(EOMONTH($Q1069,0),'Recurring Transactions'!$L$23)-'Recurring Transactions'!$J$23)/14)+INT(-(MAX('Recurring Transactions'!$J$23,$Q1069)-'Recurring Transactions'!$J$23)/14)+1),0),IF('Recurring Transactions'!$F$23="Quarterly",IF(AND(AND('Recurring Transactions'!$J$23&lt;=EOMONTH($Q1069,0),$Q1069&lt;='Recurring Transactions'!$L$23),MOD((YEAR($Q1069)-YEAR('Recurring Transactions'!$J$23))*12+MONTH($Q1069)-MONTH('Recurring Transactions'!$J$23),3)=0),1,0),IF('Recurring Transactions'!$F$23="Annually",IF(AND(AND('Recurring Transactions'!$J$23&lt;=EOMONTH($Q1069,0),$Q1069&lt;='Recurring Transactions'!$L$23),MONTH($Q1069)=MONTH('Recurring Transactions'!$J$23)),1,0),0)))))))*'Recurring Transactions'!$D$23)</f>
        <v/>
      </c>
    </row>
    <row r="1070">
      <c r="N1070" s="126">
        <f>'Recurring Transactions'!$A$23</f>
        <v/>
      </c>
      <c r="O1070" s="126">
        <f>'Recurring Transactions'!$B$23</f>
        <v/>
      </c>
      <c r="P1070" s="126">
        <f>'Recurring Transactions'!$E$23</f>
        <v/>
      </c>
      <c r="Q1070" s="72">
        <f>IF('Recurring Transactions'!$J$23="","",EDATE('Recurring Transactions'!$J$23,28))</f>
        <v/>
      </c>
      <c r="R1070" s="126">
        <f>IF($Q1070="","",TEXT($Q1070,"mmm yyyy"))</f>
        <v/>
      </c>
      <c r="S1070" s="124">
        <f>IF(OR('Recurring Transactions'!$A$23="",$Q1070=""),0,(IF('Recurring Transactions'!$F$23="Monthly",IF(AND('Recurring Transactions'!$J$23&lt;=EOMONTH($Q1070,0),$Q1070&lt;='Recurring Transactions'!$L$23),1,0),IF('Recurring Transactions'!$F$23="Semi-monthly",IF(AND('Recurring Transactions'!$J$23&lt;=EOMONTH($Q1070,0),$Q1070&lt;='Recurring Transactions'!$L$23),2,0),IF('Recurring Transactions'!$F$23="Weekly",IF(AND('Recurring Transactions'!$J$23&lt;=EOMONTH($Q1070,0),$Q1070&lt;='Recurring Transactions'!$L$23),MAX(0,INT((MIN(EOMONTH($Q1070,0),'Recurring Transactions'!$L$23)-'Recurring Transactions'!$J$23)/7)+INT(-(MAX('Recurring Transactions'!$J$23,$Q1070)-'Recurring Transactions'!$J$23)/7)+1),0),IF('Recurring Transactions'!$F$23="Bi-weekly",IF(AND('Recurring Transactions'!$J$23&lt;=EOMONTH($Q1070,0),$Q1070&lt;='Recurring Transactions'!$L$23),MAX(0,INT((MIN(EOMONTH($Q1070,0),'Recurring Transactions'!$L$23)-'Recurring Transactions'!$J$23)/14)+INT(-(MAX('Recurring Transactions'!$J$23,$Q1070)-'Recurring Transactions'!$J$23)/14)+1),0),IF('Recurring Transactions'!$F$23="Quarterly",IF(AND(AND('Recurring Transactions'!$J$23&lt;=EOMONTH($Q1070,0),$Q1070&lt;='Recurring Transactions'!$L$23),MOD((YEAR($Q1070)-YEAR('Recurring Transactions'!$J$23))*12+MONTH($Q1070)-MONTH('Recurring Transactions'!$J$23),3)=0),1,0),IF('Recurring Transactions'!$F$23="Annually",IF(AND(AND('Recurring Transactions'!$J$23&lt;=EOMONTH($Q1070,0),$Q1070&lt;='Recurring Transactions'!$L$23),MONTH($Q1070)=MONTH('Recurring Transactions'!$J$23)),1,0),0)))))))*'Recurring Transactions'!$D$23)</f>
        <v/>
      </c>
    </row>
    <row r="1071">
      <c r="N1071" s="126">
        <f>'Recurring Transactions'!$A$23</f>
        <v/>
      </c>
      <c r="O1071" s="126">
        <f>'Recurring Transactions'!$B$23</f>
        <v/>
      </c>
      <c r="P1071" s="126">
        <f>'Recurring Transactions'!$E$23</f>
        <v/>
      </c>
      <c r="Q1071" s="72">
        <f>IF('Recurring Transactions'!$J$23="","",EDATE('Recurring Transactions'!$J$23,29))</f>
        <v/>
      </c>
      <c r="R1071" s="126">
        <f>IF($Q1071="","",TEXT($Q1071,"mmm yyyy"))</f>
        <v/>
      </c>
      <c r="S1071" s="124">
        <f>IF(OR('Recurring Transactions'!$A$23="",$Q1071=""),0,(IF('Recurring Transactions'!$F$23="Monthly",IF(AND('Recurring Transactions'!$J$23&lt;=EOMONTH($Q1071,0),$Q1071&lt;='Recurring Transactions'!$L$23),1,0),IF('Recurring Transactions'!$F$23="Semi-monthly",IF(AND('Recurring Transactions'!$J$23&lt;=EOMONTH($Q1071,0),$Q1071&lt;='Recurring Transactions'!$L$23),2,0),IF('Recurring Transactions'!$F$23="Weekly",IF(AND('Recurring Transactions'!$J$23&lt;=EOMONTH($Q1071,0),$Q1071&lt;='Recurring Transactions'!$L$23),MAX(0,INT((MIN(EOMONTH($Q1071,0),'Recurring Transactions'!$L$23)-'Recurring Transactions'!$J$23)/7)+INT(-(MAX('Recurring Transactions'!$J$23,$Q1071)-'Recurring Transactions'!$J$23)/7)+1),0),IF('Recurring Transactions'!$F$23="Bi-weekly",IF(AND('Recurring Transactions'!$J$23&lt;=EOMONTH($Q1071,0),$Q1071&lt;='Recurring Transactions'!$L$23),MAX(0,INT((MIN(EOMONTH($Q1071,0),'Recurring Transactions'!$L$23)-'Recurring Transactions'!$J$23)/14)+INT(-(MAX('Recurring Transactions'!$J$23,$Q1071)-'Recurring Transactions'!$J$23)/14)+1),0),IF('Recurring Transactions'!$F$23="Quarterly",IF(AND(AND('Recurring Transactions'!$J$23&lt;=EOMONTH($Q1071,0),$Q1071&lt;='Recurring Transactions'!$L$23),MOD((YEAR($Q1071)-YEAR('Recurring Transactions'!$J$23))*12+MONTH($Q1071)-MONTH('Recurring Transactions'!$J$23),3)=0),1,0),IF('Recurring Transactions'!$F$23="Annually",IF(AND(AND('Recurring Transactions'!$J$23&lt;=EOMONTH($Q1071,0),$Q1071&lt;='Recurring Transactions'!$L$23),MONTH($Q1071)=MONTH('Recurring Transactions'!$J$23)),1,0),0)))))))*'Recurring Transactions'!$D$23)</f>
        <v/>
      </c>
    </row>
    <row r="1072">
      <c r="N1072" s="126">
        <f>'Recurring Transactions'!$A$23</f>
        <v/>
      </c>
      <c r="O1072" s="126">
        <f>'Recurring Transactions'!$B$23</f>
        <v/>
      </c>
      <c r="P1072" s="126">
        <f>'Recurring Transactions'!$E$23</f>
        <v/>
      </c>
      <c r="Q1072" s="72">
        <f>IF('Recurring Transactions'!$J$23="","",EDATE('Recurring Transactions'!$J$23,30))</f>
        <v/>
      </c>
      <c r="R1072" s="126">
        <f>IF($Q1072="","",TEXT($Q1072,"mmm yyyy"))</f>
        <v/>
      </c>
      <c r="S1072" s="124">
        <f>IF(OR('Recurring Transactions'!$A$23="",$Q1072=""),0,(IF('Recurring Transactions'!$F$23="Monthly",IF(AND('Recurring Transactions'!$J$23&lt;=EOMONTH($Q1072,0),$Q1072&lt;='Recurring Transactions'!$L$23),1,0),IF('Recurring Transactions'!$F$23="Semi-monthly",IF(AND('Recurring Transactions'!$J$23&lt;=EOMONTH($Q1072,0),$Q1072&lt;='Recurring Transactions'!$L$23),2,0),IF('Recurring Transactions'!$F$23="Weekly",IF(AND('Recurring Transactions'!$J$23&lt;=EOMONTH($Q1072,0),$Q1072&lt;='Recurring Transactions'!$L$23),MAX(0,INT((MIN(EOMONTH($Q1072,0),'Recurring Transactions'!$L$23)-'Recurring Transactions'!$J$23)/7)+INT(-(MAX('Recurring Transactions'!$J$23,$Q1072)-'Recurring Transactions'!$J$23)/7)+1),0),IF('Recurring Transactions'!$F$23="Bi-weekly",IF(AND('Recurring Transactions'!$J$23&lt;=EOMONTH($Q1072,0),$Q1072&lt;='Recurring Transactions'!$L$23),MAX(0,INT((MIN(EOMONTH($Q1072,0),'Recurring Transactions'!$L$23)-'Recurring Transactions'!$J$23)/14)+INT(-(MAX('Recurring Transactions'!$J$23,$Q1072)-'Recurring Transactions'!$J$23)/14)+1),0),IF('Recurring Transactions'!$F$23="Quarterly",IF(AND(AND('Recurring Transactions'!$J$23&lt;=EOMONTH($Q1072,0),$Q1072&lt;='Recurring Transactions'!$L$23),MOD((YEAR($Q1072)-YEAR('Recurring Transactions'!$J$23))*12+MONTH($Q1072)-MONTH('Recurring Transactions'!$J$23),3)=0),1,0),IF('Recurring Transactions'!$F$23="Annually",IF(AND(AND('Recurring Transactions'!$J$23&lt;=EOMONTH($Q1072,0),$Q1072&lt;='Recurring Transactions'!$L$23),MONTH($Q1072)=MONTH('Recurring Transactions'!$J$23)),1,0),0)))))))*'Recurring Transactions'!$D$23)</f>
        <v/>
      </c>
    </row>
    <row r="1073">
      <c r="N1073" s="126">
        <f>'Recurring Transactions'!$A$23</f>
        <v/>
      </c>
      <c r="O1073" s="126">
        <f>'Recurring Transactions'!$B$23</f>
        <v/>
      </c>
      <c r="P1073" s="126">
        <f>'Recurring Transactions'!$E$23</f>
        <v/>
      </c>
      <c r="Q1073" s="72">
        <f>IF('Recurring Transactions'!$J$23="","",EDATE('Recurring Transactions'!$J$23,31))</f>
        <v/>
      </c>
      <c r="R1073" s="126">
        <f>IF($Q1073="","",TEXT($Q1073,"mmm yyyy"))</f>
        <v/>
      </c>
      <c r="S1073" s="124">
        <f>IF(OR('Recurring Transactions'!$A$23="",$Q1073=""),0,(IF('Recurring Transactions'!$F$23="Monthly",IF(AND('Recurring Transactions'!$J$23&lt;=EOMONTH($Q1073,0),$Q1073&lt;='Recurring Transactions'!$L$23),1,0),IF('Recurring Transactions'!$F$23="Semi-monthly",IF(AND('Recurring Transactions'!$J$23&lt;=EOMONTH($Q1073,0),$Q1073&lt;='Recurring Transactions'!$L$23),2,0),IF('Recurring Transactions'!$F$23="Weekly",IF(AND('Recurring Transactions'!$J$23&lt;=EOMONTH($Q1073,0),$Q1073&lt;='Recurring Transactions'!$L$23),MAX(0,INT((MIN(EOMONTH($Q1073,0),'Recurring Transactions'!$L$23)-'Recurring Transactions'!$J$23)/7)+INT(-(MAX('Recurring Transactions'!$J$23,$Q1073)-'Recurring Transactions'!$J$23)/7)+1),0),IF('Recurring Transactions'!$F$23="Bi-weekly",IF(AND('Recurring Transactions'!$J$23&lt;=EOMONTH($Q1073,0),$Q1073&lt;='Recurring Transactions'!$L$23),MAX(0,INT((MIN(EOMONTH($Q1073,0),'Recurring Transactions'!$L$23)-'Recurring Transactions'!$J$23)/14)+INT(-(MAX('Recurring Transactions'!$J$23,$Q1073)-'Recurring Transactions'!$J$23)/14)+1),0),IF('Recurring Transactions'!$F$23="Quarterly",IF(AND(AND('Recurring Transactions'!$J$23&lt;=EOMONTH($Q1073,0),$Q1073&lt;='Recurring Transactions'!$L$23),MOD((YEAR($Q1073)-YEAR('Recurring Transactions'!$J$23))*12+MONTH($Q1073)-MONTH('Recurring Transactions'!$J$23),3)=0),1,0),IF('Recurring Transactions'!$F$23="Annually",IF(AND(AND('Recurring Transactions'!$J$23&lt;=EOMONTH($Q1073,0),$Q1073&lt;='Recurring Transactions'!$L$23),MONTH($Q1073)=MONTH('Recurring Transactions'!$J$23)),1,0),0)))))))*'Recurring Transactions'!$D$23)</f>
        <v/>
      </c>
    </row>
    <row r="1074">
      <c r="N1074" s="126">
        <f>'Recurring Transactions'!$A$23</f>
        <v/>
      </c>
      <c r="O1074" s="126">
        <f>'Recurring Transactions'!$B$23</f>
        <v/>
      </c>
      <c r="P1074" s="126">
        <f>'Recurring Transactions'!$E$23</f>
        <v/>
      </c>
      <c r="Q1074" s="72">
        <f>IF('Recurring Transactions'!$J$23="","",EDATE('Recurring Transactions'!$J$23,32))</f>
        <v/>
      </c>
      <c r="R1074" s="126">
        <f>IF($Q1074="","",TEXT($Q1074,"mmm yyyy"))</f>
        <v/>
      </c>
      <c r="S1074" s="124">
        <f>IF(OR('Recurring Transactions'!$A$23="",$Q1074=""),0,(IF('Recurring Transactions'!$F$23="Monthly",IF(AND('Recurring Transactions'!$J$23&lt;=EOMONTH($Q1074,0),$Q1074&lt;='Recurring Transactions'!$L$23),1,0),IF('Recurring Transactions'!$F$23="Semi-monthly",IF(AND('Recurring Transactions'!$J$23&lt;=EOMONTH($Q1074,0),$Q1074&lt;='Recurring Transactions'!$L$23),2,0),IF('Recurring Transactions'!$F$23="Weekly",IF(AND('Recurring Transactions'!$J$23&lt;=EOMONTH($Q1074,0),$Q1074&lt;='Recurring Transactions'!$L$23),MAX(0,INT((MIN(EOMONTH($Q1074,0),'Recurring Transactions'!$L$23)-'Recurring Transactions'!$J$23)/7)+INT(-(MAX('Recurring Transactions'!$J$23,$Q1074)-'Recurring Transactions'!$J$23)/7)+1),0),IF('Recurring Transactions'!$F$23="Bi-weekly",IF(AND('Recurring Transactions'!$J$23&lt;=EOMONTH($Q1074,0),$Q1074&lt;='Recurring Transactions'!$L$23),MAX(0,INT((MIN(EOMONTH($Q1074,0),'Recurring Transactions'!$L$23)-'Recurring Transactions'!$J$23)/14)+INT(-(MAX('Recurring Transactions'!$J$23,$Q1074)-'Recurring Transactions'!$J$23)/14)+1),0),IF('Recurring Transactions'!$F$23="Quarterly",IF(AND(AND('Recurring Transactions'!$J$23&lt;=EOMONTH($Q1074,0),$Q1074&lt;='Recurring Transactions'!$L$23),MOD((YEAR($Q1074)-YEAR('Recurring Transactions'!$J$23))*12+MONTH($Q1074)-MONTH('Recurring Transactions'!$J$23),3)=0),1,0),IF('Recurring Transactions'!$F$23="Annually",IF(AND(AND('Recurring Transactions'!$J$23&lt;=EOMONTH($Q1074,0),$Q1074&lt;='Recurring Transactions'!$L$23),MONTH($Q1074)=MONTH('Recurring Transactions'!$J$23)),1,0),0)))))))*'Recurring Transactions'!$D$23)</f>
        <v/>
      </c>
    </row>
    <row r="1075">
      <c r="N1075" s="126">
        <f>'Recurring Transactions'!$A$23</f>
        <v/>
      </c>
      <c r="O1075" s="126">
        <f>'Recurring Transactions'!$B$23</f>
        <v/>
      </c>
      <c r="P1075" s="126">
        <f>'Recurring Transactions'!$E$23</f>
        <v/>
      </c>
      <c r="Q1075" s="72">
        <f>IF('Recurring Transactions'!$J$23="","",EDATE('Recurring Transactions'!$J$23,33))</f>
        <v/>
      </c>
      <c r="R1075" s="126">
        <f>IF($Q1075="","",TEXT($Q1075,"mmm yyyy"))</f>
        <v/>
      </c>
      <c r="S1075" s="124">
        <f>IF(OR('Recurring Transactions'!$A$23="",$Q1075=""),0,(IF('Recurring Transactions'!$F$23="Monthly",IF(AND('Recurring Transactions'!$J$23&lt;=EOMONTH($Q1075,0),$Q1075&lt;='Recurring Transactions'!$L$23),1,0),IF('Recurring Transactions'!$F$23="Semi-monthly",IF(AND('Recurring Transactions'!$J$23&lt;=EOMONTH($Q1075,0),$Q1075&lt;='Recurring Transactions'!$L$23),2,0),IF('Recurring Transactions'!$F$23="Weekly",IF(AND('Recurring Transactions'!$J$23&lt;=EOMONTH($Q1075,0),$Q1075&lt;='Recurring Transactions'!$L$23),MAX(0,INT((MIN(EOMONTH($Q1075,0),'Recurring Transactions'!$L$23)-'Recurring Transactions'!$J$23)/7)+INT(-(MAX('Recurring Transactions'!$J$23,$Q1075)-'Recurring Transactions'!$J$23)/7)+1),0),IF('Recurring Transactions'!$F$23="Bi-weekly",IF(AND('Recurring Transactions'!$J$23&lt;=EOMONTH($Q1075,0),$Q1075&lt;='Recurring Transactions'!$L$23),MAX(0,INT((MIN(EOMONTH($Q1075,0),'Recurring Transactions'!$L$23)-'Recurring Transactions'!$J$23)/14)+INT(-(MAX('Recurring Transactions'!$J$23,$Q1075)-'Recurring Transactions'!$J$23)/14)+1),0),IF('Recurring Transactions'!$F$23="Quarterly",IF(AND(AND('Recurring Transactions'!$J$23&lt;=EOMONTH($Q1075,0),$Q1075&lt;='Recurring Transactions'!$L$23),MOD((YEAR($Q1075)-YEAR('Recurring Transactions'!$J$23))*12+MONTH($Q1075)-MONTH('Recurring Transactions'!$J$23),3)=0),1,0),IF('Recurring Transactions'!$F$23="Annually",IF(AND(AND('Recurring Transactions'!$J$23&lt;=EOMONTH($Q1075,0),$Q1075&lt;='Recurring Transactions'!$L$23),MONTH($Q1075)=MONTH('Recurring Transactions'!$J$23)),1,0),0)))))))*'Recurring Transactions'!$D$23)</f>
        <v/>
      </c>
    </row>
    <row r="1076">
      <c r="N1076" s="126">
        <f>'Recurring Transactions'!$A$23</f>
        <v/>
      </c>
      <c r="O1076" s="126">
        <f>'Recurring Transactions'!$B$23</f>
        <v/>
      </c>
      <c r="P1076" s="126">
        <f>'Recurring Transactions'!$E$23</f>
        <v/>
      </c>
      <c r="Q1076" s="72">
        <f>IF('Recurring Transactions'!$J$23="","",EDATE('Recurring Transactions'!$J$23,34))</f>
        <v/>
      </c>
      <c r="R1076" s="126">
        <f>IF($Q1076="","",TEXT($Q1076,"mmm yyyy"))</f>
        <v/>
      </c>
      <c r="S1076" s="124">
        <f>IF(OR('Recurring Transactions'!$A$23="",$Q1076=""),0,(IF('Recurring Transactions'!$F$23="Monthly",IF(AND('Recurring Transactions'!$J$23&lt;=EOMONTH($Q1076,0),$Q1076&lt;='Recurring Transactions'!$L$23),1,0),IF('Recurring Transactions'!$F$23="Semi-monthly",IF(AND('Recurring Transactions'!$J$23&lt;=EOMONTH($Q1076,0),$Q1076&lt;='Recurring Transactions'!$L$23),2,0),IF('Recurring Transactions'!$F$23="Weekly",IF(AND('Recurring Transactions'!$J$23&lt;=EOMONTH($Q1076,0),$Q1076&lt;='Recurring Transactions'!$L$23),MAX(0,INT((MIN(EOMONTH($Q1076,0),'Recurring Transactions'!$L$23)-'Recurring Transactions'!$J$23)/7)+INT(-(MAX('Recurring Transactions'!$J$23,$Q1076)-'Recurring Transactions'!$J$23)/7)+1),0),IF('Recurring Transactions'!$F$23="Bi-weekly",IF(AND('Recurring Transactions'!$J$23&lt;=EOMONTH($Q1076,0),$Q1076&lt;='Recurring Transactions'!$L$23),MAX(0,INT((MIN(EOMONTH($Q1076,0),'Recurring Transactions'!$L$23)-'Recurring Transactions'!$J$23)/14)+INT(-(MAX('Recurring Transactions'!$J$23,$Q1076)-'Recurring Transactions'!$J$23)/14)+1),0),IF('Recurring Transactions'!$F$23="Quarterly",IF(AND(AND('Recurring Transactions'!$J$23&lt;=EOMONTH($Q1076,0),$Q1076&lt;='Recurring Transactions'!$L$23),MOD((YEAR($Q1076)-YEAR('Recurring Transactions'!$J$23))*12+MONTH($Q1076)-MONTH('Recurring Transactions'!$J$23),3)=0),1,0),IF('Recurring Transactions'!$F$23="Annually",IF(AND(AND('Recurring Transactions'!$J$23&lt;=EOMONTH($Q1076,0),$Q1076&lt;='Recurring Transactions'!$L$23),MONTH($Q1076)=MONTH('Recurring Transactions'!$J$23)),1,0),0)))))))*'Recurring Transactions'!$D$23)</f>
        <v/>
      </c>
    </row>
    <row r="1077">
      <c r="N1077" s="126">
        <f>'Recurring Transactions'!$A$23</f>
        <v/>
      </c>
      <c r="O1077" s="126">
        <f>'Recurring Transactions'!$B$23</f>
        <v/>
      </c>
      <c r="P1077" s="126">
        <f>'Recurring Transactions'!$E$23</f>
        <v/>
      </c>
      <c r="Q1077" s="72">
        <f>IF('Recurring Transactions'!$J$23="","",EDATE('Recurring Transactions'!$J$23,35))</f>
        <v/>
      </c>
      <c r="R1077" s="126">
        <f>IF($Q1077="","",TEXT($Q1077,"mmm yyyy"))</f>
        <v/>
      </c>
      <c r="S1077" s="124">
        <f>IF(OR('Recurring Transactions'!$A$23="",$Q1077=""),0,(IF('Recurring Transactions'!$F$23="Monthly",IF(AND('Recurring Transactions'!$J$23&lt;=EOMONTH($Q1077,0),$Q1077&lt;='Recurring Transactions'!$L$23),1,0),IF('Recurring Transactions'!$F$23="Semi-monthly",IF(AND('Recurring Transactions'!$J$23&lt;=EOMONTH($Q1077,0),$Q1077&lt;='Recurring Transactions'!$L$23),2,0),IF('Recurring Transactions'!$F$23="Weekly",IF(AND('Recurring Transactions'!$J$23&lt;=EOMONTH($Q1077,0),$Q1077&lt;='Recurring Transactions'!$L$23),MAX(0,INT((MIN(EOMONTH($Q1077,0),'Recurring Transactions'!$L$23)-'Recurring Transactions'!$J$23)/7)+INT(-(MAX('Recurring Transactions'!$J$23,$Q1077)-'Recurring Transactions'!$J$23)/7)+1),0),IF('Recurring Transactions'!$F$23="Bi-weekly",IF(AND('Recurring Transactions'!$J$23&lt;=EOMONTH($Q1077,0),$Q1077&lt;='Recurring Transactions'!$L$23),MAX(0,INT((MIN(EOMONTH($Q1077,0),'Recurring Transactions'!$L$23)-'Recurring Transactions'!$J$23)/14)+INT(-(MAX('Recurring Transactions'!$J$23,$Q1077)-'Recurring Transactions'!$J$23)/14)+1),0),IF('Recurring Transactions'!$F$23="Quarterly",IF(AND(AND('Recurring Transactions'!$J$23&lt;=EOMONTH($Q1077,0),$Q1077&lt;='Recurring Transactions'!$L$23),MOD((YEAR($Q1077)-YEAR('Recurring Transactions'!$J$23))*12+MONTH($Q1077)-MONTH('Recurring Transactions'!$J$23),3)=0),1,0),IF('Recurring Transactions'!$F$23="Annually",IF(AND(AND('Recurring Transactions'!$J$23&lt;=EOMONTH($Q1077,0),$Q1077&lt;='Recurring Transactions'!$L$23),MONTH($Q1077)=MONTH('Recurring Transactions'!$J$23)),1,0),0)))))))*'Recurring Transactions'!$D$23)</f>
        <v/>
      </c>
    </row>
    <row r="1078">
      <c r="N1078" s="126">
        <f>'Recurring Transactions'!$A$23</f>
        <v/>
      </c>
      <c r="O1078" s="126">
        <f>'Recurring Transactions'!$B$23</f>
        <v/>
      </c>
      <c r="P1078" s="126">
        <f>'Recurring Transactions'!$E$23</f>
        <v/>
      </c>
      <c r="Q1078" s="72">
        <f>IF('Recurring Transactions'!$J$23="","",EDATE('Recurring Transactions'!$J$23,36))</f>
        <v/>
      </c>
      <c r="R1078" s="126">
        <f>IF($Q1078="","",TEXT($Q1078,"mmm yyyy"))</f>
        <v/>
      </c>
      <c r="S1078" s="124">
        <f>IF(OR('Recurring Transactions'!$A$23="",$Q1078=""),0,(IF('Recurring Transactions'!$F$23="Monthly",IF(AND('Recurring Transactions'!$J$23&lt;=EOMONTH($Q1078,0),$Q1078&lt;='Recurring Transactions'!$L$23),1,0),IF('Recurring Transactions'!$F$23="Semi-monthly",IF(AND('Recurring Transactions'!$J$23&lt;=EOMONTH($Q1078,0),$Q1078&lt;='Recurring Transactions'!$L$23),2,0),IF('Recurring Transactions'!$F$23="Weekly",IF(AND('Recurring Transactions'!$J$23&lt;=EOMONTH($Q1078,0),$Q1078&lt;='Recurring Transactions'!$L$23),MAX(0,INT((MIN(EOMONTH($Q1078,0),'Recurring Transactions'!$L$23)-'Recurring Transactions'!$J$23)/7)+INT(-(MAX('Recurring Transactions'!$J$23,$Q1078)-'Recurring Transactions'!$J$23)/7)+1),0),IF('Recurring Transactions'!$F$23="Bi-weekly",IF(AND('Recurring Transactions'!$J$23&lt;=EOMONTH($Q1078,0),$Q1078&lt;='Recurring Transactions'!$L$23),MAX(0,INT((MIN(EOMONTH($Q1078,0),'Recurring Transactions'!$L$23)-'Recurring Transactions'!$J$23)/14)+INT(-(MAX('Recurring Transactions'!$J$23,$Q1078)-'Recurring Transactions'!$J$23)/14)+1),0),IF('Recurring Transactions'!$F$23="Quarterly",IF(AND(AND('Recurring Transactions'!$J$23&lt;=EOMONTH($Q1078,0),$Q1078&lt;='Recurring Transactions'!$L$23),MOD((YEAR($Q1078)-YEAR('Recurring Transactions'!$J$23))*12+MONTH($Q1078)-MONTH('Recurring Transactions'!$J$23),3)=0),1,0),IF('Recurring Transactions'!$F$23="Annually",IF(AND(AND('Recurring Transactions'!$J$23&lt;=EOMONTH($Q1078,0),$Q1078&lt;='Recurring Transactions'!$L$23),MONTH($Q1078)=MONTH('Recurring Transactions'!$J$23)),1,0),0)))))))*'Recurring Transactions'!$D$23)</f>
        <v/>
      </c>
    </row>
    <row r="1079">
      <c r="N1079" s="126">
        <f>'Recurring Transactions'!$A$23</f>
        <v/>
      </c>
      <c r="O1079" s="126">
        <f>'Recurring Transactions'!$B$23</f>
        <v/>
      </c>
      <c r="P1079" s="126">
        <f>'Recurring Transactions'!$E$23</f>
        <v/>
      </c>
      <c r="Q1079" s="72">
        <f>IF('Recurring Transactions'!$J$23="","",EDATE('Recurring Transactions'!$J$23,37))</f>
        <v/>
      </c>
      <c r="R1079" s="126">
        <f>IF($Q1079="","",TEXT($Q1079,"mmm yyyy"))</f>
        <v/>
      </c>
      <c r="S1079" s="124">
        <f>IF(OR('Recurring Transactions'!$A$23="",$Q1079=""),0,(IF('Recurring Transactions'!$F$23="Monthly",IF(AND('Recurring Transactions'!$J$23&lt;=EOMONTH($Q1079,0),$Q1079&lt;='Recurring Transactions'!$L$23),1,0),IF('Recurring Transactions'!$F$23="Semi-monthly",IF(AND('Recurring Transactions'!$J$23&lt;=EOMONTH($Q1079,0),$Q1079&lt;='Recurring Transactions'!$L$23),2,0),IF('Recurring Transactions'!$F$23="Weekly",IF(AND('Recurring Transactions'!$J$23&lt;=EOMONTH($Q1079,0),$Q1079&lt;='Recurring Transactions'!$L$23),MAX(0,INT((MIN(EOMONTH($Q1079,0),'Recurring Transactions'!$L$23)-'Recurring Transactions'!$J$23)/7)+INT(-(MAX('Recurring Transactions'!$J$23,$Q1079)-'Recurring Transactions'!$J$23)/7)+1),0),IF('Recurring Transactions'!$F$23="Bi-weekly",IF(AND('Recurring Transactions'!$J$23&lt;=EOMONTH($Q1079,0),$Q1079&lt;='Recurring Transactions'!$L$23),MAX(0,INT((MIN(EOMONTH($Q1079,0),'Recurring Transactions'!$L$23)-'Recurring Transactions'!$J$23)/14)+INT(-(MAX('Recurring Transactions'!$J$23,$Q1079)-'Recurring Transactions'!$J$23)/14)+1),0),IF('Recurring Transactions'!$F$23="Quarterly",IF(AND(AND('Recurring Transactions'!$J$23&lt;=EOMONTH($Q1079,0),$Q1079&lt;='Recurring Transactions'!$L$23),MOD((YEAR($Q1079)-YEAR('Recurring Transactions'!$J$23))*12+MONTH($Q1079)-MONTH('Recurring Transactions'!$J$23),3)=0),1,0),IF('Recurring Transactions'!$F$23="Annually",IF(AND(AND('Recurring Transactions'!$J$23&lt;=EOMONTH($Q1079,0),$Q1079&lt;='Recurring Transactions'!$L$23),MONTH($Q1079)=MONTH('Recurring Transactions'!$J$23)),1,0),0)))))))*'Recurring Transactions'!$D$23)</f>
        <v/>
      </c>
    </row>
    <row r="1080">
      <c r="N1080" s="126">
        <f>'Recurring Transactions'!$A$23</f>
        <v/>
      </c>
      <c r="O1080" s="126">
        <f>'Recurring Transactions'!$B$23</f>
        <v/>
      </c>
      <c r="P1080" s="126">
        <f>'Recurring Transactions'!$E$23</f>
        <v/>
      </c>
      <c r="Q1080" s="72">
        <f>IF('Recurring Transactions'!$J$23="","",EDATE('Recurring Transactions'!$J$23,38))</f>
        <v/>
      </c>
      <c r="R1080" s="126">
        <f>IF($Q1080="","",TEXT($Q1080,"mmm yyyy"))</f>
        <v/>
      </c>
      <c r="S1080" s="124">
        <f>IF(OR('Recurring Transactions'!$A$23="",$Q1080=""),0,(IF('Recurring Transactions'!$F$23="Monthly",IF(AND('Recurring Transactions'!$J$23&lt;=EOMONTH($Q1080,0),$Q1080&lt;='Recurring Transactions'!$L$23),1,0),IF('Recurring Transactions'!$F$23="Semi-monthly",IF(AND('Recurring Transactions'!$J$23&lt;=EOMONTH($Q1080,0),$Q1080&lt;='Recurring Transactions'!$L$23),2,0),IF('Recurring Transactions'!$F$23="Weekly",IF(AND('Recurring Transactions'!$J$23&lt;=EOMONTH($Q1080,0),$Q1080&lt;='Recurring Transactions'!$L$23),MAX(0,INT((MIN(EOMONTH($Q1080,0),'Recurring Transactions'!$L$23)-'Recurring Transactions'!$J$23)/7)+INT(-(MAX('Recurring Transactions'!$J$23,$Q1080)-'Recurring Transactions'!$J$23)/7)+1),0),IF('Recurring Transactions'!$F$23="Bi-weekly",IF(AND('Recurring Transactions'!$J$23&lt;=EOMONTH($Q1080,0),$Q1080&lt;='Recurring Transactions'!$L$23),MAX(0,INT((MIN(EOMONTH($Q1080,0),'Recurring Transactions'!$L$23)-'Recurring Transactions'!$J$23)/14)+INT(-(MAX('Recurring Transactions'!$J$23,$Q1080)-'Recurring Transactions'!$J$23)/14)+1),0),IF('Recurring Transactions'!$F$23="Quarterly",IF(AND(AND('Recurring Transactions'!$J$23&lt;=EOMONTH($Q1080,0),$Q1080&lt;='Recurring Transactions'!$L$23),MOD((YEAR($Q1080)-YEAR('Recurring Transactions'!$J$23))*12+MONTH($Q1080)-MONTH('Recurring Transactions'!$J$23),3)=0),1,0),IF('Recurring Transactions'!$F$23="Annually",IF(AND(AND('Recurring Transactions'!$J$23&lt;=EOMONTH($Q1080,0),$Q1080&lt;='Recurring Transactions'!$L$23),MONTH($Q1080)=MONTH('Recurring Transactions'!$J$23)),1,0),0)))))))*'Recurring Transactions'!$D$23)</f>
        <v/>
      </c>
    </row>
    <row r="1081">
      <c r="N1081" s="126">
        <f>'Recurring Transactions'!$A$23</f>
        <v/>
      </c>
      <c r="O1081" s="126">
        <f>'Recurring Transactions'!$B$23</f>
        <v/>
      </c>
      <c r="P1081" s="126">
        <f>'Recurring Transactions'!$E$23</f>
        <v/>
      </c>
      <c r="Q1081" s="72">
        <f>IF('Recurring Transactions'!$J$23="","",EDATE('Recurring Transactions'!$J$23,39))</f>
        <v/>
      </c>
      <c r="R1081" s="126">
        <f>IF($Q1081="","",TEXT($Q1081,"mmm yyyy"))</f>
        <v/>
      </c>
      <c r="S1081" s="124">
        <f>IF(OR('Recurring Transactions'!$A$23="",$Q1081=""),0,(IF('Recurring Transactions'!$F$23="Monthly",IF(AND('Recurring Transactions'!$J$23&lt;=EOMONTH($Q1081,0),$Q1081&lt;='Recurring Transactions'!$L$23),1,0),IF('Recurring Transactions'!$F$23="Semi-monthly",IF(AND('Recurring Transactions'!$J$23&lt;=EOMONTH($Q1081,0),$Q1081&lt;='Recurring Transactions'!$L$23),2,0),IF('Recurring Transactions'!$F$23="Weekly",IF(AND('Recurring Transactions'!$J$23&lt;=EOMONTH($Q1081,0),$Q1081&lt;='Recurring Transactions'!$L$23),MAX(0,INT((MIN(EOMONTH($Q1081,0),'Recurring Transactions'!$L$23)-'Recurring Transactions'!$J$23)/7)+INT(-(MAX('Recurring Transactions'!$J$23,$Q1081)-'Recurring Transactions'!$J$23)/7)+1),0),IF('Recurring Transactions'!$F$23="Bi-weekly",IF(AND('Recurring Transactions'!$J$23&lt;=EOMONTH($Q1081,0),$Q1081&lt;='Recurring Transactions'!$L$23),MAX(0,INT((MIN(EOMONTH($Q1081,0),'Recurring Transactions'!$L$23)-'Recurring Transactions'!$J$23)/14)+INT(-(MAX('Recurring Transactions'!$J$23,$Q1081)-'Recurring Transactions'!$J$23)/14)+1),0),IF('Recurring Transactions'!$F$23="Quarterly",IF(AND(AND('Recurring Transactions'!$J$23&lt;=EOMONTH($Q1081,0),$Q1081&lt;='Recurring Transactions'!$L$23),MOD((YEAR($Q1081)-YEAR('Recurring Transactions'!$J$23))*12+MONTH($Q1081)-MONTH('Recurring Transactions'!$J$23),3)=0),1,0),IF('Recurring Transactions'!$F$23="Annually",IF(AND(AND('Recurring Transactions'!$J$23&lt;=EOMONTH($Q1081,0),$Q1081&lt;='Recurring Transactions'!$L$23),MONTH($Q1081)=MONTH('Recurring Transactions'!$J$23)),1,0),0)))))))*'Recurring Transactions'!$D$23)</f>
        <v/>
      </c>
    </row>
    <row r="1082">
      <c r="N1082" s="126">
        <f>'Recurring Transactions'!$A$23</f>
        <v/>
      </c>
      <c r="O1082" s="126">
        <f>'Recurring Transactions'!$B$23</f>
        <v/>
      </c>
      <c r="P1082" s="126">
        <f>'Recurring Transactions'!$E$23</f>
        <v/>
      </c>
      <c r="Q1082" s="72">
        <f>IF('Recurring Transactions'!$J$23="","",EDATE('Recurring Transactions'!$J$23,40))</f>
        <v/>
      </c>
      <c r="R1082" s="126">
        <f>IF($Q1082="","",TEXT($Q1082,"mmm yyyy"))</f>
        <v/>
      </c>
      <c r="S1082" s="124">
        <f>IF(OR('Recurring Transactions'!$A$23="",$Q1082=""),0,(IF('Recurring Transactions'!$F$23="Monthly",IF(AND('Recurring Transactions'!$J$23&lt;=EOMONTH($Q1082,0),$Q1082&lt;='Recurring Transactions'!$L$23),1,0),IF('Recurring Transactions'!$F$23="Semi-monthly",IF(AND('Recurring Transactions'!$J$23&lt;=EOMONTH($Q1082,0),$Q1082&lt;='Recurring Transactions'!$L$23),2,0),IF('Recurring Transactions'!$F$23="Weekly",IF(AND('Recurring Transactions'!$J$23&lt;=EOMONTH($Q1082,0),$Q1082&lt;='Recurring Transactions'!$L$23),MAX(0,INT((MIN(EOMONTH($Q1082,0),'Recurring Transactions'!$L$23)-'Recurring Transactions'!$J$23)/7)+INT(-(MAX('Recurring Transactions'!$J$23,$Q1082)-'Recurring Transactions'!$J$23)/7)+1),0),IF('Recurring Transactions'!$F$23="Bi-weekly",IF(AND('Recurring Transactions'!$J$23&lt;=EOMONTH($Q1082,0),$Q1082&lt;='Recurring Transactions'!$L$23),MAX(0,INT((MIN(EOMONTH($Q1082,0),'Recurring Transactions'!$L$23)-'Recurring Transactions'!$J$23)/14)+INT(-(MAX('Recurring Transactions'!$J$23,$Q1082)-'Recurring Transactions'!$J$23)/14)+1),0),IF('Recurring Transactions'!$F$23="Quarterly",IF(AND(AND('Recurring Transactions'!$J$23&lt;=EOMONTH($Q1082,0),$Q1082&lt;='Recurring Transactions'!$L$23),MOD((YEAR($Q1082)-YEAR('Recurring Transactions'!$J$23))*12+MONTH($Q1082)-MONTH('Recurring Transactions'!$J$23),3)=0),1,0),IF('Recurring Transactions'!$F$23="Annually",IF(AND(AND('Recurring Transactions'!$J$23&lt;=EOMONTH($Q1082,0),$Q1082&lt;='Recurring Transactions'!$L$23),MONTH($Q1082)=MONTH('Recurring Transactions'!$J$23)),1,0),0)))))))*'Recurring Transactions'!$D$23)</f>
        <v/>
      </c>
    </row>
    <row r="1083">
      <c r="N1083" s="126">
        <f>'Recurring Transactions'!$A$23</f>
        <v/>
      </c>
      <c r="O1083" s="126">
        <f>'Recurring Transactions'!$B$23</f>
        <v/>
      </c>
      <c r="P1083" s="126">
        <f>'Recurring Transactions'!$E$23</f>
        <v/>
      </c>
      <c r="Q1083" s="72">
        <f>IF('Recurring Transactions'!$J$23="","",EDATE('Recurring Transactions'!$J$23,41))</f>
        <v/>
      </c>
      <c r="R1083" s="126">
        <f>IF($Q1083="","",TEXT($Q1083,"mmm yyyy"))</f>
        <v/>
      </c>
      <c r="S1083" s="124">
        <f>IF(OR('Recurring Transactions'!$A$23="",$Q1083=""),0,(IF('Recurring Transactions'!$F$23="Monthly",IF(AND('Recurring Transactions'!$J$23&lt;=EOMONTH($Q1083,0),$Q1083&lt;='Recurring Transactions'!$L$23),1,0),IF('Recurring Transactions'!$F$23="Semi-monthly",IF(AND('Recurring Transactions'!$J$23&lt;=EOMONTH($Q1083,0),$Q1083&lt;='Recurring Transactions'!$L$23),2,0),IF('Recurring Transactions'!$F$23="Weekly",IF(AND('Recurring Transactions'!$J$23&lt;=EOMONTH($Q1083,0),$Q1083&lt;='Recurring Transactions'!$L$23),MAX(0,INT((MIN(EOMONTH($Q1083,0),'Recurring Transactions'!$L$23)-'Recurring Transactions'!$J$23)/7)+INT(-(MAX('Recurring Transactions'!$J$23,$Q1083)-'Recurring Transactions'!$J$23)/7)+1),0),IF('Recurring Transactions'!$F$23="Bi-weekly",IF(AND('Recurring Transactions'!$J$23&lt;=EOMONTH($Q1083,0),$Q1083&lt;='Recurring Transactions'!$L$23),MAX(0,INT((MIN(EOMONTH($Q1083,0),'Recurring Transactions'!$L$23)-'Recurring Transactions'!$J$23)/14)+INT(-(MAX('Recurring Transactions'!$J$23,$Q1083)-'Recurring Transactions'!$J$23)/14)+1),0),IF('Recurring Transactions'!$F$23="Quarterly",IF(AND(AND('Recurring Transactions'!$J$23&lt;=EOMONTH($Q1083,0),$Q1083&lt;='Recurring Transactions'!$L$23),MOD((YEAR($Q1083)-YEAR('Recurring Transactions'!$J$23))*12+MONTH($Q1083)-MONTH('Recurring Transactions'!$J$23),3)=0),1,0),IF('Recurring Transactions'!$F$23="Annually",IF(AND(AND('Recurring Transactions'!$J$23&lt;=EOMONTH($Q1083,0),$Q1083&lt;='Recurring Transactions'!$L$23),MONTH($Q1083)=MONTH('Recurring Transactions'!$J$23)),1,0),0)))))))*'Recurring Transactions'!$D$23)</f>
        <v/>
      </c>
    </row>
    <row r="1084">
      <c r="N1084" s="126">
        <f>'Recurring Transactions'!$A$23</f>
        <v/>
      </c>
      <c r="O1084" s="126">
        <f>'Recurring Transactions'!$B$23</f>
        <v/>
      </c>
      <c r="P1084" s="126">
        <f>'Recurring Transactions'!$E$23</f>
        <v/>
      </c>
      <c r="Q1084" s="72">
        <f>IF('Recurring Transactions'!$J$23="","",EDATE('Recurring Transactions'!$J$23,42))</f>
        <v/>
      </c>
      <c r="R1084" s="126">
        <f>IF($Q1084="","",TEXT($Q1084,"mmm yyyy"))</f>
        <v/>
      </c>
      <c r="S1084" s="124">
        <f>IF(OR('Recurring Transactions'!$A$23="",$Q1084=""),0,(IF('Recurring Transactions'!$F$23="Monthly",IF(AND('Recurring Transactions'!$J$23&lt;=EOMONTH($Q1084,0),$Q1084&lt;='Recurring Transactions'!$L$23),1,0),IF('Recurring Transactions'!$F$23="Semi-monthly",IF(AND('Recurring Transactions'!$J$23&lt;=EOMONTH($Q1084,0),$Q1084&lt;='Recurring Transactions'!$L$23),2,0),IF('Recurring Transactions'!$F$23="Weekly",IF(AND('Recurring Transactions'!$J$23&lt;=EOMONTH($Q1084,0),$Q1084&lt;='Recurring Transactions'!$L$23),MAX(0,INT((MIN(EOMONTH($Q1084,0),'Recurring Transactions'!$L$23)-'Recurring Transactions'!$J$23)/7)+INT(-(MAX('Recurring Transactions'!$J$23,$Q1084)-'Recurring Transactions'!$J$23)/7)+1),0),IF('Recurring Transactions'!$F$23="Bi-weekly",IF(AND('Recurring Transactions'!$J$23&lt;=EOMONTH($Q1084,0),$Q1084&lt;='Recurring Transactions'!$L$23),MAX(0,INT((MIN(EOMONTH($Q1084,0),'Recurring Transactions'!$L$23)-'Recurring Transactions'!$J$23)/14)+INT(-(MAX('Recurring Transactions'!$J$23,$Q1084)-'Recurring Transactions'!$J$23)/14)+1),0),IF('Recurring Transactions'!$F$23="Quarterly",IF(AND(AND('Recurring Transactions'!$J$23&lt;=EOMONTH($Q1084,0),$Q1084&lt;='Recurring Transactions'!$L$23),MOD((YEAR($Q1084)-YEAR('Recurring Transactions'!$J$23))*12+MONTH($Q1084)-MONTH('Recurring Transactions'!$J$23),3)=0),1,0),IF('Recurring Transactions'!$F$23="Annually",IF(AND(AND('Recurring Transactions'!$J$23&lt;=EOMONTH($Q1084,0),$Q1084&lt;='Recurring Transactions'!$L$23),MONTH($Q1084)=MONTH('Recurring Transactions'!$J$23)),1,0),0)))))))*'Recurring Transactions'!$D$23)</f>
        <v/>
      </c>
    </row>
    <row r="1085">
      <c r="N1085" s="126">
        <f>'Recurring Transactions'!$A$23</f>
        <v/>
      </c>
      <c r="O1085" s="126">
        <f>'Recurring Transactions'!$B$23</f>
        <v/>
      </c>
      <c r="P1085" s="126">
        <f>'Recurring Transactions'!$E$23</f>
        <v/>
      </c>
      <c r="Q1085" s="72">
        <f>IF('Recurring Transactions'!$J$23="","",EDATE('Recurring Transactions'!$J$23,43))</f>
        <v/>
      </c>
      <c r="R1085" s="126">
        <f>IF($Q1085="","",TEXT($Q1085,"mmm yyyy"))</f>
        <v/>
      </c>
      <c r="S1085" s="124">
        <f>IF(OR('Recurring Transactions'!$A$23="",$Q1085=""),0,(IF('Recurring Transactions'!$F$23="Monthly",IF(AND('Recurring Transactions'!$J$23&lt;=EOMONTH($Q1085,0),$Q1085&lt;='Recurring Transactions'!$L$23),1,0),IF('Recurring Transactions'!$F$23="Semi-monthly",IF(AND('Recurring Transactions'!$J$23&lt;=EOMONTH($Q1085,0),$Q1085&lt;='Recurring Transactions'!$L$23),2,0),IF('Recurring Transactions'!$F$23="Weekly",IF(AND('Recurring Transactions'!$J$23&lt;=EOMONTH($Q1085,0),$Q1085&lt;='Recurring Transactions'!$L$23),MAX(0,INT((MIN(EOMONTH($Q1085,0),'Recurring Transactions'!$L$23)-'Recurring Transactions'!$J$23)/7)+INT(-(MAX('Recurring Transactions'!$J$23,$Q1085)-'Recurring Transactions'!$J$23)/7)+1),0),IF('Recurring Transactions'!$F$23="Bi-weekly",IF(AND('Recurring Transactions'!$J$23&lt;=EOMONTH($Q1085,0),$Q1085&lt;='Recurring Transactions'!$L$23),MAX(0,INT((MIN(EOMONTH($Q1085,0),'Recurring Transactions'!$L$23)-'Recurring Transactions'!$J$23)/14)+INT(-(MAX('Recurring Transactions'!$J$23,$Q1085)-'Recurring Transactions'!$J$23)/14)+1),0),IF('Recurring Transactions'!$F$23="Quarterly",IF(AND(AND('Recurring Transactions'!$J$23&lt;=EOMONTH($Q1085,0),$Q1085&lt;='Recurring Transactions'!$L$23),MOD((YEAR($Q1085)-YEAR('Recurring Transactions'!$J$23))*12+MONTH($Q1085)-MONTH('Recurring Transactions'!$J$23),3)=0),1,0),IF('Recurring Transactions'!$F$23="Annually",IF(AND(AND('Recurring Transactions'!$J$23&lt;=EOMONTH($Q1085,0),$Q1085&lt;='Recurring Transactions'!$L$23),MONTH($Q1085)=MONTH('Recurring Transactions'!$J$23)),1,0),0)))))))*'Recurring Transactions'!$D$23)</f>
        <v/>
      </c>
    </row>
    <row r="1086">
      <c r="N1086" s="126">
        <f>'Recurring Transactions'!$A$23</f>
        <v/>
      </c>
      <c r="O1086" s="126">
        <f>'Recurring Transactions'!$B$23</f>
        <v/>
      </c>
      <c r="P1086" s="126">
        <f>'Recurring Transactions'!$E$23</f>
        <v/>
      </c>
      <c r="Q1086" s="72">
        <f>IF('Recurring Transactions'!$J$23="","",EDATE('Recurring Transactions'!$J$23,44))</f>
        <v/>
      </c>
      <c r="R1086" s="126">
        <f>IF($Q1086="","",TEXT($Q1086,"mmm yyyy"))</f>
        <v/>
      </c>
      <c r="S1086" s="124">
        <f>IF(OR('Recurring Transactions'!$A$23="",$Q1086=""),0,(IF('Recurring Transactions'!$F$23="Monthly",IF(AND('Recurring Transactions'!$J$23&lt;=EOMONTH($Q1086,0),$Q1086&lt;='Recurring Transactions'!$L$23),1,0),IF('Recurring Transactions'!$F$23="Semi-monthly",IF(AND('Recurring Transactions'!$J$23&lt;=EOMONTH($Q1086,0),$Q1086&lt;='Recurring Transactions'!$L$23),2,0),IF('Recurring Transactions'!$F$23="Weekly",IF(AND('Recurring Transactions'!$J$23&lt;=EOMONTH($Q1086,0),$Q1086&lt;='Recurring Transactions'!$L$23),MAX(0,INT((MIN(EOMONTH($Q1086,0),'Recurring Transactions'!$L$23)-'Recurring Transactions'!$J$23)/7)+INT(-(MAX('Recurring Transactions'!$J$23,$Q1086)-'Recurring Transactions'!$J$23)/7)+1),0),IF('Recurring Transactions'!$F$23="Bi-weekly",IF(AND('Recurring Transactions'!$J$23&lt;=EOMONTH($Q1086,0),$Q1086&lt;='Recurring Transactions'!$L$23),MAX(0,INT((MIN(EOMONTH($Q1086,0),'Recurring Transactions'!$L$23)-'Recurring Transactions'!$J$23)/14)+INT(-(MAX('Recurring Transactions'!$J$23,$Q1086)-'Recurring Transactions'!$J$23)/14)+1),0),IF('Recurring Transactions'!$F$23="Quarterly",IF(AND(AND('Recurring Transactions'!$J$23&lt;=EOMONTH($Q1086,0),$Q1086&lt;='Recurring Transactions'!$L$23),MOD((YEAR($Q1086)-YEAR('Recurring Transactions'!$J$23))*12+MONTH($Q1086)-MONTH('Recurring Transactions'!$J$23),3)=0),1,0),IF('Recurring Transactions'!$F$23="Annually",IF(AND(AND('Recurring Transactions'!$J$23&lt;=EOMONTH($Q1086,0),$Q1086&lt;='Recurring Transactions'!$L$23),MONTH($Q1086)=MONTH('Recurring Transactions'!$J$23)),1,0),0)))))))*'Recurring Transactions'!$D$23)</f>
        <v/>
      </c>
    </row>
    <row r="1087">
      <c r="N1087" s="126">
        <f>'Recurring Transactions'!$A$23</f>
        <v/>
      </c>
      <c r="O1087" s="126">
        <f>'Recurring Transactions'!$B$23</f>
        <v/>
      </c>
      <c r="P1087" s="126">
        <f>'Recurring Transactions'!$E$23</f>
        <v/>
      </c>
      <c r="Q1087" s="72">
        <f>IF('Recurring Transactions'!$J$23="","",EDATE('Recurring Transactions'!$J$23,45))</f>
        <v/>
      </c>
      <c r="R1087" s="126">
        <f>IF($Q1087="","",TEXT($Q1087,"mmm yyyy"))</f>
        <v/>
      </c>
      <c r="S1087" s="124">
        <f>IF(OR('Recurring Transactions'!$A$23="",$Q1087=""),0,(IF('Recurring Transactions'!$F$23="Monthly",IF(AND('Recurring Transactions'!$J$23&lt;=EOMONTH($Q1087,0),$Q1087&lt;='Recurring Transactions'!$L$23),1,0),IF('Recurring Transactions'!$F$23="Semi-monthly",IF(AND('Recurring Transactions'!$J$23&lt;=EOMONTH($Q1087,0),$Q1087&lt;='Recurring Transactions'!$L$23),2,0),IF('Recurring Transactions'!$F$23="Weekly",IF(AND('Recurring Transactions'!$J$23&lt;=EOMONTH($Q1087,0),$Q1087&lt;='Recurring Transactions'!$L$23),MAX(0,INT((MIN(EOMONTH($Q1087,0),'Recurring Transactions'!$L$23)-'Recurring Transactions'!$J$23)/7)+INT(-(MAX('Recurring Transactions'!$J$23,$Q1087)-'Recurring Transactions'!$J$23)/7)+1),0),IF('Recurring Transactions'!$F$23="Bi-weekly",IF(AND('Recurring Transactions'!$J$23&lt;=EOMONTH($Q1087,0),$Q1087&lt;='Recurring Transactions'!$L$23),MAX(0,INT((MIN(EOMONTH($Q1087,0),'Recurring Transactions'!$L$23)-'Recurring Transactions'!$J$23)/14)+INT(-(MAX('Recurring Transactions'!$J$23,$Q1087)-'Recurring Transactions'!$J$23)/14)+1),0),IF('Recurring Transactions'!$F$23="Quarterly",IF(AND(AND('Recurring Transactions'!$J$23&lt;=EOMONTH($Q1087,0),$Q1087&lt;='Recurring Transactions'!$L$23),MOD((YEAR($Q1087)-YEAR('Recurring Transactions'!$J$23))*12+MONTH($Q1087)-MONTH('Recurring Transactions'!$J$23),3)=0),1,0),IF('Recurring Transactions'!$F$23="Annually",IF(AND(AND('Recurring Transactions'!$J$23&lt;=EOMONTH($Q1087,0),$Q1087&lt;='Recurring Transactions'!$L$23),MONTH($Q1087)=MONTH('Recurring Transactions'!$J$23)),1,0),0)))))))*'Recurring Transactions'!$D$23)</f>
        <v/>
      </c>
    </row>
    <row r="1088">
      <c r="N1088" s="126">
        <f>'Recurring Transactions'!$A$23</f>
        <v/>
      </c>
      <c r="O1088" s="126">
        <f>'Recurring Transactions'!$B$23</f>
        <v/>
      </c>
      <c r="P1088" s="126">
        <f>'Recurring Transactions'!$E$23</f>
        <v/>
      </c>
      <c r="Q1088" s="72">
        <f>IF('Recurring Transactions'!$J$23="","",EDATE('Recurring Transactions'!$J$23,46))</f>
        <v/>
      </c>
      <c r="R1088" s="126">
        <f>IF($Q1088="","",TEXT($Q1088,"mmm yyyy"))</f>
        <v/>
      </c>
      <c r="S1088" s="124">
        <f>IF(OR('Recurring Transactions'!$A$23="",$Q1088=""),0,(IF('Recurring Transactions'!$F$23="Monthly",IF(AND('Recurring Transactions'!$J$23&lt;=EOMONTH($Q1088,0),$Q1088&lt;='Recurring Transactions'!$L$23),1,0),IF('Recurring Transactions'!$F$23="Semi-monthly",IF(AND('Recurring Transactions'!$J$23&lt;=EOMONTH($Q1088,0),$Q1088&lt;='Recurring Transactions'!$L$23),2,0),IF('Recurring Transactions'!$F$23="Weekly",IF(AND('Recurring Transactions'!$J$23&lt;=EOMONTH($Q1088,0),$Q1088&lt;='Recurring Transactions'!$L$23),MAX(0,INT((MIN(EOMONTH($Q1088,0),'Recurring Transactions'!$L$23)-'Recurring Transactions'!$J$23)/7)+INT(-(MAX('Recurring Transactions'!$J$23,$Q1088)-'Recurring Transactions'!$J$23)/7)+1),0),IF('Recurring Transactions'!$F$23="Bi-weekly",IF(AND('Recurring Transactions'!$J$23&lt;=EOMONTH($Q1088,0),$Q1088&lt;='Recurring Transactions'!$L$23),MAX(0,INT((MIN(EOMONTH($Q1088,0),'Recurring Transactions'!$L$23)-'Recurring Transactions'!$J$23)/14)+INT(-(MAX('Recurring Transactions'!$J$23,$Q1088)-'Recurring Transactions'!$J$23)/14)+1),0),IF('Recurring Transactions'!$F$23="Quarterly",IF(AND(AND('Recurring Transactions'!$J$23&lt;=EOMONTH($Q1088,0),$Q1088&lt;='Recurring Transactions'!$L$23),MOD((YEAR($Q1088)-YEAR('Recurring Transactions'!$J$23))*12+MONTH($Q1088)-MONTH('Recurring Transactions'!$J$23),3)=0),1,0),IF('Recurring Transactions'!$F$23="Annually",IF(AND(AND('Recurring Transactions'!$J$23&lt;=EOMONTH($Q1088,0),$Q1088&lt;='Recurring Transactions'!$L$23),MONTH($Q1088)=MONTH('Recurring Transactions'!$J$23)),1,0),0)))))))*'Recurring Transactions'!$D$23)</f>
        <v/>
      </c>
    </row>
    <row r="1089">
      <c r="N1089" s="126">
        <f>'Recurring Transactions'!$A$23</f>
        <v/>
      </c>
      <c r="O1089" s="126">
        <f>'Recurring Transactions'!$B$23</f>
        <v/>
      </c>
      <c r="P1089" s="126">
        <f>'Recurring Transactions'!$E$23</f>
        <v/>
      </c>
      <c r="Q1089" s="72">
        <f>IF('Recurring Transactions'!$J$23="","",EDATE('Recurring Transactions'!$J$23,47))</f>
        <v/>
      </c>
      <c r="R1089" s="126">
        <f>IF($Q1089="","",TEXT($Q1089,"mmm yyyy"))</f>
        <v/>
      </c>
      <c r="S1089" s="124">
        <f>IF(OR('Recurring Transactions'!$A$23="",$Q1089=""),0,(IF('Recurring Transactions'!$F$23="Monthly",IF(AND('Recurring Transactions'!$J$23&lt;=EOMONTH($Q1089,0),$Q1089&lt;='Recurring Transactions'!$L$23),1,0),IF('Recurring Transactions'!$F$23="Semi-monthly",IF(AND('Recurring Transactions'!$J$23&lt;=EOMONTH($Q1089,0),$Q1089&lt;='Recurring Transactions'!$L$23),2,0),IF('Recurring Transactions'!$F$23="Weekly",IF(AND('Recurring Transactions'!$J$23&lt;=EOMONTH($Q1089,0),$Q1089&lt;='Recurring Transactions'!$L$23),MAX(0,INT((MIN(EOMONTH($Q1089,0),'Recurring Transactions'!$L$23)-'Recurring Transactions'!$J$23)/7)+INT(-(MAX('Recurring Transactions'!$J$23,$Q1089)-'Recurring Transactions'!$J$23)/7)+1),0),IF('Recurring Transactions'!$F$23="Bi-weekly",IF(AND('Recurring Transactions'!$J$23&lt;=EOMONTH($Q1089,0),$Q1089&lt;='Recurring Transactions'!$L$23),MAX(0,INT((MIN(EOMONTH($Q1089,0),'Recurring Transactions'!$L$23)-'Recurring Transactions'!$J$23)/14)+INT(-(MAX('Recurring Transactions'!$J$23,$Q1089)-'Recurring Transactions'!$J$23)/14)+1),0),IF('Recurring Transactions'!$F$23="Quarterly",IF(AND(AND('Recurring Transactions'!$J$23&lt;=EOMONTH($Q1089,0),$Q1089&lt;='Recurring Transactions'!$L$23),MOD((YEAR($Q1089)-YEAR('Recurring Transactions'!$J$23))*12+MONTH($Q1089)-MONTH('Recurring Transactions'!$J$23),3)=0),1,0),IF('Recurring Transactions'!$F$23="Annually",IF(AND(AND('Recurring Transactions'!$J$23&lt;=EOMONTH($Q1089,0),$Q1089&lt;='Recurring Transactions'!$L$23),MONTH($Q1089)=MONTH('Recurring Transactions'!$J$23)),1,0),0)))))))*'Recurring Transactions'!$D$23)</f>
        <v/>
      </c>
    </row>
    <row r="1090">
      <c r="N1090" s="126">
        <f>'Recurring Transactions'!$A$23</f>
        <v/>
      </c>
      <c r="O1090" s="126">
        <f>'Recurring Transactions'!$B$23</f>
        <v/>
      </c>
      <c r="P1090" s="126">
        <f>'Recurring Transactions'!$E$23</f>
        <v/>
      </c>
      <c r="Q1090" s="72">
        <f>IF('Recurring Transactions'!$J$23="","",EDATE('Recurring Transactions'!$J$23,48))</f>
        <v/>
      </c>
      <c r="R1090" s="126">
        <f>IF($Q1090="","",TEXT($Q1090,"mmm yyyy"))</f>
        <v/>
      </c>
      <c r="S1090" s="124">
        <f>IF(OR('Recurring Transactions'!$A$23="",$Q1090=""),0,(IF('Recurring Transactions'!$F$23="Monthly",IF(AND('Recurring Transactions'!$J$23&lt;=EOMONTH($Q1090,0),$Q1090&lt;='Recurring Transactions'!$L$23),1,0),IF('Recurring Transactions'!$F$23="Semi-monthly",IF(AND('Recurring Transactions'!$J$23&lt;=EOMONTH($Q1090,0),$Q1090&lt;='Recurring Transactions'!$L$23),2,0),IF('Recurring Transactions'!$F$23="Weekly",IF(AND('Recurring Transactions'!$J$23&lt;=EOMONTH($Q1090,0),$Q1090&lt;='Recurring Transactions'!$L$23),MAX(0,INT((MIN(EOMONTH($Q1090,0),'Recurring Transactions'!$L$23)-'Recurring Transactions'!$J$23)/7)+INT(-(MAX('Recurring Transactions'!$J$23,$Q1090)-'Recurring Transactions'!$J$23)/7)+1),0),IF('Recurring Transactions'!$F$23="Bi-weekly",IF(AND('Recurring Transactions'!$J$23&lt;=EOMONTH($Q1090,0),$Q1090&lt;='Recurring Transactions'!$L$23),MAX(0,INT((MIN(EOMONTH($Q1090,0),'Recurring Transactions'!$L$23)-'Recurring Transactions'!$J$23)/14)+INT(-(MAX('Recurring Transactions'!$J$23,$Q1090)-'Recurring Transactions'!$J$23)/14)+1),0),IF('Recurring Transactions'!$F$23="Quarterly",IF(AND(AND('Recurring Transactions'!$J$23&lt;=EOMONTH($Q1090,0),$Q1090&lt;='Recurring Transactions'!$L$23),MOD((YEAR($Q1090)-YEAR('Recurring Transactions'!$J$23))*12+MONTH($Q1090)-MONTH('Recurring Transactions'!$J$23),3)=0),1,0),IF('Recurring Transactions'!$F$23="Annually",IF(AND(AND('Recurring Transactions'!$J$23&lt;=EOMONTH($Q1090,0),$Q1090&lt;='Recurring Transactions'!$L$23),MONTH($Q1090)=MONTH('Recurring Transactions'!$J$23)),1,0),0)))))))*'Recurring Transactions'!$D$23)</f>
        <v/>
      </c>
    </row>
    <row r="1091">
      <c r="N1091" s="126">
        <f>'Recurring Transactions'!$A$23</f>
        <v/>
      </c>
      <c r="O1091" s="126">
        <f>'Recurring Transactions'!$B$23</f>
        <v/>
      </c>
      <c r="P1091" s="126">
        <f>'Recurring Transactions'!$E$23</f>
        <v/>
      </c>
      <c r="Q1091" s="72">
        <f>IF('Recurring Transactions'!$J$23="","",EDATE('Recurring Transactions'!$J$23,49))</f>
        <v/>
      </c>
      <c r="R1091" s="126">
        <f>IF($Q1091="","",TEXT($Q1091,"mmm yyyy"))</f>
        <v/>
      </c>
      <c r="S1091" s="124">
        <f>IF(OR('Recurring Transactions'!$A$23="",$Q1091=""),0,(IF('Recurring Transactions'!$F$23="Monthly",IF(AND('Recurring Transactions'!$J$23&lt;=EOMONTH($Q1091,0),$Q1091&lt;='Recurring Transactions'!$L$23),1,0),IF('Recurring Transactions'!$F$23="Semi-monthly",IF(AND('Recurring Transactions'!$J$23&lt;=EOMONTH($Q1091,0),$Q1091&lt;='Recurring Transactions'!$L$23),2,0),IF('Recurring Transactions'!$F$23="Weekly",IF(AND('Recurring Transactions'!$J$23&lt;=EOMONTH($Q1091,0),$Q1091&lt;='Recurring Transactions'!$L$23),MAX(0,INT((MIN(EOMONTH($Q1091,0),'Recurring Transactions'!$L$23)-'Recurring Transactions'!$J$23)/7)+INT(-(MAX('Recurring Transactions'!$J$23,$Q1091)-'Recurring Transactions'!$J$23)/7)+1),0),IF('Recurring Transactions'!$F$23="Bi-weekly",IF(AND('Recurring Transactions'!$J$23&lt;=EOMONTH($Q1091,0),$Q1091&lt;='Recurring Transactions'!$L$23),MAX(0,INT((MIN(EOMONTH($Q1091,0),'Recurring Transactions'!$L$23)-'Recurring Transactions'!$J$23)/14)+INT(-(MAX('Recurring Transactions'!$J$23,$Q1091)-'Recurring Transactions'!$J$23)/14)+1),0),IF('Recurring Transactions'!$F$23="Quarterly",IF(AND(AND('Recurring Transactions'!$J$23&lt;=EOMONTH($Q1091,0),$Q1091&lt;='Recurring Transactions'!$L$23),MOD((YEAR($Q1091)-YEAR('Recurring Transactions'!$J$23))*12+MONTH($Q1091)-MONTH('Recurring Transactions'!$J$23),3)=0),1,0),IF('Recurring Transactions'!$F$23="Annually",IF(AND(AND('Recurring Transactions'!$J$23&lt;=EOMONTH($Q1091,0),$Q1091&lt;='Recurring Transactions'!$L$23),MONTH($Q1091)=MONTH('Recurring Transactions'!$J$23)),1,0),0)))))))*'Recurring Transactions'!$D$23)</f>
        <v/>
      </c>
    </row>
    <row r="1092">
      <c r="N1092" s="126">
        <f>'Recurring Transactions'!$A$23</f>
        <v/>
      </c>
      <c r="O1092" s="126">
        <f>'Recurring Transactions'!$B$23</f>
        <v/>
      </c>
      <c r="P1092" s="126">
        <f>'Recurring Transactions'!$E$23</f>
        <v/>
      </c>
      <c r="Q1092" s="72">
        <f>IF('Recurring Transactions'!$J$23="","",EDATE('Recurring Transactions'!$J$23,50))</f>
        <v/>
      </c>
      <c r="R1092" s="126">
        <f>IF($Q1092="","",TEXT($Q1092,"mmm yyyy"))</f>
        <v/>
      </c>
      <c r="S1092" s="124">
        <f>IF(OR('Recurring Transactions'!$A$23="",$Q1092=""),0,(IF('Recurring Transactions'!$F$23="Monthly",IF(AND('Recurring Transactions'!$J$23&lt;=EOMONTH($Q1092,0),$Q1092&lt;='Recurring Transactions'!$L$23),1,0),IF('Recurring Transactions'!$F$23="Semi-monthly",IF(AND('Recurring Transactions'!$J$23&lt;=EOMONTH($Q1092,0),$Q1092&lt;='Recurring Transactions'!$L$23),2,0),IF('Recurring Transactions'!$F$23="Weekly",IF(AND('Recurring Transactions'!$J$23&lt;=EOMONTH($Q1092,0),$Q1092&lt;='Recurring Transactions'!$L$23),MAX(0,INT((MIN(EOMONTH($Q1092,0),'Recurring Transactions'!$L$23)-'Recurring Transactions'!$J$23)/7)+INT(-(MAX('Recurring Transactions'!$J$23,$Q1092)-'Recurring Transactions'!$J$23)/7)+1),0),IF('Recurring Transactions'!$F$23="Bi-weekly",IF(AND('Recurring Transactions'!$J$23&lt;=EOMONTH($Q1092,0),$Q1092&lt;='Recurring Transactions'!$L$23),MAX(0,INT((MIN(EOMONTH($Q1092,0),'Recurring Transactions'!$L$23)-'Recurring Transactions'!$J$23)/14)+INT(-(MAX('Recurring Transactions'!$J$23,$Q1092)-'Recurring Transactions'!$J$23)/14)+1),0),IF('Recurring Transactions'!$F$23="Quarterly",IF(AND(AND('Recurring Transactions'!$J$23&lt;=EOMONTH($Q1092,0),$Q1092&lt;='Recurring Transactions'!$L$23),MOD((YEAR($Q1092)-YEAR('Recurring Transactions'!$J$23))*12+MONTH($Q1092)-MONTH('Recurring Transactions'!$J$23),3)=0),1,0),IF('Recurring Transactions'!$F$23="Annually",IF(AND(AND('Recurring Transactions'!$J$23&lt;=EOMONTH($Q1092,0),$Q1092&lt;='Recurring Transactions'!$L$23),MONTH($Q1092)=MONTH('Recurring Transactions'!$J$23)),1,0),0)))))))*'Recurring Transactions'!$D$23)</f>
        <v/>
      </c>
    </row>
    <row r="1093">
      <c r="N1093" s="126">
        <f>'Recurring Transactions'!$A$23</f>
        <v/>
      </c>
      <c r="O1093" s="126">
        <f>'Recurring Transactions'!$B$23</f>
        <v/>
      </c>
      <c r="P1093" s="126">
        <f>'Recurring Transactions'!$E$23</f>
        <v/>
      </c>
      <c r="Q1093" s="72">
        <f>IF('Recurring Transactions'!$J$23="","",EDATE('Recurring Transactions'!$J$23,51))</f>
        <v/>
      </c>
      <c r="R1093" s="126">
        <f>IF($Q1093="","",TEXT($Q1093,"mmm yyyy"))</f>
        <v/>
      </c>
      <c r="S1093" s="124">
        <f>IF(OR('Recurring Transactions'!$A$23="",$Q1093=""),0,(IF('Recurring Transactions'!$F$23="Monthly",IF(AND('Recurring Transactions'!$J$23&lt;=EOMONTH($Q1093,0),$Q1093&lt;='Recurring Transactions'!$L$23),1,0),IF('Recurring Transactions'!$F$23="Semi-monthly",IF(AND('Recurring Transactions'!$J$23&lt;=EOMONTH($Q1093,0),$Q1093&lt;='Recurring Transactions'!$L$23),2,0),IF('Recurring Transactions'!$F$23="Weekly",IF(AND('Recurring Transactions'!$J$23&lt;=EOMONTH($Q1093,0),$Q1093&lt;='Recurring Transactions'!$L$23),MAX(0,INT((MIN(EOMONTH($Q1093,0),'Recurring Transactions'!$L$23)-'Recurring Transactions'!$J$23)/7)+INT(-(MAX('Recurring Transactions'!$J$23,$Q1093)-'Recurring Transactions'!$J$23)/7)+1),0),IF('Recurring Transactions'!$F$23="Bi-weekly",IF(AND('Recurring Transactions'!$J$23&lt;=EOMONTH($Q1093,0),$Q1093&lt;='Recurring Transactions'!$L$23),MAX(0,INT((MIN(EOMONTH($Q1093,0),'Recurring Transactions'!$L$23)-'Recurring Transactions'!$J$23)/14)+INT(-(MAX('Recurring Transactions'!$J$23,$Q1093)-'Recurring Transactions'!$J$23)/14)+1),0),IF('Recurring Transactions'!$F$23="Quarterly",IF(AND(AND('Recurring Transactions'!$J$23&lt;=EOMONTH($Q1093,0),$Q1093&lt;='Recurring Transactions'!$L$23),MOD((YEAR($Q1093)-YEAR('Recurring Transactions'!$J$23))*12+MONTH($Q1093)-MONTH('Recurring Transactions'!$J$23),3)=0),1,0),IF('Recurring Transactions'!$F$23="Annually",IF(AND(AND('Recurring Transactions'!$J$23&lt;=EOMONTH($Q1093,0),$Q1093&lt;='Recurring Transactions'!$L$23),MONTH($Q1093)=MONTH('Recurring Transactions'!$J$23)),1,0),0)))))))*'Recurring Transactions'!$D$23)</f>
        <v/>
      </c>
    </row>
    <row r="1094">
      <c r="N1094" s="126">
        <f>'Recurring Transactions'!$A$23</f>
        <v/>
      </c>
      <c r="O1094" s="126">
        <f>'Recurring Transactions'!$B$23</f>
        <v/>
      </c>
      <c r="P1094" s="126">
        <f>'Recurring Transactions'!$E$23</f>
        <v/>
      </c>
      <c r="Q1094" s="72">
        <f>IF('Recurring Transactions'!$J$23="","",EDATE('Recurring Transactions'!$J$23,52))</f>
        <v/>
      </c>
      <c r="R1094" s="126">
        <f>IF($Q1094="","",TEXT($Q1094,"mmm yyyy"))</f>
        <v/>
      </c>
      <c r="S1094" s="124">
        <f>IF(OR('Recurring Transactions'!$A$23="",$Q1094=""),0,(IF('Recurring Transactions'!$F$23="Monthly",IF(AND('Recurring Transactions'!$J$23&lt;=EOMONTH($Q1094,0),$Q1094&lt;='Recurring Transactions'!$L$23),1,0),IF('Recurring Transactions'!$F$23="Semi-monthly",IF(AND('Recurring Transactions'!$J$23&lt;=EOMONTH($Q1094,0),$Q1094&lt;='Recurring Transactions'!$L$23),2,0),IF('Recurring Transactions'!$F$23="Weekly",IF(AND('Recurring Transactions'!$J$23&lt;=EOMONTH($Q1094,0),$Q1094&lt;='Recurring Transactions'!$L$23),MAX(0,INT((MIN(EOMONTH($Q1094,0),'Recurring Transactions'!$L$23)-'Recurring Transactions'!$J$23)/7)+INT(-(MAX('Recurring Transactions'!$J$23,$Q1094)-'Recurring Transactions'!$J$23)/7)+1),0),IF('Recurring Transactions'!$F$23="Bi-weekly",IF(AND('Recurring Transactions'!$J$23&lt;=EOMONTH($Q1094,0),$Q1094&lt;='Recurring Transactions'!$L$23),MAX(0,INT((MIN(EOMONTH($Q1094,0),'Recurring Transactions'!$L$23)-'Recurring Transactions'!$J$23)/14)+INT(-(MAX('Recurring Transactions'!$J$23,$Q1094)-'Recurring Transactions'!$J$23)/14)+1),0),IF('Recurring Transactions'!$F$23="Quarterly",IF(AND(AND('Recurring Transactions'!$J$23&lt;=EOMONTH($Q1094,0),$Q1094&lt;='Recurring Transactions'!$L$23),MOD((YEAR($Q1094)-YEAR('Recurring Transactions'!$J$23))*12+MONTH($Q1094)-MONTH('Recurring Transactions'!$J$23),3)=0),1,0),IF('Recurring Transactions'!$F$23="Annually",IF(AND(AND('Recurring Transactions'!$J$23&lt;=EOMONTH($Q1094,0),$Q1094&lt;='Recurring Transactions'!$L$23),MONTH($Q1094)=MONTH('Recurring Transactions'!$J$23)),1,0),0)))))))*'Recurring Transactions'!$D$23)</f>
        <v/>
      </c>
    </row>
    <row r="1095">
      <c r="N1095" s="126">
        <f>'Recurring Transactions'!$A$23</f>
        <v/>
      </c>
      <c r="O1095" s="126">
        <f>'Recurring Transactions'!$B$23</f>
        <v/>
      </c>
      <c r="P1095" s="126">
        <f>'Recurring Transactions'!$E$23</f>
        <v/>
      </c>
      <c r="Q1095" s="72">
        <f>IF('Recurring Transactions'!$J$23="","",EDATE('Recurring Transactions'!$J$23,53))</f>
        <v/>
      </c>
      <c r="R1095" s="126">
        <f>IF($Q1095="","",TEXT($Q1095,"mmm yyyy"))</f>
        <v/>
      </c>
      <c r="S1095" s="124">
        <f>IF(OR('Recurring Transactions'!$A$23="",$Q1095=""),0,(IF('Recurring Transactions'!$F$23="Monthly",IF(AND('Recurring Transactions'!$J$23&lt;=EOMONTH($Q1095,0),$Q1095&lt;='Recurring Transactions'!$L$23),1,0),IF('Recurring Transactions'!$F$23="Semi-monthly",IF(AND('Recurring Transactions'!$J$23&lt;=EOMONTH($Q1095,0),$Q1095&lt;='Recurring Transactions'!$L$23),2,0),IF('Recurring Transactions'!$F$23="Weekly",IF(AND('Recurring Transactions'!$J$23&lt;=EOMONTH($Q1095,0),$Q1095&lt;='Recurring Transactions'!$L$23),MAX(0,INT((MIN(EOMONTH($Q1095,0),'Recurring Transactions'!$L$23)-'Recurring Transactions'!$J$23)/7)+INT(-(MAX('Recurring Transactions'!$J$23,$Q1095)-'Recurring Transactions'!$J$23)/7)+1),0),IF('Recurring Transactions'!$F$23="Bi-weekly",IF(AND('Recurring Transactions'!$J$23&lt;=EOMONTH($Q1095,0),$Q1095&lt;='Recurring Transactions'!$L$23),MAX(0,INT((MIN(EOMONTH($Q1095,0),'Recurring Transactions'!$L$23)-'Recurring Transactions'!$J$23)/14)+INT(-(MAX('Recurring Transactions'!$J$23,$Q1095)-'Recurring Transactions'!$J$23)/14)+1),0),IF('Recurring Transactions'!$F$23="Quarterly",IF(AND(AND('Recurring Transactions'!$J$23&lt;=EOMONTH($Q1095,0),$Q1095&lt;='Recurring Transactions'!$L$23),MOD((YEAR($Q1095)-YEAR('Recurring Transactions'!$J$23))*12+MONTH($Q1095)-MONTH('Recurring Transactions'!$J$23),3)=0),1,0),IF('Recurring Transactions'!$F$23="Annually",IF(AND(AND('Recurring Transactions'!$J$23&lt;=EOMONTH($Q1095,0),$Q1095&lt;='Recurring Transactions'!$L$23),MONTH($Q1095)=MONTH('Recurring Transactions'!$J$23)),1,0),0)))))))*'Recurring Transactions'!$D$23)</f>
        <v/>
      </c>
    </row>
    <row r="1096">
      <c r="N1096" s="126">
        <f>'Recurring Transactions'!$A$23</f>
        <v/>
      </c>
      <c r="O1096" s="126">
        <f>'Recurring Transactions'!$B$23</f>
        <v/>
      </c>
      <c r="P1096" s="126">
        <f>'Recurring Transactions'!$E$23</f>
        <v/>
      </c>
      <c r="Q1096" s="72">
        <f>IF('Recurring Transactions'!$J$23="","",EDATE('Recurring Transactions'!$J$23,54))</f>
        <v/>
      </c>
      <c r="R1096" s="126">
        <f>IF($Q1096="","",TEXT($Q1096,"mmm yyyy"))</f>
        <v/>
      </c>
      <c r="S1096" s="124">
        <f>IF(OR('Recurring Transactions'!$A$23="",$Q1096=""),0,(IF('Recurring Transactions'!$F$23="Monthly",IF(AND('Recurring Transactions'!$J$23&lt;=EOMONTH($Q1096,0),$Q1096&lt;='Recurring Transactions'!$L$23),1,0),IF('Recurring Transactions'!$F$23="Semi-monthly",IF(AND('Recurring Transactions'!$J$23&lt;=EOMONTH($Q1096,0),$Q1096&lt;='Recurring Transactions'!$L$23),2,0),IF('Recurring Transactions'!$F$23="Weekly",IF(AND('Recurring Transactions'!$J$23&lt;=EOMONTH($Q1096,0),$Q1096&lt;='Recurring Transactions'!$L$23),MAX(0,INT((MIN(EOMONTH($Q1096,0),'Recurring Transactions'!$L$23)-'Recurring Transactions'!$J$23)/7)+INT(-(MAX('Recurring Transactions'!$J$23,$Q1096)-'Recurring Transactions'!$J$23)/7)+1),0),IF('Recurring Transactions'!$F$23="Bi-weekly",IF(AND('Recurring Transactions'!$J$23&lt;=EOMONTH($Q1096,0),$Q1096&lt;='Recurring Transactions'!$L$23),MAX(0,INT((MIN(EOMONTH($Q1096,0),'Recurring Transactions'!$L$23)-'Recurring Transactions'!$J$23)/14)+INT(-(MAX('Recurring Transactions'!$J$23,$Q1096)-'Recurring Transactions'!$J$23)/14)+1),0),IF('Recurring Transactions'!$F$23="Quarterly",IF(AND(AND('Recurring Transactions'!$J$23&lt;=EOMONTH($Q1096,0),$Q1096&lt;='Recurring Transactions'!$L$23),MOD((YEAR($Q1096)-YEAR('Recurring Transactions'!$J$23))*12+MONTH($Q1096)-MONTH('Recurring Transactions'!$J$23),3)=0),1,0),IF('Recurring Transactions'!$F$23="Annually",IF(AND(AND('Recurring Transactions'!$J$23&lt;=EOMONTH($Q1096,0),$Q1096&lt;='Recurring Transactions'!$L$23),MONTH($Q1096)=MONTH('Recurring Transactions'!$J$23)),1,0),0)))))))*'Recurring Transactions'!$D$23)</f>
        <v/>
      </c>
    </row>
    <row r="1097">
      <c r="N1097" s="126">
        <f>'Recurring Transactions'!$A$23</f>
        <v/>
      </c>
      <c r="O1097" s="126">
        <f>'Recurring Transactions'!$B$23</f>
        <v/>
      </c>
      <c r="P1097" s="126">
        <f>'Recurring Transactions'!$E$23</f>
        <v/>
      </c>
      <c r="Q1097" s="72">
        <f>IF('Recurring Transactions'!$J$23="","",EDATE('Recurring Transactions'!$J$23,55))</f>
        <v/>
      </c>
      <c r="R1097" s="126">
        <f>IF($Q1097="","",TEXT($Q1097,"mmm yyyy"))</f>
        <v/>
      </c>
      <c r="S1097" s="124">
        <f>IF(OR('Recurring Transactions'!$A$23="",$Q1097=""),0,(IF('Recurring Transactions'!$F$23="Monthly",IF(AND('Recurring Transactions'!$J$23&lt;=EOMONTH($Q1097,0),$Q1097&lt;='Recurring Transactions'!$L$23),1,0),IF('Recurring Transactions'!$F$23="Semi-monthly",IF(AND('Recurring Transactions'!$J$23&lt;=EOMONTH($Q1097,0),$Q1097&lt;='Recurring Transactions'!$L$23),2,0),IF('Recurring Transactions'!$F$23="Weekly",IF(AND('Recurring Transactions'!$J$23&lt;=EOMONTH($Q1097,0),$Q1097&lt;='Recurring Transactions'!$L$23),MAX(0,INT((MIN(EOMONTH($Q1097,0),'Recurring Transactions'!$L$23)-'Recurring Transactions'!$J$23)/7)+INT(-(MAX('Recurring Transactions'!$J$23,$Q1097)-'Recurring Transactions'!$J$23)/7)+1),0),IF('Recurring Transactions'!$F$23="Bi-weekly",IF(AND('Recurring Transactions'!$J$23&lt;=EOMONTH($Q1097,0),$Q1097&lt;='Recurring Transactions'!$L$23),MAX(0,INT((MIN(EOMONTH($Q1097,0),'Recurring Transactions'!$L$23)-'Recurring Transactions'!$J$23)/14)+INT(-(MAX('Recurring Transactions'!$J$23,$Q1097)-'Recurring Transactions'!$J$23)/14)+1),0),IF('Recurring Transactions'!$F$23="Quarterly",IF(AND(AND('Recurring Transactions'!$J$23&lt;=EOMONTH($Q1097,0),$Q1097&lt;='Recurring Transactions'!$L$23),MOD((YEAR($Q1097)-YEAR('Recurring Transactions'!$J$23))*12+MONTH($Q1097)-MONTH('Recurring Transactions'!$J$23),3)=0),1,0),IF('Recurring Transactions'!$F$23="Annually",IF(AND(AND('Recurring Transactions'!$J$23&lt;=EOMONTH($Q1097,0),$Q1097&lt;='Recurring Transactions'!$L$23),MONTH($Q1097)=MONTH('Recurring Transactions'!$J$23)),1,0),0)))))))*'Recurring Transactions'!$D$23)</f>
        <v/>
      </c>
    </row>
    <row r="1098">
      <c r="N1098" s="126">
        <f>'Recurring Transactions'!$A$23</f>
        <v/>
      </c>
      <c r="O1098" s="126">
        <f>'Recurring Transactions'!$B$23</f>
        <v/>
      </c>
      <c r="P1098" s="126">
        <f>'Recurring Transactions'!$E$23</f>
        <v/>
      </c>
      <c r="Q1098" s="72">
        <f>IF('Recurring Transactions'!$J$23="","",EDATE('Recurring Transactions'!$J$23,56))</f>
        <v/>
      </c>
      <c r="R1098" s="126">
        <f>IF($Q1098="","",TEXT($Q1098,"mmm yyyy"))</f>
        <v/>
      </c>
      <c r="S1098" s="124">
        <f>IF(OR('Recurring Transactions'!$A$23="",$Q1098=""),0,(IF('Recurring Transactions'!$F$23="Monthly",IF(AND('Recurring Transactions'!$J$23&lt;=EOMONTH($Q1098,0),$Q1098&lt;='Recurring Transactions'!$L$23),1,0),IF('Recurring Transactions'!$F$23="Semi-monthly",IF(AND('Recurring Transactions'!$J$23&lt;=EOMONTH($Q1098,0),$Q1098&lt;='Recurring Transactions'!$L$23),2,0),IF('Recurring Transactions'!$F$23="Weekly",IF(AND('Recurring Transactions'!$J$23&lt;=EOMONTH($Q1098,0),$Q1098&lt;='Recurring Transactions'!$L$23),MAX(0,INT((MIN(EOMONTH($Q1098,0),'Recurring Transactions'!$L$23)-'Recurring Transactions'!$J$23)/7)+INT(-(MAX('Recurring Transactions'!$J$23,$Q1098)-'Recurring Transactions'!$J$23)/7)+1),0),IF('Recurring Transactions'!$F$23="Bi-weekly",IF(AND('Recurring Transactions'!$J$23&lt;=EOMONTH($Q1098,0),$Q1098&lt;='Recurring Transactions'!$L$23),MAX(0,INT((MIN(EOMONTH($Q1098,0),'Recurring Transactions'!$L$23)-'Recurring Transactions'!$J$23)/14)+INT(-(MAX('Recurring Transactions'!$J$23,$Q1098)-'Recurring Transactions'!$J$23)/14)+1),0),IF('Recurring Transactions'!$F$23="Quarterly",IF(AND(AND('Recurring Transactions'!$J$23&lt;=EOMONTH($Q1098,0),$Q1098&lt;='Recurring Transactions'!$L$23),MOD((YEAR($Q1098)-YEAR('Recurring Transactions'!$J$23))*12+MONTH($Q1098)-MONTH('Recurring Transactions'!$J$23),3)=0),1,0),IF('Recurring Transactions'!$F$23="Annually",IF(AND(AND('Recurring Transactions'!$J$23&lt;=EOMONTH($Q1098,0),$Q1098&lt;='Recurring Transactions'!$L$23),MONTH($Q1098)=MONTH('Recurring Transactions'!$J$23)),1,0),0)))))))*'Recurring Transactions'!$D$23)</f>
        <v/>
      </c>
    </row>
    <row r="1099">
      <c r="N1099" s="126">
        <f>'Recurring Transactions'!$A$23</f>
        <v/>
      </c>
      <c r="O1099" s="126">
        <f>'Recurring Transactions'!$B$23</f>
        <v/>
      </c>
      <c r="P1099" s="126">
        <f>'Recurring Transactions'!$E$23</f>
        <v/>
      </c>
      <c r="Q1099" s="72">
        <f>IF('Recurring Transactions'!$J$23="","",EDATE('Recurring Transactions'!$J$23,57))</f>
        <v/>
      </c>
      <c r="R1099" s="126">
        <f>IF($Q1099="","",TEXT($Q1099,"mmm yyyy"))</f>
        <v/>
      </c>
      <c r="S1099" s="124">
        <f>IF(OR('Recurring Transactions'!$A$23="",$Q1099=""),0,(IF('Recurring Transactions'!$F$23="Monthly",IF(AND('Recurring Transactions'!$J$23&lt;=EOMONTH($Q1099,0),$Q1099&lt;='Recurring Transactions'!$L$23),1,0),IF('Recurring Transactions'!$F$23="Semi-monthly",IF(AND('Recurring Transactions'!$J$23&lt;=EOMONTH($Q1099,0),$Q1099&lt;='Recurring Transactions'!$L$23),2,0),IF('Recurring Transactions'!$F$23="Weekly",IF(AND('Recurring Transactions'!$J$23&lt;=EOMONTH($Q1099,0),$Q1099&lt;='Recurring Transactions'!$L$23),MAX(0,INT((MIN(EOMONTH($Q1099,0),'Recurring Transactions'!$L$23)-'Recurring Transactions'!$J$23)/7)+INT(-(MAX('Recurring Transactions'!$J$23,$Q1099)-'Recurring Transactions'!$J$23)/7)+1),0),IF('Recurring Transactions'!$F$23="Bi-weekly",IF(AND('Recurring Transactions'!$J$23&lt;=EOMONTH($Q1099,0),$Q1099&lt;='Recurring Transactions'!$L$23),MAX(0,INT((MIN(EOMONTH($Q1099,0),'Recurring Transactions'!$L$23)-'Recurring Transactions'!$J$23)/14)+INT(-(MAX('Recurring Transactions'!$J$23,$Q1099)-'Recurring Transactions'!$J$23)/14)+1),0),IF('Recurring Transactions'!$F$23="Quarterly",IF(AND(AND('Recurring Transactions'!$J$23&lt;=EOMONTH($Q1099,0),$Q1099&lt;='Recurring Transactions'!$L$23),MOD((YEAR($Q1099)-YEAR('Recurring Transactions'!$J$23))*12+MONTH($Q1099)-MONTH('Recurring Transactions'!$J$23),3)=0),1,0),IF('Recurring Transactions'!$F$23="Annually",IF(AND(AND('Recurring Transactions'!$J$23&lt;=EOMONTH($Q1099,0),$Q1099&lt;='Recurring Transactions'!$L$23),MONTH($Q1099)=MONTH('Recurring Transactions'!$J$23)),1,0),0)))))))*'Recurring Transactions'!$D$23)</f>
        <v/>
      </c>
    </row>
    <row r="1100">
      <c r="N1100" s="126">
        <f>'Recurring Transactions'!$A$23</f>
        <v/>
      </c>
      <c r="O1100" s="126">
        <f>'Recurring Transactions'!$B$23</f>
        <v/>
      </c>
      <c r="P1100" s="126">
        <f>'Recurring Transactions'!$E$23</f>
        <v/>
      </c>
      <c r="Q1100" s="72">
        <f>IF('Recurring Transactions'!$J$23="","",EDATE('Recurring Transactions'!$J$23,58))</f>
        <v/>
      </c>
      <c r="R1100" s="126">
        <f>IF($Q1100="","",TEXT($Q1100,"mmm yyyy"))</f>
        <v/>
      </c>
      <c r="S1100" s="124">
        <f>IF(OR('Recurring Transactions'!$A$23="",$Q1100=""),0,(IF('Recurring Transactions'!$F$23="Monthly",IF(AND('Recurring Transactions'!$J$23&lt;=EOMONTH($Q1100,0),$Q1100&lt;='Recurring Transactions'!$L$23),1,0),IF('Recurring Transactions'!$F$23="Semi-monthly",IF(AND('Recurring Transactions'!$J$23&lt;=EOMONTH($Q1100,0),$Q1100&lt;='Recurring Transactions'!$L$23),2,0),IF('Recurring Transactions'!$F$23="Weekly",IF(AND('Recurring Transactions'!$J$23&lt;=EOMONTH($Q1100,0),$Q1100&lt;='Recurring Transactions'!$L$23),MAX(0,INT((MIN(EOMONTH($Q1100,0),'Recurring Transactions'!$L$23)-'Recurring Transactions'!$J$23)/7)+INT(-(MAX('Recurring Transactions'!$J$23,$Q1100)-'Recurring Transactions'!$J$23)/7)+1),0),IF('Recurring Transactions'!$F$23="Bi-weekly",IF(AND('Recurring Transactions'!$J$23&lt;=EOMONTH($Q1100,0),$Q1100&lt;='Recurring Transactions'!$L$23),MAX(0,INT((MIN(EOMONTH($Q1100,0),'Recurring Transactions'!$L$23)-'Recurring Transactions'!$J$23)/14)+INT(-(MAX('Recurring Transactions'!$J$23,$Q1100)-'Recurring Transactions'!$J$23)/14)+1),0),IF('Recurring Transactions'!$F$23="Quarterly",IF(AND(AND('Recurring Transactions'!$J$23&lt;=EOMONTH($Q1100,0),$Q1100&lt;='Recurring Transactions'!$L$23),MOD((YEAR($Q1100)-YEAR('Recurring Transactions'!$J$23))*12+MONTH($Q1100)-MONTH('Recurring Transactions'!$J$23),3)=0),1,0),IF('Recurring Transactions'!$F$23="Annually",IF(AND(AND('Recurring Transactions'!$J$23&lt;=EOMONTH($Q1100,0),$Q1100&lt;='Recurring Transactions'!$L$23),MONTH($Q1100)=MONTH('Recurring Transactions'!$J$23)),1,0),0)))))))*'Recurring Transactions'!$D$23)</f>
        <v/>
      </c>
    </row>
    <row r="1101">
      <c r="N1101" s="126">
        <f>'Recurring Transactions'!$A$23</f>
        <v/>
      </c>
      <c r="O1101" s="126">
        <f>'Recurring Transactions'!$B$23</f>
        <v/>
      </c>
      <c r="P1101" s="126">
        <f>'Recurring Transactions'!$E$23</f>
        <v/>
      </c>
      <c r="Q1101" s="72">
        <f>IF('Recurring Transactions'!$J$23="","",EDATE('Recurring Transactions'!$J$23,59))</f>
        <v/>
      </c>
      <c r="R1101" s="126">
        <f>IF($Q1101="","",TEXT($Q1101,"mmm yyyy"))</f>
        <v/>
      </c>
      <c r="S1101" s="124">
        <f>IF(OR('Recurring Transactions'!$A$23="",$Q1101=""),0,(IF('Recurring Transactions'!$F$23="Monthly",IF(AND('Recurring Transactions'!$J$23&lt;=EOMONTH($Q1101,0),$Q1101&lt;='Recurring Transactions'!$L$23),1,0),IF('Recurring Transactions'!$F$23="Semi-monthly",IF(AND('Recurring Transactions'!$J$23&lt;=EOMONTH($Q1101,0),$Q1101&lt;='Recurring Transactions'!$L$23),2,0),IF('Recurring Transactions'!$F$23="Weekly",IF(AND('Recurring Transactions'!$J$23&lt;=EOMONTH($Q1101,0),$Q1101&lt;='Recurring Transactions'!$L$23),MAX(0,INT((MIN(EOMONTH($Q1101,0),'Recurring Transactions'!$L$23)-'Recurring Transactions'!$J$23)/7)+INT(-(MAX('Recurring Transactions'!$J$23,$Q1101)-'Recurring Transactions'!$J$23)/7)+1),0),IF('Recurring Transactions'!$F$23="Bi-weekly",IF(AND('Recurring Transactions'!$J$23&lt;=EOMONTH($Q1101,0),$Q1101&lt;='Recurring Transactions'!$L$23),MAX(0,INT((MIN(EOMONTH($Q1101,0),'Recurring Transactions'!$L$23)-'Recurring Transactions'!$J$23)/14)+INT(-(MAX('Recurring Transactions'!$J$23,$Q1101)-'Recurring Transactions'!$J$23)/14)+1),0),IF('Recurring Transactions'!$F$23="Quarterly",IF(AND(AND('Recurring Transactions'!$J$23&lt;=EOMONTH($Q1101,0),$Q1101&lt;='Recurring Transactions'!$L$23),MOD((YEAR($Q1101)-YEAR('Recurring Transactions'!$J$23))*12+MONTH($Q1101)-MONTH('Recurring Transactions'!$J$23),3)=0),1,0),IF('Recurring Transactions'!$F$23="Annually",IF(AND(AND('Recurring Transactions'!$J$23&lt;=EOMONTH($Q1101,0),$Q1101&lt;='Recurring Transactions'!$L$23),MONTH($Q1101)=MONTH('Recurring Transactions'!$J$23)),1,0),0)))))))*'Recurring Transactions'!$D$23)</f>
        <v/>
      </c>
    </row>
    <row r="1102">
      <c r="N1102" s="126">
        <f>'Recurring Transactions'!$A$24</f>
        <v/>
      </c>
      <c r="O1102" s="126">
        <f>'Recurring Transactions'!$B$24</f>
        <v/>
      </c>
      <c r="P1102" s="126">
        <f>'Recurring Transactions'!$E$24</f>
        <v/>
      </c>
      <c r="Q1102" s="72">
        <f>IF('Recurring Transactions'!$J$24="","",EDATE('Recurring Transactions'!$J$24,0))</f>
        <v/>
      </c>
      <c r="R1102" s="126">
        <f>IF($Q1102="","",TEXT($Q1102,"mmm yyyy"))</f>
        <v/>
      </c>
      <c r="S1102" s="124">
        <f>IF(OR('Recurring Transactions'!$A$24="",$Q1102=""),0,(IF('Recurring Transactions'!$F$24="Monthly",IF(AND('Recurring Transactions'!$J$24&lt;=EOMONTH($Q1102,0),$Q1102&lt;='Recurring Transactions'!$L$24),1,0),IF('Recurring Transactions'!$F$24="Semi-monthly",IF(AND('Recurring Transactions'!$J$24&lt;=EOMONTH($Q1102,0),$Q1102&lt;='Recurring Transactions'!$L$24),2,0),IF('Recurring Transactions'!$F$24="Weekly",IF(AND('Recurring Transactions'!$J$24&lt;=EOMONTH($Q1102,0),$Q1102&lt;='Recurring Transactions'!$L$24),MAX(0,INT((MIN(EOMONTH($Q1102,0),'Recurring Transactions'!$L$24)-'Recurring Transactions'!$J$24)/7)+INT(-(MAX('Recurring Transactions'!$J$24,$Q1102)-'Recurring Transactions'!$J$24)/7)+1),0),IF('Recurring Transactions'!$F$24="Bi-weekly",IF(AND('Recurring Transactions'!$J$24&lt;=EOMONTH($Q1102,0),$Q1102&lt;='Recurring Transactions'!$L$24),MAX(0,INT((MIN(EOMONTH($Q1102,0),'Recurring Transactions'!$L$24)-'Recurring Transactions'!$J$24)/14)+INT(-(MAX('Recurring Transactions'!$J$24,$Q1102)-'Recurring Transactions'!$J$24)/14)+1),0),IF('Recurring Transactions'!$F$24="Quarterly",IF(AND(AND('Recurring Transactions'!$J$24&lt;=EOMONTH($Q1102,0),$Q1102&lt;='Recurring Transactions'!$L$24),MOD((YEAR($Q1102)-YEAR('Recurring Transactions'!$J$24))*12+MONTH($Q1102)-MONTH('Recurring Transactions'!$J$24),3)=0),1,0),IF('Recurring Transactions'!$F$24="Annually",IF(AND(AND('Recurring Transactions'!$J$24&lt;=EOMONTH($Q1102,0),$Q1102&lt;='Recurring Transactions'!$L$24),MONTH($Q1102)=MONTH('Recurring Transactions'!$J$24)),1,0),0)))))))*'Recurring Transactions'!$D$24)</f>
        <v/>
      </c>
    </row>
    <row r="1103">
      <c r="N1103" s="126">
        <f>'Recurring Transactions'!$A$24</f>
        <v/>
      </c>
      <c r="O1103" s="126">
        <f>'Recurring Transactions'!$B$24</f>
        <v/>
      </c>
      <c r="P1103" s="126">
        <f>'Recurring Transactions'!$E$24</f>
        <v/>
      </c>
      <c r="Q1103" s="72">
        <f>IF('Recurring Transactions'!$J$24="","",EDATE('Recurring Transactions'!$J$24,1))</f>
        <v/>
      </c>
      <c r="R1103" s="126">
        <f>IF($Q1103="","",TEXT($Q1103,"mmm yyyy"))</f>
        <v/>
      </c>
      <c r="S1103" s="124">
        <f>IF(OR('Recurring Transactions'!$A$24="",$Q1103=""),0,(IF('Recurring Transactions'!$F$24="Monthly",IF(AND('Recurring Transactions'!$J$24&lt;=EOMONTH($Q1103,0),$Q1103&lt;='Recurring Transactions'!$L$24),1,0),IF('Recurring Transactions'!$F$24="Semi-monthly",IF(AND('Recurring Transactions'!$J$24&lt;=EOMONTH($Q1103,0),$Q1103&lt;='Recurring Transactions'!$L$24),2,0),IF('Recurring Transactions'!$F$24="Weekly",IF(AND('Recurring Transactions'!$J$24&lt;=EOMONTH($Q1103,0),$Q1103&lt;='Recurring Transactions'!$L$24),MAX(0,INT((MIN(EOMONTH($Q1103,0),'Recurring Transactions'!$L$24)-'Recurring Transactions'!$J$24)/7)+INT(-(MAX('Recurring Transactions'!$J$24,$Q1103)-'Recurring Transactions'!$J$24)/7)+1),0),IF('Recurring Transactions'!$F$24="Bi-weekly",IF(AND('Recurring Transactions'!$J$24&lt;=EOMONTH($Q1103,0),$Q1103&lt;='Recurring Transactions'!$L$24),MAX(0,INT((MIN(EOMONTH($Q1103,0),'Recurring Transactions'!$L$24)-'Recurring Transactions'!$J$24)/14)+INT(-(MAX('Recurring Transactions'!$J$24,$Q1103)-'Recurring Transactions'!$J$24)/14)+1),0),IF('Recurring Transactions'!$F$24="Quarterly",IF(AND(AND('Recurring Transactions'!$J$24&lt;=EOMONTH($Q1103,0),$Q1103&lt;='Recurring Transactions'!$L$24),MOD((YEAR($Q1103)-YEAR('Recurring Transactions'!$J$24))*12+MONTH($Q1103)-MONTH('Recurring Transactions'!$J$24),3)=0),1,0),IF('Recurring Transactions'!$F$24="Annually",IF(AND(AND('Recurring Transactions'!$J$24&lt;=EOMONTH($Q1103,0),$Q1103&lt;='Recurring Transactions'!$L$24),MONTH($Q1103)=MONTH('Recurring Transactions'!$J$24)),1,0),0)))))))*'Recurring Transactions'!$D$24)</f>
        <v/>
      </c>
    </row>
    <row r="1104">
      <c r="N1104" s="126">
        <f>'Recurring Transactions'!$A$24</f>
        <v/>
      </c>
      <c r="O1104" s="126">
        <f>'Recurring Transactions'!$B$24</f>
        <v/>
      </c>
      <c r="P1104" s="126">
        <f>'Recurring Transactions'!$E$24</f>
        <v/>
      </c>
      <c r="Q1104" s="72">
        <f>IF('Recurring Transactions'!$J$24="","",EDATE('Recurring Transactions'!$J$24,2))</f>
        <v/>
      </c>
      <c r="R1104" s="126">
        <f>IF($Q1104="","",TEXT($Q1104,"mmm yyyy"))</f>
        <v/>
      </c>
      <c r="S1104" s="124">
        <f>IF(OR('Recurring Transactions'!$A$24="",$Q1104=""),0,(IF('Recurring Transactions'!$F$24="Monthly",IF(AND('Recurring Transactions'!$J$24&lt;=EOMONTH($Q1104,0),$Q1104&lt;='Recurring Transactions'!$L$24),1,0),IF('Recurring Transactions'!$F$24="Semi-monthly",IF(AND('Recurring Transactions'!$J$24&lt;=EOMONTH($Q1104,0),$Q1104&lt;='Recurring Transactions'!$L$24),2,0),IF('Recurring Transactions'!$F$24="Weekly",IF(AND('Recurring Transactions'!$J$24&lt;=EOMONTH($Q1104,0),$Q1104&lt;='Recurring Transactions'!$L$24),MAX(0,INT((MIN(EOMONTH($Q1104,0),'Recurring Transactions'!$L$24)-'Recurring Transactions'!$J$24)/7)+INT(-(MAX('Recurring Transactions'!$J$24,$Q1104)-'Recurring Transactions'!$J$24)/7)+1),0),IF('Recurring Transactions'!$F$24="Bi-weekly",IF(AND('Recurring Transactions'!$J$24&lt;=EOMONTH($Q1104,0),$Q1104&lt;='Recurring Transactions'!$L$24),MAX(0,INT((MIN(EOMONTH($Q1104,0),'Recurring Transactions'!$L$24)-'Recurring Transactions'!$J$24)/14)+INT(-(MAX('Recurring Transactions'!$J$24,$Q1104)-'Recurring Transactions'!$J$24)/14)+1),0),IF('Recurring Transactions'!$F$24="Quarterly",IF(AND(AND('Recurring Transactions'!$J$24&lt;=EOMONTH($Q1104,0),$Q1104&lt;='Recurring Transactions'!$L$24),MOD((YEAR($Q1104)-YEAR('Recurring Transactions'!$J$24))*12+MONTH($Q1104)-MONTH('Recurring Transactions'!$J$24),3)=0),1,0),IF('Recurring Transactions'!$F$24="Annually",IF(AND(AND('Recurring Transactions'!$J$24&lt;=EOMONTH($Q1104,0),$Q1104&lt;='Recurring Transactions'!$L$24),MONTH($Q1104)=MONTH('Recurring Transactions'!$J$24)),1,0),0)))))))*'Recurring Transactions'!$D$24)</f>
        <v/>
      </c>
    </row>
    <row r="1105">
      <c r="N1105" s="126">
        <f>'Recurring Transactions'!$A$24</f>
        <v/>
      </c>
      <c r="O1105" s="126">
        <f>'Recurring Transactions'!$B$24</f>
        <v/>
      </c>
      <c r="P1105" s="126">
        <f>'Recurring Transactions'!$E$24</f>
        <v/>
      </c>
      <c r="Q1105" s="72">
        <f>IF('Recurring Transactions'!$J$24="","",EDATE('Recurring Transactions'!$J$24,3))</f>
        <v/>
      </c>
      <c r="R1105" s="126">
        <f>IF($Q1105="","",TEXT($Q1105,"mmm yyyy"))</f>
        <v/>
      </c>
      <c r="S1105" s="124">
        <f>IF(OR('Recurring Transactions'!$A$24="",$Q1105=""),0,(IF('Recurring Transactions'!$F$24="Monthly",IF(AND('Recurring Transactions'!$J$24&lt;=EOMONTH($Q1105,0),$Q1105&lt;='Recurring Transactions'!$L$24),1,0),IF('Recurring Transactions'!$F$24="Semi-monthly",IF(AND('Recurring Transactions'!$J$24&lt;=EOMONTH($Q1105,0),$Q1105&lt;='Recurring Transactions'!$L$24),2,0),IF('Recurring Transactions'!$F$24="Weekly",IF(AND('Recurring Transactions'!$J$24&lt;=EOMONTH($Q1105,0),$Q1105&lt;='Recurring Transactions'!$L$24),MAX(0,INT((MIN(EOMONTH($Q1105,0),'Recurring Transactions'!$L$24)-'Recurring Transactions'!$J$24)/7)+INT(-(MAX('Recurring Transactions'!$J$24,$Q1105)-'Recurring Transactions'!$J$24)/7)+1),0),IF('Recurring Transactions'!$F$24="Bi-weekly",IF(AND('Recurring Transactions'!$J$24&lt;=EOMONTH($Q1105,0),$Q1105&lt;='Recurring Transactions'!$L$24),MAX(0,INT((MIN(EOMONTH($Q1105,0),'Recurring Transactions'!$L$24)-'Recurring Transactions'!$J$24)/14)+INT(-(MAX('Recurring Transactions'!$J$24,$Q1105)-'Recurring Transactions'!$J$24)/14)+1),0),IF('Recurring Transactions'!$F$24="Quarterly",IF(AND(AND('Recurring Transactions'!$J$24&lt;=EOMONTH($Q1105,0),$Q1105&lt;='Recurring Transactions'!$L$24),MOD((YEAR($Q1105)-YEAR('Recurring Transactions'!$J$24))*12+MONTH($Q1105)-MONTH('Recurring Transactions'!$J$24),3)=0),1,0),IF('Recurring Transactions'!$F$24="Annually",IF(AND(AND('Recurring Transactions'!$J$24&lt;=EOMONTH($Q1105,0),$Q1105&lt;='Recurring Transactions'!$L$24),MONTH($Q1105)=MONTH('Recurring Transactions'!$J$24)),1,0),0)))))))*'Recurring Transactions'!$D$24)</f>
        <v/>
      </c>
    </row>
    <row r="1106">
      <c r="N1106" s="126">
        <f>'Recurring Transactions'!$A$24</f>
        <v/>
      </c>
      <c r="O1106" s="126">
        <f>'Recurring Transactions'!$B$24</f>
        <v/>
      </c>
      <c r="P1106" s="126">
        <f>'Recurring Transactions'!$E$24</f>
        <v/>
      </c>
      <c r="Q1106" s="72">
        <f>IF('Recurring Transactions'!$J$24="","",EDATE('Recurring Transactions'!$J$24,4))</f>
        <v/>
      </c>
      <c r="R1106" s="126">
        <f>IF($Q1106="","",TEXT($Q1106,"mmm yyyy"))</f>
        <v/>
      </c>
      <c r="S1106" s="124">
        <f>IF(OR('Recurring Transactions'!$A$24="",$Q1106=""),0,(IF('Recurring Transactions'!$F$24="Monthly",IF(AND('Recurring Transactions'!$J$24&lt;=EOMONTH($Q1106,0),$Q1106&lt;='Recurring Transactions'!$L$24),1,0),IF('Recurring Transactions'!$F$24="Semi-monthly",IF(AND('Recurring Transactions'!$J$24&lt;=EOMONTH($Q1106,0),$Q1106&lt;='Recurring Transactions'!$L$24),2,0),IF('Recurring Transactions'!$F$24="Weekly",IF(AND('Recurring Transactions'!$J$24&lt;=EOMONTH($Q1106,0),$Q1106&lt;='Recurring Transactions'!$L$24),MAX(0,INT((MIN(EOMONTH($Q1106,0),'Recurring Transactions'!$L$24)-'Recurring Transactions'!$J$24)/7)+INT(-(MAX('Recurring Transactions'!$J$24,$Q1106)-'Recurring Transactions'!$J$24)/7)+1),0),IF('Recurring Transactions'!$F$24="Bi-weekly",IF(AND('Recurring Transactions'!$J$24&lt;=EOMONTH($Q1106,0),$Q1106&lt;='Recurring Transactions'!$L$24),MAX(0,INT((MIN(EOMONTH($Q1106,0),'Recurring Transactions'!$L$24)-'Recurring Transactions'!$J$24)/14)+INT(-(MAX('Recurring Transactions'!$J$24,$Q1106)-'Recurring Transactions'!$J$24)/14)+1),0),IF('Recurring Transactions'!$F$24="Quarterly",IF(AND(AND('Recurring Transactions'!$J$24&lt;=EOMONTH($Q1106,0),$Q1106&lt;='Recurring Transactions'!$L$24),MOD((YEAR($Q1106)-YEAR('Recurring Transactions'!$J$24))*12+MONTH($Q1106)-MONTH('Recurring Transactions'!$J$24),3)=0),1,0),IF('Recurring Transactions'!$F$24="Annually",IF(AND(AND('Recurring Transactions'!$J$24&lt;=EOMONTH($Q1106,0),$Q1106&lt;='Recurring Transactions'!$L$24),MONTH($Q1106)=MONTH('Recurring Transactions'!$J$24)),1,0),0)))))))*'Recurring Transactions'!$D$24)</f>
        <v/>
      </c>
    </row>
    <row r="1107">
      <c r="N1107" s="126">
        <f>'Recurring Transactions'!$A$24</f>
        <v/>
      </c>
      <c r="O1107" s="126">
        <f>'Recurring Transactions'!$B$24</f>
        <v/>
      </c>
      <c r="P1107" s="126">
        <f>'Recurring Transactions'!$E$24</f>
        <v/>
      </c>
      <c r="Q1107" s="72">
        <f>IF('Recurring Transactions'!$J$24="","",EDATE('Recurring Transactions'!$J$24,5))</f>
        <v/>
      </c>
      <c r="R1107" s="126">
        <f>IF($Q1107="","",TEXT($Q1107,"mmm yyyy"))</f>
        <v/>
      </c>
      <c r="S1107" s="124">
        <f>IF(OR('Recurring Transactions'!$A$24="",$Q1107=""),0,(IF('Recurring Transactions'!$F$24="Monthly",IF(AND('Recurring Transactions'!$J$24&lt;=EOMONTH($Q1107,0),$Q1107&lt;='Recurring Transactions'!$L$24),1,0),IF('Recurring Transactions'!$F$24="Semi-monthly",IF(AND('Recurring Transactions'!$J$24&lt;=EOMONTH($Q1107,0),$Q1107&lt;='Recurring Transactions'!$L$24),2,0),IF('Recurring Transactions'!$F$24="Weekly",IF(AND('Recurring Transactions'!$J$24&lt;=EOMONTH($Q1107,0),$Q1107&lt;='Recurring Transactions'!$L$24),MAX(0,INT((MIN(EOMONTH($Q1107,0),'Recurring Transactions'!$L$24)-'Recurring Transactions'!$J$24)/7)+INT(-(MAX('Recurring Transactions'!$J$24,$Q1107)-'Recurring Transactions'!$J$24)/7)+1),0),IF('Recurring Transactions'!$F$24="Bi-weekly",IF(AND('Recurring Transactions'!$J$24&lt;=EOMONTH($Q1107,0),$Q1107&lt;='Recurring Transactions'!$L$24),MAX(0,INT((MIN(EOMONTH($Q1107,0),'Recurring Transactions'!$L$24)-'Recurring Transactions'!$J$24)/14)+INT(-(MAX('Recurring Transactions'!$J$24,$Q1107)-'Recurring Transactions'!$J$24)/14)+1),0),IF('Recurring Transactions'!$F$24="Quarterly",IF(AND(AND('Recurring Transactions'!$J$24&lt;=EOMONTH($Q1107,0),$Q1107&lt;='Recurring Transactions'!$L$24),MOD((YEAR($Q1107)-YEAR('Recurring Transactions'!$J$24))*12+MONTH($Q1107)-MONTH('Recurring Transactions'!$J$24),3)=0),1,0),IF('Recurring Transactions'!$F$24="Annually",IF(AND(AND('Recurring Transactions'!$J$24&lt;=EOMONTH($Q1107,0),$Q1107&lt;='Recurring Transactions'!$L$24),MONTH($Q1107)=MONTH('Recurring Transactions'!$J$24)),1,0),0)))))))*'Recurring Transactions'!$D$24)</f>
        <v/>
      </c>
    </row>
    <row r="1108">
      <c r="N1108" s="126">
        <f>'Recurring Transactions'!$A$24</f>
        <v/>
      </c>
      <c r="O1108" s="126">
        <f>'Recurring Transactions'!$B$24</f>
        <v/>
      </c>
      <c r="P1108" s="126">
        <f>'Recurring Transactions'!$E$24</f>
        <v/>
      </c>
      <c r="Q1108" s="72">
        <f>IF('Recurring Transactions'!$J$24="","",EDATE('Recurring Transactions'!$J$24,6))</f>
        <v/>
      </c>
      <c r="R1108" s="126">
        <f>IF($Q1108="","",TEXT($Q1108,"mmm yyyy"))</f>
        <v/>
      </c>
      <c r="S1108" s="124">
        <f>IF(OR('Recurring Transactions'!$A$24="",$Q1108=""),0,(IF('Recurring Transactions'!$F$24="Monthly",IF(AND('Recurring Transactions'!$J$24&lt;=EOMONTH($Q1108,0),$Q1108&lt;='Recurring Transactions'!$L$24),1,0),IF('Recurring Transactions'!$F$24="Semi-monthly",IF(AND('Recurring Transactions'!$J$24&lt;=EOMONTH($Q1108,0),$Q1108&lt;='Recurring Transactions'!$L$24),2,0),IF('Recurring Transactions'!$F$24="Weekly",IF(AND('Recurring Transactions'!$J$24&lt;=EOMONTH($Q1108,0),$Q1108&lt;='Recurring Transactions'!$L$24),MAX(0,INT((MIN(EOMONTH($Q1108,0),'Recurring Transactions'!$L$24)-'Recurring Transactions'!$J$24)/7)+INT(-(MAX('Recurring Transactions'!$J$24,$Q1108)-'Recurring Transactions'!$J$24)/7)+1),0),IF('Recurring Transactions'!$F$24="Bi-weekly",IF(AND('Recurring Transactions'!$J$24&lt;=EOMONTH($Q1108,0),$Q1108&lt;='Recurring Transactions'!$L$24),MAX(0,INT((MIN(EOMONTH($Q1108,0),'Recurring Transactions'!$L$24)-'Recurring Transactions'!$J$24)/14)+INT(-(MAX('Recurring Transactions'!$J$24,$Q1108)-'Recurring Transactions'!$J$24)/14)+1),0),IF('Recurring Transactions'!$F$24="Quarterly",IF(AND(AND('Recurring Transactions'!$J$24&lt;=EOMONTH($Q1108,0),$Q1108&lt;='Recurring Transactions'!$L$24),MOD((YEAR($Q1108)-YEAR('Recurring Transactions'!$J$24))*12+MONTH($Q1108)-MONTH('Recurring Transactions'!$J$24),3)=0),1,0),IF('Recurring Transactions'!$F$24="Annually",IF(AND(AND('Recurring Transactions'!$J$24&lt;=EOMONTH($Q1108,0),$Q1108&lt;='Recurring Transactions'!$L$24),MONTH($Q1108)=MONTH('Recurring Transactions'!$J$24)),1,0),0)))))))*'Recurring Transactions'!$D$24)</f>
        <v/>
      </c>
    </row>
    <row r="1109">
      <c r="N1109" s="126">
        <f>'Recurring Transactions'!$A$24</f>
        <v/>
      </c>
      <c r="O1109" s="126">
        <f>'Recurring Transactions'!$B$24</f>
        <v/>
      </c>
      <c r="P1109" s="126">
        <f>'Recurring Transactions'!$E$24</f>
        <v/>
      </c>
      <c r="Q1109" s="72">
        <f>IF('Recurring Transactions'!$J$24="","",EDATE('Recurring Transactions'!$J$24,7))</f>
        <v/>
      </c>
      <c r="R1109" s="126">
        <f>IF($Q1109="","",TEXT($Q1109,"mmm yyyy"))</f>
        <v/>
      </c>
      <c r="S1109" s="124">
        <f>IF(OR('Recurring Transactions'!$A$24="",$Q1109=""),0,(IF('Recurring Transactions'!$F$24="Monthly",IF(AND('Recurring Transactions'!$J$24&lt;=EOMONTH($Q1109,0),$Q1109&lt;='Recurring Transactions'!$L$24),1,0),IF('Recurring Transactions'!$F$24="Semi-monthly",IF(AND('Recurring Transactions'!$J$24&lt;=EOMONTH($Q1109,0),$Q1109&lt;='Recurring Transactions'!$L$24),2,0),IF('Recurring Transactions'!$F$24="Weekly",IF(AND('Recurring Transactions'!$J$24&lt;=EOMONTH($Q1109,0),$Q1109&lt;='Recurring Transactions'!$L$24),MAX(0,INT((MIN(EOMONTH($Q1109,0),'Recurring Transactions'!$L$24)-'Recurring Transactions'!$J$24)/7)+INT(-(MAX('Recurring Transactions'!$J$24,$Q1109)-'Recurring Transactions'!$J$24)/7)+1),0),IF('Recurring Transactions'!$F$24="Bi-weekly",IF(AND('Recurring Transactions'!$J$24&lt;=EOMONTH($Q1109,0),$Q1109&lt;='Recurring Transactions'!$L$24),MAX(0,INT((MIN(EOMONTH($Q1109,0),'Recurring Transactions'!$L$24)-'Recurring Transactions'!$J$24)/14)+INT(-(MAX('Recurring Transactions'!$J$24,$Q1109)-'Recurring Transactions'!$J$24)/14)+1),0),IF('Recurring Transactions'!$F$24="Quarterly",IF(AND(AND('Recurring Transactions'!$J$24&lt;=EOMONTH($Q1109,0),$Q1109&lt;='Recurring Transactions'!$L$24),MOD((YEAR($Q1109)-YEAR('Recurring Transactions'!$J$24))*12+MONTH($Q1109)-MONTH('Recurring Transactions'!$J$24),3)=0),1,0),IF('Recurring Transactions'!$F$24="Annually",IF(AND(AND('Recurring Transactions'!$J$24&lt;=EOMONTH($Q1109,0),$Q1109&lt;='Recurring Transactions'!$L$24),MONTH($Q1109)=MONTH('Recurring Transactions'!$J$24)),1,0),0)))))))*'Recurring Transactions'!$D$24)</f>
        <v/>
      </c>
    </row>
    <row r="1110">
      <c r="N1110" s="126">
        <f>'Recurring Transactions'!$A$24</f>
        <v/>
      </c>
      <c r="O1110" s="126">
        <f>'Recurring Transactions'!$B$24</f>
        <v/>
      </c>
      <c r="P1110" s="126">
        <f>'Recurring Transactions'!$E$24</f>
        <v/>
      </c>
      <c r="Q1110" s="72">
        <f>IF('Recurring Transactions'!$J$24="","",EDATE('Recurring Transactions'!$J$24,8))</f>
        <v/>
      </c>
      <c r="R1110" s="126">
        <f>IF($Q1110="","",TEXT($Q1110,"mmm yyyy"))</f>
        <v/>
      </c>
      <c r="S1110" s="124">
        <f>IF(OR('Recurring Transactions'!$A$24="",$Q1110=""),0,(IF('Recurring Transactions'!$F$24="Monthly",IF(AND('Recurring Transactions'!$J$24&lt;=EOMONTH($Q1110,0),$Q1110&lt;='Recurring Transactions'!$L$24),1,0),IF('Recurring Transactions'!$F$24="Semi-monthly",IF(AND('Recurring Transactions'!$J$24&lt;=EOMONTH($Q1110,0),$Q1110&lt;='Recurring Transactions'!$L$24),2,0),IF('Recurring Transactions'!$F$24="Weekly",IF(AND('Recurring Transactions'!$J$24&lt;=EOMONTH($Q1110,0),$Q1110&lt;='Recurring Transactions'!$L$24),MAX(0,INT((MIN(EOMONTH($Q1110,0),'Recurring Transactions'!$L$24)-'Recurring Transactions'!$J$24)/7)+INT(-(MAX('Recurring Transactions'!$J$24,$Q1110)-'Recurring Transactions'!$J$24)/7)+1),0),IF('Recurring Transactions'!$F$24="Bi-weekly",IF(AND('Recurring Transactions'!$J$24&lt;=EOMONTH($Q1110,0),$Q1110&lt;='Recurring Transactions'!$L$24),MAX(0,INT((MIN(EOMONTH($Q1110,0),'Recurring Transactions'!$L$24)-'Recurring Transactions'!$J$24)/14)+INT(-(MAX('Recurring Transactions'!$J$24,$Q1110)-'Recurring Transactions'!$J$24)/14)+1),0),IF('Recurring Transactions'!$F$24="Quarterly",IF(AND(AND('Recurring Transactions'!$J$24&lt;=EOMONTH($Q1110,0),$Q1110&lt;='Recurring Transactions'!$L$24),MOD((YEAR($Q1110)-YEAR('Recurring Transactions'!$J$24))*12+MONTH($Q1110)-MONTH('Recurring Transactions'!$J$24),3)=0),1,0),IF('Recurring Transactions'!$F$24="Annually",IF(AND(AND('Recurring Transactions'!$J$24&lt;=EOMONTH($Q1110,0),$Q1110&lt;='Recurring Transactions'!$L$24),MONTH($Q1110)=MONTH('Recurring Transactions'!$J$24)),1,0),0)))))))*'Recurring Transactions'!$D$24)</f>
        <v/>
      </c>
    </row>
    <row r="1111">
      <c r="N1111" s="126">
        <f>'Recurring Transactions'!$A$24</f>
        <v/>
      </c>
      <c r="O1111" s="126">
        <f>'Recurring Transactions'!$B$24</f>
        <v/>
      </c>
      <c r="P1111" s="126">
        <f>'Recurring Transactions'!$E$24</f>
        <v/>
      </c>
      <c r="Q1111" s="72">
        <f>IF('Recurring Transactions'!$J$24="","",EDATE('Recurring Transactions'!$J$24,9))</f>
        <v/>
      </c>
      <c r="R1111" s="126">
        <f>IF($Q1111="","",TEXT($Q1111,"mmm yyyy"))</f>
        <v/>
      </c>
      <c r="S1111" s="124">
        <f>IF(OR('Recurring Transactions'!$A$24="",$Q1111=""),0,(IF('Recurring Transactions'!$F$24="Monthly",IF(AND('Recurring Transactions'!$J$24&lt;=EOMONTH($Q1111,0),$Q1111&lt;='Recurring Transactions'!$L$24),1,0),IF('Recurring Transactions'!$F$24="Semi-monthly",IF(AND('Recurring Transactions'!$J$24&lt;=EOMONTH($Q1111,0),$Q1111&lt;='Recurring Transactions'!$L$24),2,0),IF('Recurring Transactions'!$F$24="Weekly",IF(AND('Recurring Transactions'!$J$24&lt;=EOMONTH($Q1111,0),$Q1111&lt;='Recurring Transactions'!$L$24),MAX(0,INT((MIN(EOMONTH($Q1111,0),'Recurring Transactions'!$L$24)-'Recurring Transactions'!$J$24)/7)+INT(-(MAX('Recurring Transactions'!$J$24,$Q1111)-'Recurring Transactions'!$J$24)/7)+1),0),IF('Recurring Transactions'!$F$24="Bi-weekly",IF(AND('Recurring Transactions'!$J$24&lt;=EOMONTH($Q1111,0),$Q1111&lt;='Recurring Transactions'!$L$24),MAX(0,INT((MIN(EOMONTH($Q1111,0),'Recurring Transactions'!$L$24)-'Recurring Transactions'!$J$24)/14)+INT(-(MAX('Recurring Transactions'!$J$24,$Q1111)-'Recurring Transactions'!$J$24)/14)+1),0),IF('Recurring Transactions'!$F$24="Quarterly",IF(AND(AND('Recurring Transactions'!$J$24&lt;=EOMONTH($Q1111,0),$Q1111&lt;='Recurring Transactions'!$L$24),MOD((YEAR($Q1111)-YEAR('Recurring Transactions'!$J$24))*12+MONTH($Q1111)-MONTH('Recurring Transactions'!$J$24),3)=0),1,0),IF('Recurring Transactions'!$F$24="Annually",IF(AND(AND('Recurring Transactions'!$J$24&lt;=EOMONTH($Q1111,0),$Q1111&lt;='Recurring Transactions'!$L$24),MONTH($Q1111)=MONTH('Recurring Transactions'!$J$24)),1,0),0)))))))*'Recurring Transactions'!$D$24)</f>
        <v/>
      </c>
    </row>
    <row r="1112">
      <c r="N1112" s="126">
        <f>'Recurring Transactions'!$A$24</f>
        <v/>
      </c>
      <c r="O1112" s="126">
        <f>'Recurring Transactions'!$B$24</f>
        <v/>
      </c>
      <c r="P1112" s="126">
        <f>'Recurring Transactions'!$E$24</f>
        <v/>
      </c>
      <c r="Q1112" s="72">
        <f>IF('Recurring Transactions'!$J$24="","",EDATE('Recurring Transactions'!$J$24,10))</f>
        <v/>
      </c>
      <c r="R1112" s="126">
        <f>IF($Q1112="","",TEXT($Q1112,"mmm yyyy"))</f>
        <v/>
      </c>
      <c r="S1112" s="124">
        <f>IF(OR('Recurring Transactions'!$A$24="",$Q1112=""),0,(IF('Recurring Transactions'!$F$24="Monthly",IF(AND('Recurring Transactions'!$J$24&lt;=EOMONTH($Q1112,0),$Q1112&lt;='Recurring Transactions'!$L$24),1,0),IF('Recurring Transactions'!$F$24="Semi-monthly",IF(AND('Recurring Transactions'!$J$24&lt;=EOMONTH($Q1112,0),$Q1112&lt;='Recurring Transactions'!$L$24),2,0),IF('Recurring Transactions'!$F$24="Weekly",IF(AND('Recurring Transactions'!$J$24&lt;=EOMONTH($Q1112,0),$Q1112&lt;='Recurring Transactions'!$L$24),MAX(0,INT((MIN(EOMONTH($Q1112,0),'Recurring Transactions'!$L$24)-'Recurring Transactions'!$J$24)/7)+INT(-(MAX('Recurring Transactions'!$J$24,$Q1112)-'Recurring Transactions'!$J$24)/7)+1),0),IF('Recurring Transactions'!$F$24="Bi-weekly",IF(AND('Recurring Transactions'!$J$24&lt;=EOMONTH($Q1112,0),$Q1112&lt;='Recurring Transactions'!$L$24),MAX(0,INT((MIN(EOMONTH($Q1112,0),'Recurring Transactions'!$L$24)-'Recurring Transactions'!$J$24)/14)+INT(-(MAX('Recurring Transactions'!$J$24,$Q1112)-'Recurring Transactions'!$J$24)/14)+1),0),IF('Recurring Transactions'!$F$24="Quarterly",IF(AND(AND('Recurring Transactions'!$J$24&lt;=EOMONTH($Q1112,0),$Q1112&lt;='Recurring Transactions'!$L$24),MOD((YEAR($Q1112)-YEAR('Recurring Transactions'!$J$24))*12+MONTH($Q1112)-MONTH('Recurring Transactions'!$J$24),3)=0),1,0),IF('Recurring Transactions'!$F$24="Annually",IF(AND(AND('Recurring Transactions'!$J$24&lt;=EOMONTH($Q1112,0),$Q1112&lt;='Recurring Transactions'!$L$24),MONTH($Q1112)=MONTH('Recurring Transactions'!$J$24)),1,0),0)))))))*'Recurring Transactions'!$D$24)</f>
        <v/>
      </c>
    </row>
    <row r="1113">
      <c r="N1113" s="126">
        <f>'Recurring Transactions'!$A$24</f>
        <v/>
      </c>
      <c r="O1113" s="126">
        <f>'Recurring Transactions'!$B$24</f>
        <v/>
      </c>
      <c r="P1113" s="126">
        <f>'Recurring Transactions'!$E$24</f>
        <v/>
      </c>
      <c r="Q1113" s="72">
        <f>IF('Recurring Transactions'!$J$24="","",EDATE('Recurring Transactions'!$J$24,11))</f>
        <v/>
      </c>
      <c r="R1113" s="126">
        <f>IF($Q1113="","",TEXT($Q1113,"mmm yyyy"))</f>
        <v/>
      </c>
      <c r="S1113" s="124">
        <f>IF(OR('Recurring Transactions'!$A$24="",$Q1113=""),0,(IF('Recurring Transactions'!$F$24="Monthly",IF(AND('Recurring Transactions'!$J$24&lt;=EOMONTH($Q1113,0),$Q1113&lt;='Recurring Transactions'!$L$24),1,0),IF('Recurring Transactions'!$F$24="Semi-monthly",IF(AND('Recurring Transactions'!$J$24&lt;=EOMONTH($Q1113,0),$Q1113&lt;='Recurring Transactions'!$L$24),2,0),IF('Recurring Transactions'!$F$24="Weekly",IF(AND('Recurring Transactions'!$J$24&lt;=EOMONTH($Q1113,0),$Q1113&lt;='Recurring Transactions'!$L$24),MAX(0,INT((MIN(EOMONTH($Q1113,0),'Recurring Transactions'!$L$24)-'Recurring Transactions'!$J$24)/7)+INT(-(MAX('Recurring Transactions'!$J$24,$Q1113)-'Recurring Transactions'!$J$24)/7)+1),0),IF('Recurring Transactions'!$F$24="Bi-weekly",IF(AND('Recurring Transactions'!$J$24&lt;=EOMONTH($Q1113,0),$Q1113&lt;='Recurring Transactions'!$L$24),MAX(0,INT((MIN(EOMONTH($Q1113,0),'Recurring Transactions'!$L$24)-'Recurring Transactions'!$J$24)/14)+INT(-(MAX('Recurring Transactions'!$J$24,$Q1113)-'Recurring Transactions'!$J$24)/14)+1),0),IF('Recurring Transactions'!$F$24="Quarterly",IF(AND(AND('Recurring Transactions'!$J$24&lt;=EOMONTH($Q1113,0),$Q1113&lt;='Recurring Transactions'!$L$24),MOD((YEAR($Q1113)-YEAR('Recurring Transactions'!$J$24))*12+MONTH($Q1113)-MONTH('Recurring Transactions'!$J$24),3)=0),1,0),IF('Recurring Transactions'!$F$24="Annually",IF(AND(AND('Recurring Transactions'!$J$24&lt;=EOMONTH($Q1113,0),$Q1113&lt;='Recurring Transactions'!$L$24),MONTH($Q1113)=MONTH('Recurring Transactions'!$J$24)),1,0),0)))))))*'Recurring Transactions'!$D$24)</f>
        <v/>
      </c>
    </row>
    <row r="1114">
      <c r="N1114" s="126">
        <f>'Recurring Transactions'!$A$24</f>
        <v/>
      </c>
      <c r="O1114" s="126">
        <f>'Recurring Transactions'!$B$24</f>
        <v/>
      </c>
      <c r="P1114" s="126">
        <f>'Recurring Transactions'!$E$24</f>
        <v/>
      </c>
      <c r="Q1114" s="72">
        <f>IF('Recurring Transactions'!$J$24="","",EDATE('Recurring Transactions'!$J$24,12))</f>
        <v/>
      </c>
      <c r="R1114" s="126">
        <f>IF($Q1114="","",TEXT($Q1114,"mmm yyyy"))</f>
        <v/>
      </c>
      <c r="S1114" s="124">
        <f>IF(OR('Recurring Transactions'!$A$24="",$Q1114=""),0,(IF('Recurring Transactions'!$F$24="Monthly",IF(AND('Recurring Transactions'!$J$24&lt;=EOMONTH($Q1114,0),$Q1114&lt;='Recurring Transactions'!$L$24),1,0),IF('Recurring Transactions'!$F$24="Semi-monthly",IF(AND('Recurring Transactions'!$J$24&lt;=EOMONTH($Q1114,0),$Q1114&lt;='Recurring Transactions'!$L$24),2,0),IF('Recurring Transactions'!$F$24="Weekly",IF(AND('Recurring Transactions'!$J$24&lt;=EOMONTH($Q1114,0),$Q1114&lt;='Recurring Transactions'!$L$24),MAX(0,INT((MIN(EOMONTH($Q1114,0),'Recurring Transactions'!$L$24)-'Recurring Transactions'!$J$24)/7)+INT(-(MAX('Recurring Transactions'!$J$24,$Q1114)-'Recurring Transactions'!$J$24)/7)+1),0),IF('Recurring Transactions'!$F$24="Bi-weekly",IF(AND('Recurring Transactions'!$J$24&lt;=EOMONTH($Q1114,0),$Q1114&lt;='Recurring Transactions'!$L$24),MAX(0,INT((MIN(EOMONTH($Q1114,0),'Recurring Transactions'!$L$24)-'Recurring Transactions'!$J$24)/14)+INT(-(MAX('Recurring Transactions'!$J$24,$Q1114)-'Recurring Transactions'!$J$24)/14)+1),0),IF('Recurring Transactions'!$F$24="Quarterly",IF(AND(AND('Recurring Transactions'!$J$24&lt;=EOMONTH($Q1114,0),$Q1114&lt;='Recurring Transactions'!$L$24),MOD((YEAR($Q1114)-YEAR('Recurring Transactions'!$J$24))*12+MONTH($Q1114)-MONTH('Recurring Transactions'!$J$24),3)=0),1,0),IF('Recurring Transactions'!$F$24="Annually",IF(AND(AND('Recurring Transactions'!$J$24&lt;=EOMONTH($Q1114,0),$Q1114&lt;='Recurring Transactions'!$L$24),MONTH($Q1114)=MONTH('Recurring Transactions'!$J$24)),1,0),0)))))))*'Recurring Transactions'!$D$24)</f>
        <v/>
      </c>
    </row>
    <row r="1115">
      <c r="N1115" s="126">
        <f>'Recurring Transactions'!$A$24</f>
        <v/>
      </c>
      <c r="O1115" s="126">
        <f>'Recurring Transactions'!$B$24</f>
        <v/>
      </c>
      <c r="P1115" s="126">
        <f>'Recurring Transactions'!$E$24</f>
        <v/>
      </c>
      <c r="Q1115" s="72">
        <f>IF('Recurring Transactions'!$J$24="","",EDATE('Recurring Transactions'!$J$24,13))</f>
        <v/>
      </c>
      <c r="R1115" s="126">
        <f>IF($Q1115="","",TEXT($Q1115,"mmm yyyy"))</f>
        <v/>
      </c>
      <c r="S1115" s="124">
        <f>IF(OR('Recurring Transactions'!$A$24="",$Q1115=""),0,(IF('Recurring Transactions'!$F$24="Monthly",IF(AND('Recurring Transactions'!$J$24&lt;=EOMONTH($Q1115,0),$Q1115&lt;='Recurring Transactions'!$L$24),1,0),IF('Recurring Transactions'!$F$24="Semi-monthly",IF(AND('Recurring Transactions'!$J$24&lt;=EOMONTH($Q1115,0),$Q1115&lt;='Recurring Transactions'!$L$24),2,0),IF('Recurring Transactions'!$F$24="Weekly",IF(AND('Recurring Transactions'!$J$24&lt;=EOMONTH($Q1115,0),$Q1115&lt;='Recurring Transactions'!$L$24),MAX(0,INT((MIN(EOMONTH($Q1115,0),'Recurring Transactions'!$L$24)-'Recurring Transactions'!$J$24)/7)+INT(-(MAX('Recurring Transactions'!$J$24,$Q1115)-'Recurring Transactions'!$J$24)/7)+1),0),IF('Recurring Transactions'!$F$24="Bi-weekly",IF(AND('Recurring Transactions'!$J$24&lt;=EOMONTH($Q1115,0),$Q1115&lt;='Recurring Transactions'!$L$24),MAX(0,INT((MIN(EOMONTH($Q1115,0),'Recurring Transactions'!$L$24)-'Recurring Transactions'!$J$24)/14)+INT(-(MAX('Recurring Transactions'!$J$24,$Q1115)-'Recurring Transactions'!$J$24)/14)+1),0),IF('Recurring Transactions'!$F$24="Quarterly",IF(AND(AND('Recurring Transactions'!$J$24&lt;=EOMONTH($Q1115,0),$Q1115&lt;='Recurring Transactions'!$L$24),MOD((YEAR($Q1115)-YEAR('Recurring Transactions'!$J$24))*12+MONTH($Q1115)-MONTH('Recurring Transactions'!$J$24),3)=0),1,0),IF('Recurring Transactions'!$F$24="Annually",IF(AND(AND('Recurring Transactions'!$J$24&lt;=EOMONTH($Q1115,0),$Q1115&lt;='Recurring Transactions'!$L$24),MONTH($Q1115)=MONTH('Recurring Transactions'!$J$24)),1,0),0)))))))*'Recurring Transactions'!$D$24)</f>
        <v/>
      </c>
    </row>
    <row r="1116">
      <c r="N1116" s="126">
        <f>'Recurring Transactions'!$A$24</f>
        <v/>
      </c>
      <c r="O1116" s="126">
        <f>'Recurring Transactions'!$B$24</f>
        <v/>
      </c>
      <c r="P1116" s="126">
        <f>'Recurring Transactions'!$E$24</f>
        <v/>
      </c>
      <c r="Q1116" s="72">
        <f>IF('Recurring Transactions'!$J$24="","",EDATE('Recurring Transactions'!$J$24,14))</f>
        <v/>
      </c>
      <c r="R1116" s="126">
        <f>IF($Q1116="","",TEXT($Q1116,"mmm yyyy"))</f>
        <v/>
      </c>
      <c r="S1116" s="124">
        <f>IF(OR('Recurring Transactions'!$A$24="",$Q1116=""),0,(IF('Recurring Transactions'!$F$24="Monthly",IF(AND('Recurring Transactions'!$J$24&lt;=EOMONTH($Q1116,0),$Q1116&lt;='Recurring Transactions'!$L$24),1,0),IF('Recurring Transactions'!$F$24="Semi-monthly",IF(AND('Recurring Transactions'!$J$24&lt;=EOMONTH($Q1116,0),$Q1116&lt;='Recurring Transactions'!$L$24),2,0),IF('Recurring Transactions'!$F$24="Weekly",IF(AND('Recurring Transactions'!$J$24&lt;=EOMONTH($Q1116,0),$Q1116&lt;='Recurring Transactions'!$L$24),MAX(0,INT((MIN(EOMONTH($Q1116,0),'Recurring Transactions'!$L$24)-'Recurring Transactions'!$J$24)/7)+INT(-(MAX('Recurring Transactions'!$J$24,$Q1116)-'Recurring Transactions'!$J$24)/7)+1),0),IF('Recurring Transactions'!$F$24="Bi-weekly",IF(AND('Recurring Transactions'!$J$24&lt;=EOMONTH($Q1116,0),$Q1116&lt;='Recurring Transactions'!$L$24),MAX(0,INT((MIN(EOMONTH($Q1116,0),'Recurring Transactions'!$L$24)-'Recurring Transactions'!$J$24)/14)+INT(-(MAX('Recurring Transactions'!$J$24,$Q1116)-'Recurring Transactions'!$J$24)/14)+1),0),IF('Recurring Transactions'!$F$24="Quarterly",IF(AND(AND('Recurring Transactions'!$J$24&lt;=EOMONTH($Q1116,0),$Q1116&lt;='Recurring Transactions'!$L$24),MOD((YEAR($Q1116)-YEAR('Recurring Transactions'!$J$24))*12+MONTH($Q1116)-MONTH('Recurring Transactions'!$J$24),3)=0),1,0),IF('Recurring Transactions'!$F$24="Annually",IF(AND(AND('Recurring Transactions'!$J$24&lt;=EOMONTH($Q1116,0),$Q1116&lt;='Recurring Transactions'!$L$24),MONTH($Q1116)=MONTH('Recurring Transactions'!$J$24)),1,0),0)))))))*'Recurring Transactions'!$D$24)</f>
        <v/>
      </c>
    </row>
    <row r="1117">
      <c r="N1117" s="126">
        <f>'Recurring Transactions'!$A$24</f>
        <v/>
      </c>
      <c r="O1117" s="126">
        <f>'Recurring Transactions'!$B$24</f>
        <v/>
      </c>
      <c r="P1117" s="126">
        <f>'Recurring Transactions'!$E$24</f>
        <v/>
      </c>
      <c r="Q1117" s="72">
        <f>IF('Recurring Transactions'!$J$24="","",EDATE('Recurring Transactions'!$J$24,15))</f>
        <v/>
      </c>
      <c r="R1117" s="126">
        <f>IF($Q1117="","",TEXT($Q1117,"mmm yyyy"))</f>
        <v/>
      </c>
      <c r="S1117" s="124">
        <f>IF(OR('Recurring Transactions'!$A$24="",$Q1117=""),0,(IF('Recurring Transactions'!$F$24="Monthly",IF(AND('Recurring Transactions'!$J$24&lt;=EOMONTH($Q1117,0),$Q1117&lt;='Recurring Transactions'!$L$24),1,0),IF('Recurring Transactions'!$F$24="Semi-monthly",IF(AND('Recurring Transactions'!$J$24&lt;=EOMONTH($Q1117,0),$Q1117&lt;='Recurring Transactions'!$L$24),2,0),IF('Recurring Transactions'!$F$24="Weekly",IF(AND('Recurring Transactions'!$J$24&lt;=EOMONTH($Q1117,0),$Q1117&lt;='Recurring Transactions'!$L$24),MAX(0,INT((MIN(EOMONTH($Q1117,0),'Recurring Transactions'!$L$24)-'Recurring Transactions'!$J$24)/7)+INT(-(MAX('Recurring Transactions'!$J$24,$Q1117)-'Recurring Transactions'!$J$24)/7)+1),0),IF('Recurring Transactions'!$F$24="Bi-weekly",IF(AND('Recurring Transactions'!$J$24&lt;=EOMONTH($Q1117,0),$Q1117&lt;='Recurring Transactions'!$L$24),MAX(0,INT((MIN(EOMONTH($Q1117,0),'Recurring Transactions'!$L$24)-'Recurring Transactions'!$J$24)/14)+INT(-(MAX('Recurring Transactions'!$J$24,$Q1117)-'Recurring Transactions'!$J$24)/14)+1),0),IF('Recurring Transactions'!$F$24="Quarterly",IF(AND(AND('Recurring Transactions'!$J$24&lt;=EOMONTH($Q1117,0),$Q1117&lt;='Recurring Transactions'!$L$24),MOD((YEAR($Q1117)-YEAR('Recurring Transactions'!$J$24))*12+MONTH($Q1117)-MONTH('Recurring Transactions'!$J$24),3)=0),1,0),IF('Recurring Transactions'!$F$24="Annually",IF(AND(AND('Recurring Transactions'!$J$24&lt;=EOMONTH($Q1117,0),$Q1117&lt;='Recurring Transactions'!$L$24),MONTH($Q1117)=MONTH('Recurring Transactions'!$J$24)),1,0),0)))))))*'Recurring Transactions'!$D$24)</f>
        <v/>
      </c>
    </row>
    <row r="1118">
      <c r="N1118" s="126">
        <f>'Recurring Transactions'!$A$24</f>
        <v/>
      </c>
      <c r="O1118" s="126">
        <f>'Recurring Transactions'!$B$24</f>
        <v/>
      </c>
      <c r="P1118" s="126">
        <f>'Recurring Transactions'!$E$24</f>
        <v/>
      </c>
      <c r="Q1118" s="72">
        <f>IF('Recurring Transactions'!$J$24="","",EDATE('Recurring Transactions'!$J$24,16))</f>
        <v/>
      </c>
      <c r="R1118" s="126">
        <f>IF($Q1118="","",TEXT($Q1118,"mmm yyyy"))</f>
        <v/>
      </c>
      <c r="S1118" s="124">
        <f>IF(OR('Recurring Transactions'!$A$24="",$Q1118=""),0,(IF('Recurring Transactions'!$F$24="Monthly",IF(AND('Recurring Transactions'!$J$24&lt;=EOMONTH($Q1118,0),$Q1118&lt;='Recurring Transactions'!$L$24),1,0),IF('Recurring Transactions'!$F$24="Semi-monthly",IF(AND('Recurring Transactions'!$J$24&lt;=EOMONTH($Q1118,0),$Q1118&lt;='Recurring Transactions'!$L$24),2,0),IF('Recurring Transactions'!$F$24="Weekly",IF(AND('Recurring Transactions'!$J$24&lt;=EOMONTH($Q1118,0),$Q1118&lt;='Recurring Transactions'!$L$24),MAX(0,INT((MIN(EOMONTH($Q1118,0),'Recurring Transactions'!$L$24)-'Recurring Transactions'!$J$24)/7)+INT(-(MAX('Recurring Transactions'!$J$24,$Q1118)-'Recurring Transactions'!$J$24)/7)+1),0),IF('Recurring Transactions'!$F$24="Bi-weekly",IF(AND('Recurring Transactions'!$J$24&lt;=EOMONTH($Q1118,0),$Q1118&lt;='Recurring Transactions'!$L$24),MAX(0,INT((MIN(EOMONTH($Q1118,0),'Recurring Transactions'!$L$24)-'Recurring Transactions'!$J$24)/14)+INT(-(MAX('Recurring Transactions'!$J$24,$Q1118)-'Recurring Transactions'!$J$24)/14)+1),0),IF('Recurring Transactions'!$F$24="Quarterly",IF(AND(AND('Recurring Transactions'!$J$24&lt;=EOMONTH($Q1118,0),$Q1118&lt;='Recurring Transactions'!$L$24),MOD((YEAR($Q1118)-YEAR('Recurring Transactions'!$J$24))*12+MONTH($Q1118)-MONTH('Recurring Transactions'!$J$24),3)=0),1,0),IF('Recurring Transactions'!$F$24="Annually",IF(AND(AND('Recurring Transactions'!$J$24&lt;=EOMONTH($Q1118,0),$Q1118&lt;='Recurring Transactions'!$L$24),MONTH($Q1118)=MONTH('Recurring Transactions'!$J$24)),1,0),0)))))))*'Recurring Transactions'!$D$24)</f>
        <v/>
      </c>
    </row>
    <row r="1119">
      <c r="N1119" s="126">
        <f>'Recurring Transactions'!$A$24</f>
        <v/>
      </c>
      <c r="O1119" s="126">
        <f>'Recurring Transactions'!$B$24</f>
        <v/>
      </c>
      <c r="P1119" s="126">
        <f>'Recurring Transactions'!$E$24</f>
        <v/>
      </c>
      <c r="Q1119" s="72">
        <f>IF('Recurring Transactions'!$J$24="","",EDATE('Recurring Transactions'!$J$24,17))</f>
        <v/>
      </c>
      <c r="R1119" s="126">
        <f>IF($Q1119="","",TEXT($Q1119,"mmm yyyy"))</f>
        <v/>
      </c>
      <c r="S1119" s="124">
        <f>IF(OR('Recurring Transactions'!$A$24="",$Q1119=""),0,(IF('Recurring Transactions'!$F$24="Monthly",IF(AND('Recurring Transactions'!$J$24&lt;=EOMONTH($Q1119,0),$Q1119&lt;='Recurring Transactions'!$L$24),1,0),IF('Recurring Transactions'!$F$24="Semi-monthly",IF(AND('Recurring Transactions'!$J$24&lt;=EOMONTH($Q1119,0),$Q1119&lt;='Recurring Transactions'!$L$24),2,0),IF('Recurring Transactions'!$F$24="Weekly",IF(AND('Recurring Transactions'!$J$24&lt;=EOMONTH($Q1119,0),$Q1119&lt;='Recurring Transactions'!$L$24),MAX(0,INT((MIN(EOMONTH($Q1119,0),'Recurring Transactions'!$L$24)-'Recurring Transactions'!$J$24)/7)+INT(-(MAX('Recurring Transactions'!$J$24,$Q1119)-'Recurring Transactions'!$J$24)/7)+1),0),IF('Recurring Transactions'!$F$24="Bi-weekly",IF(AND('Recurring Transactions'!$J$24&lt;=EOMONTH($Q1119,0),$Q1119&lt;='Recurring Transactions'!$L$24),MAX(0,INT((MIN(EOMONTH($Q1119,0),'Recurring Transactions'!$L$24)-'Recurring Transactions'!$J$24)/14)+INT(-(MAX('Recurring Transactions'!$J$24,$Q1119)-'Recurring Transactions'!$J$24)/14)+1),0),IF('Recurring Transactions'!$F$24="Quarterly",IF(AND(AND('Recurring Transactions'!$J$24&lt;=EOMONTH($Q1119,0),$Q1119&lt;='Recurring Transactions'!$L$24),MOD((YEAR($Q1119)-YEAR('Recurring Transactions'!$J$24))*12+MONTH($Q1119)-MONTH('Recurring Transactions'!$J$24),3)=0),1,0),IF('Recurring Transactions'!$F$24="Annually",IF(AND(AND('Recurring Transactions'!$J$24&lt;=EOMONTH($Q1119,0),$Q1119&lt;='Recurring Transactions'!$L$24),MONTH($Q1119)=MONTH('Recurring Transactions'!$J$24)),1,0),0)))))))*'Recurring Transactions'!$D$24)</f>
        <v/>
      </c>
    </row>
    <row r="1120">
      <c r="N1120" s="126">
        <f>'Recurring Transactions'!$A$24</f>
        <v/>
      </c>
      <c r="O1120" s="126">
        <f>'Recurring Transactions'!$B$24</f>
        <v/>
      </c>
      <c r="P1120" s="126">
        <f>'Recurring Transactions'!$E$24</f>
        <v/>
      </c>
      <c r="Q1120" s="72">
        <f>IF('Recurring Transactions'!$J$24="","",EDATE('Recurring Transactions'!$J$24,18))</f>
        <v/>
      </c>
      <c r="R1120" s="126">
        <f>IF($Q1120="","",TEXT($Q1120,"mmm yyyy"))</f>
        <v/>
      </c>
      <c r="S1120" s="124">
        <f>IF(OR('Recurring Transactions'!$A$24="",$Q1120=""),0,(IF('Recurring Transactions'!$F$24="Monthly",IF(AND('Recurring Transactions'!$J$24&lt;=EOMONTH($Q1120,0),$Q1120&lt;='Recurring Transactions'!$L$24),1,0),IF('Recurring Transactions'!$F$24="Semi-monthly",IF(AND('Recurring Transactions'!$J$24&lt;=EOMONTH($Q1120,0),$Q1120&lt;='Recurring Transactions'!$L$24),2,0),IF('Recurring Transactions'!$F$24="Weekly",IF(AND('Recurring Transactions'!$J$24&lt;=EOMONTH($Q1120,0),$Q1120&lt;='Recurring Transactions'!$L$24),MAX(0,INT((MIN(EOMONTH($Q1120,0),'Recurring Transactions'!$L$24)-'Recurring Transactions'!$J$24)/7)+INT(-(MAX('Recurring Transactions'!$J$24,$Q1120)-'Recurring Transactions'!$J$24)/7)+1),0),IF('Recurring Transactions'!$F$24="Bi-weekly",IF(AND('Recurring Transactions'!$J$24&lt;=EOMONTH($Q1120,0),$Q1120&lt;='Recurring Transactions'!$L$24),MAX(0,INT((MIN(EOMONTH($Q1120,0),'Recurring Transactions'!$L$24)-'Recurring Transactions'!$J$24)/14)+INT(-(MAX('Recurring Transactions'!$J$24,$Q1120)-'Recurring Transactions'!$J$24)/14)+1),0),IF('Recurring Transactions'!$F$24="Quarterly",IF(AND(AND('Recurring Transactions'!$J$24&lt;=EOMONTH($Q1120,0),$Q1120&lt;='Recurring Transactions'!$L$24),MOD((YEAR($Q1120)-YEAR('Recurring Transactions'!$J$24))*12+MONTH($Q1120)-MONTH('Recurring Transactions'!$J$24),3)=0),1,0),IF('Recurring Transactions'!$F$24="Annually",IF(AND(AND('Recurring Transactions'!$J$24&lt;=EOMONTH($Q1120,0),$Q1120&lt;='Recurring Transactions'!$L$24),MONTH($Q1120)=MONTH('Recurring Transactions'!$J$24)),1,0),0)))))))*'Recurring Transactions'!$D$24)</f>
        <v/>
      </c>
    </row>
    <row r="1121">
      <c r="N1121" s="126">
        <f>'Recurring Transactions'!$A$24</f>
        <v/>
      </c>
      <c r="O1121" s="126">
        <f>'Recurring Transactions'!$B$24</f>
        <v/>
      </c>
      <c r="P1121" s="126">
        <f>'Recurring Transactions'!$E$24</f>
        <v/>
      </c>
      <c r="Q1121" s="72">
        <f>IF('Recurring Transactions'!$J$24="","",EDATE('Recurring Transactions'!$J$24,19))</f>
        <v/>
      </c>
      <c r="R1121" s="126">
        <f>IF($Q1121="","",TEXT($Q1121,"mmm yyyy"))</f>
        <v/>
      </c>
      <c r="S1121" s="124">
        <f>IF(OR('Recurring Transactions'!$A$24="",$Q1121=""),0,(IF('Recurring Transactions'!$F$24="Monthly",IF(AND('Recurring Transactions'!$J$24&lt;=EOMONTH($Q1121,0),$Q1121&lt;='Recurring Transactions'!$L$24),1,0),IF('Recurring Transactions'!$F$24="Semi-monthly",IF(AND('Recurring Transactions'!$J$24&lt;=EOMONTH($Q1121,0),$Q1121&lt;='Recurring Transactions'!$L$24),2,0),IF('Recurring Transactions'!$F$24="Weekly",IF(AND('Recurring Transactions'!$J$24&lt;=EOMONTH($Q1121,0),$Q1121&lt;='Recurring Transactions'!$L$24),MAX(0,INT((MIN(EOMONTH($Q1121,0),'Recurring Transactions'!$L$24)-'Recurring Transactions'!$J$24)/7)+INT(-(MAX('Recurring Transactions'!$J$24,$Q1121)-'Recurring Transactions'!$J$24)/7)+1),0),IF('Recurring Transactions'!$F$24="Bi-weekly",IF(AND('Recurring Transactions'!$J$24&lt;=EOMONTH($Q1121,0),$Q1121&lt;='Recurring Transactions'!$L$24),MAX(0,INT((MIN(EOMONTH($Q1121,0),'Recurring Transactions'!$L$24)-'Recurring Transactions'!$J$24)/14)+INT(-(MAX('Recurring Transactions'!$J$24,$Q1121)-'Recurring Transactions'!$J$24)/14)+1),0),IF('Recurring Transactions'!$F$24="Quarterly",IF(AND(AND('Recurring Transactions'!$J$24&lt;=EOMONTH($Q1121,0),$Q1121&lt;='Recurring Transactions'!$L$24),MOD((YEAR($Q1121)-YEAR('Recurring Transactions'!$J$24))*12+MONTH($Q1121)-MONTH('Recurring Transactions'!$J$24),3)=0),1,0),IF('Recurring Transactions'!$F$24="Annually",IF(AND(AND('Recurring Transactions'!$J$24&lt;=EOMONTH($Q1121,0),$Q1121&lt;='Recurring Transactions'!$L$24),MONTH($Q1121)=MONTH('Recurring Transactions'!$J$24)),1,0),0)))))))*'Recurring Transactions'!$D$24)</f>
        <v/>
      </c>
    </row>
    <row r="1122">
      <c r="N1122" s="126">
        <f>'Recurring Transactions'!$A$24</f>
        <v/>
      </c>
      <c r="O1122" s="126">
        <f>'Recurring Transactions'!$B$24</f>
        <v/>
      </c>
      <c r="P1122" s="126">
        <f>'Recurring Transactions'!$E$24</f>
        <v/>
      </c>
      <c r="Q1122" s="72">
        <f>IF('Recurring Transactions'!$J$24="","",EDATE('Recurring Transactions'!$J$24,20))</f>
        <v/>
      </c>
      <c r="R1122" s="126">
        <f>IF($Q1122="","",TEXT($Q1122,"mmm yyyy"))</f>
        <v/>
      </c>
      <c r="S1122" s="124">
        <f>IF(OR('Recurring Transactions'!$A$24="",$Q1122=""),0,(IF('Recurring Transactions'!$F$24="Monthly",IF(AND('Recurring Transactions'!$J$24&lt;=EOMONTH($Q1122,0),$Q1122&lt;='Recurring Transactions'!$L$24),1,0),IF('Recurring Transactions'!$F$24="Semi-monthly",IF(AND('Recurring Transactions'!$J$24&lt;=EOMONTH($Q1122,0),$Q1122&lt;='Recurring Transactions'!$L$24),2,0),IF('Recurring Transactions'!$F$24="Weekly",IF(AND('Recurring Transactions'!$J$24&lt;=EOMONTH($Q1122,0),$Q1122&lt;='Recurring Transactions'!$L$24),MAX(0,INT((MIN(EOMONTH($Q1122,0),'Recurring Transactions'!$L$24)-'Recurring Transactions'!$J$24)/7)+INT(-(MAX('Recurring Transactions'!$J$24,$Q1122)-'Recurring Transactions'!$J$24)/7)+1),0),IF('Recurring Transactions'!$F$24="Bi-weekly",IF(AND('Recurring Transactions'!$J$24&lt;=EOMONTH($Q1122,0),$Q1122&lt;='Recurring Transactions'!$L$24),MAX(0,INT((MIN(EOMONTH($Q1122,0),'Recurring Transactions'!$L$24)-'Recurring Transactions'!$J$24)/14)+INT(-(MAX('Recurring Transactions'!$J$24,$Q1122)-'Recurring Transactions'!$J$24)/14)+1),0),IF('Recurring Transactions'!$F$24="Quarterly",IF(AND(AND('Recurring Transactions'!$J$24&lt;=EOMONTH($Q1122,0),$Q1122&lt;='Recurring Transactions'!$L$24),MOD((YEAR($Q1122)-YEAR('Recurring Transactions'!$J$24))*12+MONTH($Q1122)-MONTH('Recurring Transactions'!$J$24),3)=0),1,0),IF('Recurring Transactions'!$F$24="Annually",IF(AND(AND('Recurring Transactions'!$J$24&lt;=EOMONTH($Q1122,0),$Q1122&lt;='Recurring Transactions'!$L$24),MONTH($Q1122)=MONTH('Recurring Transactions'!$J$24)),1,0),0)))))))*'Recurring Transactions'!$D$24)</f>
        <v/>
      </c>
    </row>
    <row r="1123">
      <c r="N1123" s="126">
        <f>'Recurring Transactions'!$A$24</f>
        <v/>
      </c>
      <c r="O1123" s="126">
        <f>'Recurring Transactions'!$B$24</f>
        <v/>
      </c>
      <c r="P1123" s="126">
        <f>'Recurring Transactions'!$E$24</f>
        <v/>
      </c>
      <c r="Q1123" s="72">
        <f>IF('Recurring Transactions'!$J$24="","",EDATE('Recurring Transactions'!$J$24,21))</f>
        <v/>
      </c>
      <c r="R1123" s="126">
        <f>IF($Q1123="","",TEXT($Q1123,"mmm yyyy"))</f>
        <v/>
      </c>
      <c r="S1123" s="124">
        <f>IF(OR('Recurring Transactions'!$A$24="",$Q1123=""),0,(IF('Recurring Transactions'!$F$24="Monthly",IF(AND('Recurring Transactions'!$J$24&lt;=EOMONTH($Q1123,0),$Q1123&lt;='Recurring Transactions'!$L$24),1,0),IF('Recurring Transactions'!$F$24="Semi-monthly",IF(AND('Recurring Transactions'!$J$24&lt;=EOMONTH($Q1123,0),$Q1123&lt;='Recurring Transactions'!$L$24),2,0),IF('Recurring Transactions'!$F$24="Weekly",IF(AND('Recurring Transactions'!$J$24&lt;=EOMONTH($Q1123,0),$Q1123&lt;='Recurring Transactions'!$L$24),MAX(0,INT((MIN(EOMONTH($Q1123,0),'Recurring Transactions'!$L$24)-'Recurring Transactions'!$J$24)/7)+INT(-(MAX('Recurring Transactions'!$J$24,$Q1123)-'Recurring Transactions'!$J$24)/7)+1),0),IF('Recurring Transactions'!$F$24="Bi-weekly",IF(AND('Recurring Transactions'!$J$24&lt;=EOMONTH($Q1123,0),$Q1123&lt;='Recurring Transactions'!$L$24),MAX(0,INT((MIN(EOMONTH($Q1123,0),'Recurring Transactions'!$L$24)-'Recurring Transactions'!$J$24)/14)+INT(-(MAX('Recurring Transactions'!$J$24,$Q1123)-'Recurring Transactions'!$J$24)/14)+1),0),IF('Recurring Transactions'!$F$24="Quarterly",IF(AND(AND('Recurring Transactions'!$J$24&lt;=EOMONTH($Q1123,0),$Q1123&lt;='Recurring Transactions'!$L$24),MOD((YEAR($Q1123)-YEAR('Recurring Transactions'!$J$24))*12+MONTH($Q1123)-MONTH('Recurring Transactions'!$J$24),3)=0),1,0),IF('Recurring Transactions'!$F$24="Annually",IF(AND(AND('Recurring Transactions'!$J$24&lt;=EOMONTH($Q1123,0),$Q1123&lt;='Recurring Transactions'!$L$24),MONTH($Q1123)=MONTH('Recurring Transactions'!$J$24)),1,0),0)))))))*'Recurring Transactions'!$D$24)</f>
        <v/>
      </c>
    </row>
    <row r="1124">
      <c r="N1124" s="126">
        <f>'Recurring Transactions'!$A$24</f>
        <v/>
      </c>
      <c r="O1124" s="126">
        <f>'Recurring Transactions'!$B$24</f>
        <v/>
      </c>
      <c r="P1124" s="126">
        <f>'Recurring Transactions'!$E$24</f>
        <v/>
      </c>
      <c r="Q1124" s="72">
        <f>IF('Recurring Transactions'!$J$24="","",EDATE('Recurring Transactions'!$J$24,22))</f>
        <v/>
      </c>
      <c r="R1124" s="126">
        <f>IF($Q1124="","",TEXT($Q1124,"mmm yyyy"))</f>
        <v/>
      </c>
      <c r="S1124" s="124">
        <f>IF(OR('Recurring Transactions'!$A$24="",$Q1124=""),0,(IF('Recurring Transactions'!$F$24="Monthly",IF(AND('Recurring Transactions'!$J$24&lt;=EOMONTH($Q1124,0),$Q1124&lt;='Recurring Transactions'!$L$24),1,0),IF('Recurring Transactions'!$F$24="Semi-monthly",IF(AND('Recurring Transactions'!$J$24&lt;=EOMONTH($Q1124,0),$Q1124&lt;='Recurring Transactions'!$L$24),2,0),IF('Recurring Transactions'!$F$24="Weekly",IF(AND('Recurring Transactions'!$J$24&lt;=EOMONTH($Q1124,0),$Q1124&lt;='Recurring Transactions'!$L$24),MAX(0,INT((MIN(EOMONTH($Q1124,0),'Recurring Transactions'!$L$24)-'Recurring Transactions'!$J$24)/7)+INT(-(MAX('Recurring Transactions'!$J$24,$Q1124)-'Recurring Transactions'!$J$24)/7)+1),0),IF('Recurring Transactions'!$F$24="Bi-weekly",IF(AND('Recurring Transactions'!$J$24&lt;=EOMONTH($Q1124,0),$Q1124&lt;='Recurring Transactions'!$L$24),MAX(0,INT((MIN(EOMONTH($Q1124,0),'Recurring Transactions'!$L$24)-'Recurring Transactions'!$J$24)/14)+INT(-(MAX('Recurring Transactions'!$J$24,$Q1124)-'Recurring Transactions'!$J$24)/14)+1),0),IF('Recurring Transactions'!$F$24="Quarterly",IF(AND(AND('Recurring Transactions'!$J$24&lt;=EOMONTH($Q1124,0),$Q1124&lt;='Recurring Transactions'!$L$24),MOD((YEAR($Q1124)-YEAR('Recurring Transactions'!$J$24))*12+MONTH($Q1124)-MONTH('Recurring Transactions'!$J$24),3)=0),1,0),IF('Recurring Transactions'!$F$24="Annually",IF(AND(AND('Recurring Transactions'!$J$24&lt;=EOMONTH($Q1124,0),$Q1124&lt;='Recurring Transactions'!$L$24),MONTH($Q1124)=MONTH('Recurring Transactions'!$J$24)),1,0),0)))))))*'Recurring Transactions'!$D$24)</f>
        <v/>
      </c>
    </row>
    <row r="1125">
      <c r="N1125" s="126">
        <f>'Recurring Transactions'!$A$24</f>
        <v/>
      </c>
      <c r="O1125" s="126">
        <f>'Recurring Transactions'!$B$24</f>
        <v/>
      </c>
      <c r="P1125" s="126">
        <f>'Recurring Transactions'!$E$24</f>
        <v/>
      </c>
      <c r="Q1125" s="72">
        <f>IF('Recurring Transactions'!$J$24="","",EDATE('Recurring Transactions'!$J$24,23))</f>
        <v/>
      </c>
      <c r="R1125" s="126">
        <f>IF($Q1125="","",TEXT($Q1125,"mmm yyyy"))</f>
        <v/>
      </c>
      <c r="S1125" s="124">
        <f>IF(OR('Recurring Transactions'!$A$24="",$Q1125=""),0,(IF('Recurring Transactions'!$F$24="Monthly",IF(AND('Recurring Transactions'!$J$24&lt;=EOMONTH($Q1125,0),$Q1125&lt;='Recurring Transactions'!$L$24),1,0),IF('Recurring Transactions'!$F$24="Semi-monthly",IF(AND('Recurring Transactions'!$J$24&lt;=EOMONTH($Q1125,0),$Q1125&lt;='Recurring Transactions'!$L$24),2,0),IF('Recurring Transactions'!$F$24="Weekly",IF(AND('Recurring Transactions'!$J$24&lt;=EOMONTH($Q1125,0),$Q1125&lt;='Recurring Transactions'!$L$24),MAX(0,INT((MIN(EOMONTH($Q1125,0),'Recurring Transactions'!$L$24)-'Recurring Transactions'!$J$24)/7)+INT(-(MAX('Recurring Transactions'!$J$24,$Q1125)-'Recurring Transactions'!$J$24)/7)+1),0),IF('Recurring Transactions'!$F$24="Bi-weekly",IF(AND('Recurring Transactions'!$J$24&lt;=EOMONTH($Q1125,0),$Q1125&lt;='Recurring Transactions'!$L$24),MAX(0,INT((MIN(EOMONTH($Q1125,0),'Recurring Transactions'!$L$24)-'Recurring Transactions'!$J$24)/14)+INT(-(MAX('Recurring Transactions'!$J$24,$Q1125)-'Recurring Transactions'!$J$24)/14)+1),0),IF('Recurring Transactions'!$F$24="Quarterly",IF(AND(AND('Recurring Transactions'!$J$24&lt;=EOMONTH($Q1125,0),$Q1125&lt;='Recurring Transactions'!$L$24),MOD((YEAR($Q1125)-YEAR('Recurring Transactions'!$J$24))*12+MONTH($Q1125)-MONTH('Recurring Transactions'!$J$24),3)=0),1,0),IF('Recurring Transactions'!$F$24="Annually",IF(AND(AND('Recurring Transactions'!$J$24&lt;=EOMONTH($Q1125,0),$Q1125&lt;='Recurring Transactions'!$L$24),MONTH($Q1125)=MONTH('Recurring Transactions'!$J$24)),1,0),0)))))))*'Recurring Transactions'!$D$24)</f>
        <v/>
      </c>
    </row>
    <row r="1126">
      <c r="N1126" s="126">
        <f>'Recurring Transactions'!$A$24</f>
        <v/>
      </c>
      <c r="O1126" s="126">
        <f>'Recurring Transactions'!$B$24</f>
        <v/>
      </c>
      <c r="P1126" s="126">
        <f>'Recurring Transactions'!$E$24</f>
        <v/>
      </c>
      <c r="Q1126" s="72">
        <f>IF('Recurring Transactions'!$J$24="","",EDATE('Recurring Transactions'!$J$24,24))</f>
        <v/>
      </c>
      <c r="R1126" s="126">
        <f>IF($Q1126="","",TEXT($Q1126,"mmm yyyy"))</f>
        <v/>
      </c>
      <c r="S1126" s="124">
        <f>IF(OR('Recurring Transactions'!$A$24="",$Q1126=""),0,(IF('Recurring Transactions'!$F$24="Monthly",IF(AND('Recurring Transactions'!$J$24&lt;=EOMONTH($Q1126,0),$Q1126&lt;='Recurring Transactions'!$L$24),1,0),IF('Recurring Transactions'!$F$24="Semi-monthly",IF(AND('Recurring Transactions'!$J$24&lt;=EOMONTH($Q1126,0),$Q1126&lt;='Recurring Transactions'!$L$24),2,0),IF('Recurring Transactions'!$F$24="Weekly",IF(AND('Recurring Transactions'!$J$24&lt;=EOMONTH($Q1126,0),$Q1126&lt;='Recurring Transactions'!$L$24),MAX(0,INT((MIN(EOMONTH($Q1126,0),'Recurring Transactions'!$L$24)-'Recurring Transactions'!$J$24)/7)+INT(-(MAX('Recurring Transactions'!$J$24,$Q1126)-'Recurring Transactions'!$J$24)/7)+1),0),IF('Recurring Transactions'!$F$24="Bi-weekly",IF(AND('Recurring Transactions'!$J$24&lt;=EOMONTH($Q1126,0),$Q1126&lt;='Recurring Transactions'!$L$24),MAX(0,INT((MIN(EOMONTH($Q1126,0),'Recurring Transactions'!$L$24)-'Recurring Transactions'!$J$24)/14)+INT(-(MAX('Recurring Transactions'!$J$24,$Q1126)-'Recurring Transactions'!$J$24)/14)+1),0),IF('Recurring Transactions'!$F$24="Quarterly",IF(AND(AND('Recurring Transactions'!$J$24&lt;=EOMONTH($Q1126,0),$Q1126&lt;='Recurring Transactions'!$L$24),MOD((YEAR($Q1126)-YEAR('Recurring Transactions'!$J$24))*12+MONTH($Q1126)-MONTH('Recurring Transactions'!$J$24),3)=0),1,0),IF('Recurring Transactions'!$F$24="Annually",IF(AND(AND('Recurring Transactions'!$J$24&lt;=EOMONTH($Q1126,0),$Q1126&lt;='Recurring Transactions'!$L$24),MONTH($Q1126)=MONTH('Recurring Transactions'!$J$24)),1,0),0)))))))*'Recurring Transactions'!$D$24)</f>
        <v/>
      </c>
    </row>
    <row r="1127">
      <c r="N1127" s="126">
        <f>'Recurring Transactions'!$A$24</f>
        <v/>
      </c>
      <c r="O1127" s="126">
        <f>'Recurring Transactions'!$B$24</f>
        <v/>
      </c>
      <c r="P1127" s="126">
        <f>'Recurring Transactions'!$E$24</f>
        <v/>
      </c>
      <c r="Q1127" s="72">
        <f>IF('Recurring Transactions'!$J$24="","",EDATE('Recurring Transactions'!$J$24,25))</f>
        <v/>
      </c>
      <c r="R1127" s="126">
        <f>IF($Q1127="","",TEXT($Q1127,"mmm yyyy"))</f>
        <v/>
      </c>
      <c r="S1127" s="124">
        <f>IF(OR('Recurring Transactions'!$A$24="",$Q1127=""),0,(IF('Recurring Transactions'!$F$24="Monthly",IF(AND('Recurring Transactions'!$J$24&lt;=EOMONTH($Q1127,0),$Q1127&lt;='Recurring Transactions'!$L$24),1,0),IF('Recurring Transactions'!$F$24="Semi-monthly",IF(AND('Recurring Transactions'!$J$24&lt;=EOMONTH($Q1127,0),$Q1127&lt;='Recurring Transactions'!$L$24),2,0),IF('Recurring Transactions'!$F$24="Weekly",IF(AND('Recurring Transactions'!$J$24&lt;=EOMONTH($Q1127,0),$Q1127&lt;='Recurring Transactions'!$L$24),MAX(0,INT((MIN(EOMONTH($Q1127,0),'Recurring Transactions'!$L$24)-'Recurring Transactions'!$J$24)/7)+INT(-(MAX('Recurring Transactions'!$J$24,$Q1127)-'Recurring Transactions'!$J$24)/7)+1),0),IF('Recurring Transactions'!$F$24="Bi-weekly",IF(AND('Recurring Transactions'!$J$24&lt;=EOMONTH($Q1127,0),$Q1127&lt;='Recurring Transactions'!$L$24),MAX(0,INT((MIN(EOMONTH($Q1127,0),'Recurring Transactions'!$L$24)-'Recurring Transactions'!$J$24)/14)+INT(-(MAX('Recurring Transactions'!$J$24,$Q1127)-'Recurring Transactions'!$J$24)/14)+1),0),IF('Recurring Transactions'!$F$24="Quarterly",IF(AND(AND('Recurring Transactions'!$J$24&lt;=EOMONTH($Q1127,0),$Q1127&lt;='Recurring Transactions'!$L$24),MOD((YEAR($Q1127)-YEAR('Recurring Transactions'!$J$24))*12+MONTH($Q1127)-MONTH('Recurring Transactions'!$J$24),3)=0),1,0),IF('Recurring Transactions'!$F$24="Annually",IF(AND(AND('Recurring Transactions'!$J$24&lt;=EOMONTH($Q1127,0),$Q1127&lt;='Recurring Transactions'!$L$24),MONTH($Q1127)=MONTH('Recurring Transactions'!$J$24)),1,0),0)))))))*'Recurring Transactions'!$D$24)</f>
        <v/>
      </c>
    </row>
    <row r="1128">
      <c r="N1128" s="126">
        <f>'Recurring Transactions'!$A$24</f>
        <v/>
      </c>
      <c r="O1128" s="126">
        <f>'Recurring Transactions'!$B$24</f>
        <v/>
      </c>
      <c r="P1128" s="126">
        <f>'Recurring Transactions'!$E$24</f>
        <v/>
      </c>
      <c r="Q1128" s="72">
        <f>IF('Recurring Transactions'!$J$24="","",EDATE('Recurring Transactions'!$J$24,26))</f>
        <v/>
      </c>
      <c r="R1128" s="126">
        <f>IF($Q1128="","",TEXT($Q1128,"mmm yyyy"))</f>
        <v/>
      </c>
      <c r="S1128" s="124">
        <f>IF(OR('Recurring Transactions'!$A$24="",$Q1128=""),0,(IF('Recurring Transactions'!$F$24="Monthly",IF(AND('Recurring Transactions'!$J$24&lt;=EOMONTH($Q1128,0),$Q1128&lt;='Recurring Transactions'!$L$24),1,0),IF('Recurring Transactions'!$F$24="Semi-monthly",IF(AND('Recurring Transactions'!$J$24&lt;=EOMONTH($Q1128,0),$Q1128&lt;='Recurring Transactions'!$L$24),2,0),IF('Recurring Transactions'!$F$24="Weekly",IF(AND('Recurring Transactions'!$J$24&lt;=EOMONTH($Q1128,0),$Q1128&lt;='Recurring Transactions'!$L$24),MAX(0,INT((MIN(EOMONTH($Q1128,0),'Recurring Transactions'!$L$24)-'Recurring Transactions'!$J$24)/7)+INT(-(MAX('Recurring Transactions'!$J$24,$Q1128)-'Recurring Transactions'!$J$24)/7)+1),0),IF('Recurring Transactions'!$F$24="Bi-weekly",IF(AND('Recurring Transactions'!$J$24&lt;=EOMONTH($Q1128,0),$Q1128&lt;='Recurring Transactions'!$L$24),MAX(0,INT((MIN(EOMONTH($Q1128,0),'Recurring Transactions'!$L$24)-'Recurring Transactions'!$J$24)/14)+INT(-(MAX('Recurring Transactions'!$J$24,$Q1128)-'Recurring Transactions'!$J$24)/14)+1),0),IF('Recurring Transactions'!$F$24="Quarterly",IF(AND(AND('Recurring Transactions'!$J$24&lt;=EOMONTH($Q1128,0),$Q1128&lt;='Recurring Transactions'!$L$24),MOD((YEAR($Q1128)-YEAR('Recurring Transactions'!$J$24))*12+MONTH($Q1128)-MONTH('Recurring Transactions'!$J$24),3)=0),1,0),IF('Recurring Transactions'!$F$24="Annually",IF(AND(AND('Recurring Transactions'!$J$24&lt;=EOMONTH($Q1128,0),$Q1128&lt;='Recurring Transactions'!$L$24),MONTH($Q1128)=MONTH('Recurring Transactions'!$J$24)),1,0),0)))))))*'Recurring Transactions'!$D$24)</f>
        <v/>
      </c>
    </row>
    <row r="1129">
      <c r="N1129" s="126">
        <f>'Recurring Transactions'!$A$24</f>
        <v/>
      </c>
      <c r="O1129" s="126">
        <f>'Recurring Transactions'!$B$24</f>
        <v/>
      </c>
      <c r="P1129" s="126">
        <f>'Recurring Transactions'!$E$24</f>
        <v/>
      </c>
      <c r="Q1129" s="72">
        <f>IF('Recurring Transactions'!$J$24="","",EDATE('Recurring Transactions'!$J$24,27))</f>
        <v/>
      </c>
      <c r="R1129" s="126">
        <f>IF($Q1129="","",TEXT($Q1129,"mmm yyyy"))</f>
        <v/>
      </c>
      <c r="S1129" s="124">
        <f>IF(OR('Recurring Transactions'!$A$24="",$Q1129=""),0,(IF('Recurring Transactions'!$F$24="Monthly",IF(AND('Recurring Transactions'!$J$24&lt;=EOMONTH($Q1129,0),$Q1129&lt;='Recurring Transactions'!$L$24),1,0),IF('Recurring Transactions'!$F$24="Semi-monthly",IF(AND('Recurring Transactions'!$J$24&lt;=EOMONTH($Q1129,0),$Q1129&lt;='Recurring Transactions'!$L$24),2,0),IF('Recurring Transactions'!$F$24="Weekly",IF(AND('Recurring Transactions'!$J$24&lt;=EOMONTH($Q1129,0),$Q1129&lt;='Recurring Transactions'!$L$24),MAX(0,INT((MIN(EOMONTH($Q1129,0),'Recurring Transactions'!$L$24)-'Recurring Transactions'!$J$24)/7)+INT(-(MAX('Recurring Transactions'!$J$24,$Q1129)-'Recurring Transactions'!$J$24)/7)+1),0),IF('Recurring Transactions'!$F$24="Bi-weekly",IF(AND('Recurring Transactions'!$J$24&lt;=EOMONTH($Q1129,0),$Q1129&lt;='Recurring Transactions'!$L$24),MAX(0,INT((MIN(EOMONTH($Q1129,0),'Recurring Transactions'!$L$24)-'Recurring Transactions'!$J$24)/14)+INT(-(MAX('Recurring Transactions'!$J$24,$Q1129)-'Recurring Transactions'!$J$24)/14)+1),0),IF('Recurring Transactions'!$F$24="Quarterly",IF(AND(AND('Recurring Transactions'!$J$24&lt;=EOMONTH($Q1129,0),$Q1129&lt;='Recurring Transactions'!$L$24),MOD((YEAR($Q1129)-YEAR('Recurring Transactions'!$J$24))*12+MONTH($Q1129)-MONTH('Recurring Transactions'!$J$24),3)=0),1,0),IF('Recurring Transactions'!$F$24="Annually",IF(AND(AND('Recurring Transactions'!$J$24&lt;=EOMONTH($Q1129,0),$Q1129&lt;='Recurring Transactions'!$L$24),MONTH($Q1129)=MONTH('Recurring Transactions'!$J$24)),1,0),0)))))))*'Recurring Transactions'!$D$24)</f>
        <v/>
      </c>
    </row>
    <row r="1130">
      <c r="N1130" s="126">
        <f>'Recurring Transactions'!$A$24</f>
        <v/>
      </c>
      <c r="O1130" s="126">
        <f>'Recurring Transactions'!$B$24</f>
        <v/>
      </c>
      <c r="P1130" s="126">
        <f>'Recurring Transactions'!$E$24</f>
        <v/>
      </c>
      <c r="Q1130" s="72">
        <f>IF('Recurring Transactions'!$J$24="","",EDATE('Recurring Transactions'!$J$24,28))</f>
        <v/>
      </c>
      <c r="R1130" s="126">
        <f>IF($Q1130="","",TEXT($Q1130,"mmm yyyy"))</f>
        <v/>
      </c>
      <c r="S1130" s="124">
        <f>IF(OR('Recurring Transactions'!$A$24="",$Q1130=""),0,(IF('Recurring Transactions'!$F$24="Monthly",IF(AND('Recurring Transactions'!$J$24&lt;=EOMONTH($Q1130,0),$Q1130&lt;='Recurring Transactions'!$L$24),1,0),IF('Recurring Transactions'!$F$24="Semi-monthly",IF(AND('Recurring Transactions'!$J$24&lt;=EOMONTH($Q1130,0),$Q1130&lt;='Recurring Transactions'!$L$24),2,0),IF('Recurring Transactions'!$F$24="Weekly",IF(AND('Recurring Transactions'!$J$24&lt;=EOMONTH($Q1130,0),$Q1130&lt;='Recurring Transactions'!$L$24),MAX(0,INT((MIN(EOMONTH($Q1130,0),'Recurring Transactions'!$L$24)-'Recurring Transactions'!$J$24)/7)+INT(-(MAX('Recurring Transactions'!$J$24,$Q1130)-'Recurring Transactions'!$J$24)/7)+1),0),IF('Recurring Transactions'!$F$24="Bi-weekly",IF(AND('Recurring Transactions'!$J$24&lt;=EOMONTH($Q1130,0),$Q1130&lt;='Recurring Transactions'!$L$24),MAX(0,INT((MIN(EOMONTH($Q1130,0),'Recurring Transactions'!$L$24)-'Recurring Transactions'!$J$24)/14)+INT(-(MAX('Recurring Transactions'!$J$24,$Q1130)-'Recurring Transactions'!$J$24)/14)+1),0),IF('Recurring Transactions'!$F$24="Quarterly",IF(AND(AND('Recurring Transactions'!$J$24&lt;=EOMONTH($Q1130,0),$Q1130&lt;='Recurring Transactions'!$L$24),MOD((YEAR($Q1130)-YEAR('Recurring Transactions'!$J$24))*12+MONTH($Q1130)-MONTH('Recurring Transactions'!$J$24),3)=0),1,0),IF('Recurring Transactions'!$F$24="Annually",IF(AND(AND('Recurring Transactions'!$J$24&lt;=EOMONTH($Q1130,0),$Q1130&lt;='Recurring Transactions'!$L$24),MONTH($Q1130)=MONTH('Recurring Transactions'!$J$24)),1,0),0)))))))*'Recurring Transactions'!$D$24)</f>
        <v/>
      </c>
    </row>
    <row r="1131">
      <c r="N1131" s="126">
        <f>'Recurring Transactions'!$A$24</f>
        <v/>
      </c>
      <c r="O1131" s="126">
        <f>'Recurring Transactions'!$B$24</f>
        <v/>
      </c>
      <c r="P1131" s="126">
        <f>'Recurring Transactions'!$E$24</f>
        <v/>
      </c>
      <c r="Q1131" s="72">
        <f>IF('Recurring Transactions'!$J$24="","",EDATE('Recurring Transactions'!$J$24,29))</f>
        <v/>
      </c>
      <c r="R1131" s="126">
        <f>IF($Q1131="","",TEXT($Q1131,"mmm yyyy"))</f>
        <v/>
      </c>
      <c r="S1131" s="124">
        <f>IF(OR('Recurring Transactions'!$A$24="",$Q1131=""),0,(IF('Recurring Transactions'!$F$24="Monthly",IF(AND('Recurring Transactions'!$J$24&lt;=EOMONTH($Q1131,0),$Q1131&lt;='Recurring Transactions'!$L$24),1,0),IF('Recurring Transactions'!$F$24="Semi-monthly",IF(AND('Recurring Transactions'!$J$24&lt;=EOMONTH($Q1131,0),$Q1131&lt;='Recurring Transactions'!$L$24),2,0),IF('Recurring Transactions'!$F$24="Weekly",IF(AND('Recurring Transactions'!$J$24&lt;=EOMONTH($Q1131,0),$Q1131&lt;='Recurring Transactions'!$L$24),MAX(0,INT((MIN(EOMONTH($Q1131,0),'Recurring Transactions'!$L$24)-'Recurring Transactions'!$J$24)/7)+INT(-(MAX('Recurring Transactions'!$J$24,$Q1131)-'Recurring Transactions'!$J$24)/7)+1),0),IF('Recurring Transactions'!$F$24="Bi-weekly",IF(AND('Recurring Transactions'!$J$24&lt;=EOMONTH($Q1131,0),$Q1131&lt;='Recurring Transactions'!$L$24),MAX(0,INT((MIN(EOMONTH($Q1131,0),'Recurring Transactions'!$L$24)-'Recurring Transactions'!$J$24)/14)+INT(-(MAX('Recurring Transactions'!$J$24,$Q1131)-'Recurring Transactions'!$J$24)/14)+1),0),IF('Recurring Transactions'!$F$24="Quarterly",IF(AND(AND('Recurring Transactions'!$J$24&lt;=EOMONTH($Q1131,0),$Q1131&lt;='Recurring Transactions'!$L$24),MOD((YEAR($Q1131)-YEAR('Recurring Transactions'!$J$24))*12+MONTH($Q1131)-MONTH('Recurring Transactions'!$J$24),3)=0),1,0),IF('Recurring Transactions'!$F$24="Annually",IF(AND(AND('Recurring Transactions'!$J$24&lt;=EOMONTH($Q1131,0),$Q1131&lt;='Recurring Transactions'!$L$24),MONTH($Q1131)=MONTH('Recurring Transactions'!$J$24)),1,0),0)))))))*'Recurring Transactions'!$D$24)</f>
        <v/>
      </c>
    </row>
    <row r="1132">
      <c r="N1132" s="126">
        <f>'Recurring Transactions'!$A$24</f>
        <v/>
      </c>
      <c r="O1132" s="126">
        <f>'Recurring Transactions'!$B$24</f>
        <v/>
      </c>
      <c r="P1132" s="126">
        <f>'Recurring Transactions'!$E$24</f>
        <v/>
      </c>
      <c r="Q1132" s="72">
        <f>IF('Recurring Transactions'!$J$24="","",EDATE('Recurring Transactions'!$J$24,30))</f>
        <v/>
      </c>
      <c r="R1132" s="126">
        <f>IF($Q1132="","",TEXT($Q1132,"mmm yyyy"))</f>
        <v/>
      </c>
      <c r="S1132" s="124">
        <f>IF(OR('Recurring Transactions'!$A$24="",$Q1132=""),0,(IF('Recurring Transactions'!$F$24="Monthly",IF(AND('Recurring Transactions'!$J$24&lt;=EOMONTH($Q1132,0),$Q1132&lt;='Recurring Transactions'!$L$24),1,0),IF('Recurring Transactions'!$F$24="Semi-monthly",IF(AND('Recurring Transactions'!$J$24&lt;=EOMONTH($Q1132,0),$Q1132&lt;='Recurring Transactions'!$L$24),2,0),IF('Recurring Transactions'!$F$24="Weekly",IF(AND('Recurring Transactions'!$J$24&lt;=EOMONTH($Q1132,0),$Q1132&lt;='Recurring Transactions'!$L$24),MAX(0,INT((MIN(EOMONTH($Q1132,0),'Recurring Transactions'!$L$24)-'Recurring Transactions'!$J$24)/7)+INT(-(MAX('Recurring Transactions'!$J$24,$Q1132)-'Recurring Transactions'!$J$24)/7)+1),0),IF('Recurring Transactions'!$F$24="Bi-weekly",IF(AND('Recurring Transactions'!$J$24&lt;=EOMONTH($Q1132,0),$Q1132&lt;='Recurring Transactions'!$L$24),MAX(0,INT((MIN(EOMONTH($Q1132,0),'Recurring Transactions'!$L$24)-'Recurring Transactions'!$J$24)/14)+INT(-(MAX('Recurring Transactions'!$J$24,$Q1132)-'Recurring Transactions'!$J$24)/14)+1),0),IF('Recurring Transactions'!$F$24="Quarterly",IF(AND(AND('Recurring Transactions'!$J$24&lt;=EOMONTH($Q1132,0),$Q1132&lt;='Recurring Transactions'!$L$24),MOD((YEAR($Q1132)-YEAR('Recurring Transactions'!$J$24))*12+MONTH($Q1132)-MONTH('Recurring Transactions'!$J$24),3)=0),1,0),IF('Recurring Transactions'!$F$24="Annually",IF(AND(AND('Recurring Transactions'!$J$24&lt;=EOMONTH($Q1132,0),$Q1132&lt;='Recurring Transactions'!$L$24),MONTH($Q1132)=MONTH('Recurring Transactions'!$J$24)),1,0),0)))))))*'Recurring Transactions'!$D$24)</f>
        <v/>
      </c>
    </row>
    <row r="1133">
      <c r="N1133" s="126">
        <f>'Recurring Transactions'!$A$24</f>
        <v/>
      </c>
      <c r="O1133" s="126">
        <f>'Recurring Transactions'!$B$24</f>
        <v/>
      </c>
      <c r="P1133" s="126">
        <f>'Recurring Transactions'!$E$24</f>
        <v/>
      </c>
      <c r="Q1133" s="72">
        <f>IF('Recurring Transactions'!$J$24="","",EDATE('Recurring Transactions'!$J$24,31))</f>
        <v/>
      </c>
      <c r="R1133" s="126">
        <f>IF($Q1133="","",TEXT($Q1133,"mmm yyyy"))</f>
        <v/>
      </c>
      <c r="S1133" s="124">
        <f>IF(OR('Recurring Transactions'!$A$24="",$Q1133=""),0,(IF('Recurring Transactions'!$F$24="Monthly",IF(AND('Recurring Transactions'!$J$24&lt;=EOMONTH($Q1133,0),$Q1133&lt;='Recurring Transactions'!$L$24),1,0),IF('Recurring Transactions'!$F$24="Semi-monthly",IF(AND('Recurring Transactions'!$J$24&lt;=EOMONTH($Q1133,0),$Q1133&lt;='Recurring Transactions'!$L$24),2,0),IF('Recurring Transactions'!$F$24="Weekly",IF(AND('Recurring Transactions'!$J$24&lt;=EOMONTH($Q1133,0),$Q1133&lt;='Recurring Transactions'!$L$24),MAX(0,INT((MIN(EOMONTH($Q1133,0),'Recurring Transactions'!$L$24)-'Recurring Transactions'!$J$24)/7)+INT(-(MAX('Recurring Transactions'!$J$24,$Q1133)-'Recurring Transactions'!$J$24)/7)+1),0),IF('Recurring Transactions'!$F$24="Bi-weekly",IF(AND('Recurring Transactions'!$J$24&lt;=EOMONTH($Q1133,0),$Q1133&lt;='Recurring Transactions'!$L$24),MAX(0,INT((MIN(EOMONTH($Q1133,0),'Recurring Transactions'!$L$24)-'Recurring Transactions'!$J$24)/14)+INT(-(MAX('Recurring Transactions'!$J$24,$Q1133)-'Recurring Transactions'!$J$24)/14)+1),0),IF('Recurring Transactions'!$F$24="Quarterly",IF(AND(AND('Recurring Transactions'!$J$24&lt;=EOMONTH($Q1133,0),$Q1133&lt;='Recurring Transactions'!$L$24),MOD((YEAR($Q1133)-YEAR('Recurring Transactions'!$J$24))*12+MONTH($Q1133)-MONTH('Recurring Transactions'!$J$24),3)=0),1,0),IF('Recurring Transactions'!$F$24="Annually",IF(AND(AND('Recurring Transactions'!$J$24&lt;=EOMONTH($Q1133,0),$Q1133&lt;='Recurring Transactions'!$L$24),MONTH($Q1133)=MONTH('Recurring Transactions'!$J$24)),1,0),0)))))))*'Recurring Transactions'!$D$24)</f>
        <v/>
      </c>
    </row>
    <row r="1134">
      <c r="N1134" s="126">
        <f>'Recurring Transactions'!$A$24</f>
        <v/>
      </c>
      <c r="O1134" s="126">
        <f>'Recurring Transactions'!$B$24</f>
        <v/>
      </c>
      <c r="P1134" s="126">
        <f>'Recurring Transactions'!$E$24</f>
        <v/>
      </c>
      <c r="Q1134" s="72">
        <f>IF('Recurring Transactions'!$J$24="","",EDATE('Recurring Transactions'!$J$24,32))</f>
        <v/>
      </c>
      <c r="R1134" s="126">
        <f>IF($Q1134="","",TEXT($Q1134,"mmm yyyy"))</f>
        <v/>
      </c>
      <c r="S1134" s="124">
        <f>IF(OR('Recurring Transactions'!$A$24="",$Q1134=""),0,(IF('Recurring Transactions'!$F$24="Monthly",IF(AND('Recurring Transactions'!$J$24&lt;=EOMONTH($Q1134,0),$Q1134&lt;='Recurring Transactions'!$L$24),1,0),IF('Recurring Transactions'!$F$24="Semi-monthly",IF(AND('Recurring Transactions'!$J$24&lt;=EOMONTH($Q1134,0),$Q1134&lt;='Recurring Transactions'!$L$24),2,0),IF('Recurring Transactions'!$F$24="Weekly",IF(AND('Recurring Transactions'!$J$24&lt;=EOMONTH($Q1134,0),$Q1134&lt;='Recurring Transactions'!$L$24),MAX(0,INT((MIN(EOMONTH($Q1134,0),'Recurring Transactions'!$L$24)-'Recurring Transactions'!$J$24)/7)+INT(-(MAX('Recurring Transactions'!$J$24,$Q1134)-'Recurring Transactions'!$J$24)/7)+1),0),IF('Recurring Transactions'!$F$24="Bi-weekly",IF(AND('Recurring Transactions'!$J$24&lt;=EOMONTH($Q1134,0),$Q1134&lt;='Recurring Transactions'!$L$24),MAX(0,INT((MIN(EOMONTH($Q1134,0),'Recurring Transactions'!$L$24)-'Recurring Transactions'!$J$24)/14)+INT(-(MAX('Recurring Transactions'!$J$24,$Q1134)-'Recurring Transactions'!$J$24)/14)+1),0),IF('Recurring Transactions'!$F$24="Quarterly",IF(AND(AND('Recurring Transactions'!$J$24&lt;=EOMONTH($Q1134,0),$Q1134&lt;='Recurring Transactions'!$L$24),MOD((YEAR($Q1134)-YEAR('Recurring Transactions'!$J$24))*12+MONTH($Q1134)-MONTH('Recurring Transactions'!$J$24),3)=0),1,0),IF('Recurring Transactions'!$F$24="Annually",IF(AND(AND('Recurring Transactions'!$J$24&lt;=EOMONTH($Q1134,0),$Q1134&lt;='Recurring Transactions'!$L$24),MONTH($Q1134)=MONTH('Recurring Transactions'!$J$24)),1,0),0)))))))*'Recurring Transactions'!$D$24)</f>
        <v/>
      </c>
    </row>
    <row r="1135">
      <c r="N1135" s="126">
        <f>'Recurring Transactions'!$A$24</f>
        <v/>
      </c>
      <c r="O1135" s="126">
        <f>'Recurring Transactions'!$B$24</f>
        <v/>
      </c>
      <c r="P1135" s="126">
        <f>'Recurring Transactions'!$E$24</f>
        <v/>
      </c>
      <c r="Q1135" s="72">
        <f>IF('Recurring Transactions'!$J$24="","",EDATE('Recurring Transactions'!$J$24,33))</f>
        <v/>
      </c>
      <c r="R1135" s="126">
        <f>IF($Q1135="","",TEXT($Q1135,"mmm yyyy"))</f>
        <v/>
      </c>
      <c r="S1135" s="124">
        <f>IF(OR('Recurring Transactions'!$A$24="",$Q1135=""),0,(IF('Recurring Transactions'!$F$24="Monthly",IF(AND('Recurring Transactions'!$J$24&lt;=EOMONTH($Q1135,0),$Q1135&lt;='Recurring Transactions'!$L$24),1,0),IF('Recurring Transactions'!$F$24="Semi-monthly",IF(AND('Recurring Transactions'!$J$24&lt;=EOMONTH($Q1135,0),$Q1135&lt;='Recurring Transactions'!$L$24),2,0),IF('Recurring Transactions'!$F$24="Weekly",IF(AND('Recurring Transactions'!$J$24&lt;=EOMONTH($Q1135,0),$Q1135&lt;='Recurring Transactions'!$L$24),MAX(0,INT((MIN(EOMONTH($Q1135,0),'Recurring Transactions'!$L$24)-'Recurring Transactions'!$J$24)/7)+INT(-(MAX('Recurring Transactions'!$J$24,$Q1135)-'Recurring Transactions'!$J$24)/7)+1),0),IF('Recurring Transactions'!$F$24="Bi-weekly",IF(AND('Recurring Transactions'!$J$24&lt;=EOMONTH($Q1135,0),$Q1135&lt;='Recurring Transactions'!$L$24),MAX(0,INT((MIN(EOMONTH($Q1135,0),'Recurring Transactions'!$L$24)-'Recurring Transactions'!$J$24)/14)+INT(-(MAX('Recurring Transactions'!$J$24,$Q1135)-'Recurring Transactions'!$J$24)/14)+1),0),IF('Recurring Transactions'!$F$24="Quarterly",IF(AND(AND('Recurring Transactions'!$J$24&lt;=EOMONTH($Q1135,0),$Q1135&lt;='Recurring Transactions'!$L$24),MOD((YEAR($Q1135)-YEAR('Recurring Transactions'!$J$24))*12+MONTH($Q1135)-MONTH('Recurring Transactions'!$J$24),3)=0),1,0),IF('Recurring Transactions'!$F$24="Annually",IF(AND(AND('Recurring Transactions'!$J$24&lt;=EOMONTH($Q1135,0),$Q1135&lt;='Recurring Transactions'!$L$24),MONTH($Q1135)=MONTH('Recurring Transactions'!$J$24)),1,0),0)))))))*'Recurring Transactions'!$D$24)</f>
        <v/>
      </c>
    </row>
    <row r="1136">
      <c r="N1136" s="126">
        <f>'Recurring Transactions'!$A$24</f>
        <v/>
      </c>
      <c r="O1136" s="126">
        <f>'Recurring Transactions'!$B$24</f>
        <v/>
      </c>
      <c r="P1136" s="126">
        <f>'Recurring Transactions'!$E$24</f>
        <v/>
      </c>
      <c r="Q1136" s="72">
        <f>IF('Recurring Transactions'!$J$24="","",EDATE('Recurring Transactions'!$J$24,34))</f>
        <v/>
      </c>
      <c r="R1136" s="126">
        <f>IF($Q1136="","",TEXT($Q1136,"mmm yyyy"))</f>
        <v/>
      </c>
      <c r="S1136" s="124">
        <f>IF(OR('Recurring Transactions'!$A$24="",$Q1136=""),0,(IF('Recurring Transactions'!$F$24="Monthly",IF(AND('Recurring Transactions'!$J$24&lt;=EOMONTH($Q1136,0),$Q1136&lt;='Recurring Transactions'!$L$24),1,0),IF('Recurring Transactions'!$F$24="Semi-monthly",IF(AND('Recurring Transactions'!$J$24&lt;=EOMONTH($Q1136,0),$Q1136&lt;='Recurring Transactions'!$L$24),2,0),IF('Recurring Transactions'!$F$24="Weekly",IF(AND('Recurring Transactions'!$J$24&lt;=EOMONTH($Q1136,0),$Q1136&lt;='Recurring Transactions'!$L$24),MAX(0,INT((MIN(EOMONTH($Q1136,0),'Recurring Transactions'!$L$24)-'Recurring Transactions'!$J$24)/7)+INT(-(MAX('Recurring Transactions'!$J$24,$Q1136)-'Recurring Transactions'!$J$24)/7)+1),0),IF('Recurring Transactions'!$F$24="Bi-weekly",IF(AND('Recurring Transactions'!$J$24&lt;=EOMONTH($Q1136,0),$Q1136&lt;='Recurring Transactions'!$L$24),MAX(0,INT((MIN(EOMONTH($Q1136,0),'Recurring Transactions'!$L$24)-'Recurring Transactions'!$J$24)/14)+INT(-(MAX('Recurring Transactions'!$J$24,$Q1136)-'Recurring Transactions'!$J$24)/14)+1),0),IF('Recurring Transactions'!$F$24="Quarterly",IF(AND(AND('Recurring Transactions'!$J$24&lt;=EOMONTH($Q1136,0),$Q1136&lt;='Recurring Transactions'!$L$24),MOD((YEAR($Q1136)-YEAR('Recurring Transactions'!$J$24))*12+MONTH($Q1136)-MONTH('Recurring Transactions'!$J$24),3)=0),1,0),IF('Recurring Transactions'!$F$24="Annually",IF(AND(AND('Recurring Transactions'!$J$24&lt;=EOMONTH($Q1136,0),$Q1136&lt;='Recurring Transactions'!$L$24),MONTH($Q1136)=MONTH('Recurring Transactions'!$J$24)),1,0),0)))))))*'Recurring Transactions'!$D$24)</f>
        <v/>
      </c>
    </row>
    <row r="1137">
      <c r="N1137" s="126">
        <f>'Recurring Transactions'!$A$24</f>
        <v/>
      </c>
      <c r="O1137" s="126">
        <f>'Recurring Transactions'!$B$24</f>
        <v/>
      </c>
      <c r="P1137" s="126">
        <f>'Recurring Transactions'!$E$24</f>
        <v/>
      </c>
      <c r="Q1137" s="72">
        <f>IF('Recurring Transactions'!$J$24="","",EDATE('Recurring Transactions'!$J$24,35))</f>
        <v/>
      </c>
      <c r="R1137" s="126">
        <f>IF($Q1137="","",TEXT($Q1137,"mmm yyyy"))</f>
        <v/>
      </c>
      <c r="S1137" s="124">
        <f>IF(OR('Recurring Transactions'!$A$24="",$Q1137=""),0,(IF('Recurring Transactions'!$F$24="Monthly",IF(AND('Recurring Transactions'!$J$24&lt;=EOMONTH($Q1137,0),$Q1137&lt;='Recurring Transactions'!$L$24),1,0),IF('Recurring Transactions'!$F$24="Semi-monthly",IF(AND('Recurring Transactions'!$J$24&lt;=EOMONTH($Q1137,0),$Q1137&lt;='Recurring Transactions'!$L$24),2,0),IF('Recurring Transactions'!$F$24="Weekly",IF(AND('Recurring Transactions'!$J$24&lt;=EOMONTH($Q1137,0),$Q1137&lt;='Recurring Transactions'!$L$24),MAX(0,INT((MIN(EOMONTH($Q1137,0),'Recurring Transactions'!$L$24)-'Recurring Transactions'!$J$24)/7)+INT(-(MAX('Recurring Transactions'!$J$24,$Q1137)-'Recurring Transactions'!$J$24)/7)+1),0),IF('Recurring Transactions'!$F$24="Bi-weekly",IF(AND('Recurring Transactions'!$J$24&lt;=EOMONTH($Q1137,0),$Q1137&lt;='Recurring Transactions'!$L$24),MAX(0,INT((MIN(EOMONTH($Q1137,0),'Recurring Transactions'!$L$24)-'Recurring Transactions'!$J$24)/14)+INT(-(MAX('Recurring Transactions'!$J$24,$Q1137)-'Recurring Transactions'!$J$24)/14)+1),0),IF('Recurring Transactions'!$F$24="Quarterly",IF(AND(AND('Recurring Transactions'!$J$24&lt;=EOMONTH($Q1137,0),$Q1137&lt;='Recurring Transactions'!$L$24),MOD((YEAR($Q1137)-YEAR('Recurring Transactions'!$J$24))*12+MONTH($Q1137)-MONTH('Recurring Transactions'!$J$24),3)=0),1,0),IF('Recurring Transactions'!$F$24="Annually",IF(AND(AND('Recurring Transactions'!$J$24&lt;=EOMONTH($Q1137,0),$Q1137&lt;='Recurring Transactions'!$L$24),MONTH($Q1137)=MONTH('Recurring Transactions'!$J$24)),1,0),0)))))))*'Recurring Transactions'!$D$24)</f>
        <v/>
      </c>
    </row>
    <row r="1138">
      <c r="N1138" s="126">
        <f>'Recurring Transactions'!$A$24</f>
        <v/>
      </c>
      <c r="O1138" s="126">
        <f>'Recurring Transactions'!$B$24</f>
        <v/>
      </c>
      <c r="P1138" s="126">
        <f>'Recurring Transactions'!$E$24</f>
        <v/>
      </c>
      <c r="Q1138" s="72">
        <f>IF('Recurring Transactions'!$J$24="","",EDATE('Recurring Transactions'!$J$24,36))</f>
        <v/>
      </c>
      <c r="R1138" s="126">
        <f>IF($Q1138="","",TEXT($Q1138,"mmm yyyy"))</f>
        <v/>
      </c>
      <c r="S1138" s="124">
        <f>IF(OR('Recurring Transactions'!$A$24="",$Q1138=""),0,(IF('Recurring Transactions'!$F$24="Monthly",IF(AND('Recurring Transactions'!$J$24&lt;=EOMONTH($Q1138,0),$Q1138&lt;='Recurring Transactions'!$L$24),1,0),IF('Recurring Transactions'!$F$24="Semi-monthly",IF(AND('Recurring Transactions'!$J$24&lt;=EOMONTH($Q1138,0),$Q1138&lt;='Recurring Transactions'!$L$24),2,0),IF('Recurring Transactions'!$F$24="Weekly",IF(AND('Recurring Transactions'!$J$24&lt;=EOMONTH($Q1138,0),$Q1138&lt;='Recurring Transactions'!$L$24),MAX(0,INT((MIN(EOMONTH($Q1138,0),'Recurring Transactions'!$L$24)-'Recurring Transactions'!$J$24)/7)+INT(-(MAX('Recurring Transactions'!$J$24,$Q1138)-'Recurring Transactions'!$J$24)/7)+1),0),IF('Recurring Transactions'!$F$24="Bi-weekly",IF(AND('Recurring Transactions'!$J$24&lt;=EOMONTH($Q1138,0),$Q1138&lt;='Recurring Transactions'!$L$24),MAX(0,INT((MIN(EOMONTH($Q1138,0),'Recurring Transactions'!$L$24)-'Recurring Transactions'!$J$24)/14)+INT(-(MAX('Recurring Transactions'!$J$24,$Q1138)-'Recurring Transactions'!$J$24)/14)+1),0),IF('Recurring Transactions'!$F$24="Quarterly",IF(AND(AND('Recurring Transactions'!$J$24&lt;=EOMONTH($Q1138,0),$Q1138&lt;='Recurring Transactions'!$L$24),MOD((YEAR($Q1138)-YEAR('Recurring Transactions'!$J$24))*12+MONTH($Q1138)-MONTH('Recurring Transactions'!$J$24),3)=0),1,0),IF('Recurring Transactions'!$F$24="Annually",IF(AND(AND('Recurring Transactions'!$J$24&lt;=EOMONTH($Q1138,0),$Q1138&lt;='Recurring Transactions'!$L$24),MONTH($Q1138)=MONTH('Recurring Transactions'!$J$24)),1,0),0)))))))*'Recurring Transactions'!$D$24)</f>
        <v/>
      </c>
    </row>
    <row r="1139">
      <c r="N1139" s="126">
        <f>'Recurring Transactions'!$A$24</f>
        <v/>
      </c>
      <c r="O1139" s="126">
        <f>'Recurring Transactions'!$B$24</f>
        <v/>
      </c>
      <c r="P1139" s="126">
        <f>'Recurring Transactions'!$E$24</f>
        <v/>
      </c>
      <c r="Q1139" s="72">
        <f>IF('Recurring Transactions'!$J$24="","",EDATE('Recurring Transactions'!$J$24,37))</f>
        <v/>
      </c>
      <c r="R1139" s="126">
        <f>IF($Q1139="","",TEXT($Q1139,"mmm yyyy"))</f>
        <v/>
      </c>
      <c r="S1139" s="124">
        <f>IF(OR('Recurring Transactions'!$A$24="",$Q1139=""),0,(IF('Recurring Transactions'!$F$24="Monthly",IF(AND('Recurring Transactions'!$J$24&lt;=EOMONTH($Q1139,0),$Q1139&lt;='Recurring Transactions'!$L$24),1,0),IF('Recurring Transactions'!$F$24="Semi-monthly",IF(AND('Recurring Transactions'!$J$24&lt;=EOMONTH($Q1139,0),$Q1139&lt;='Recurring Transactions'!$L$24),2,0),IF('Recurring Transactions'!$F$24="Weekly",IF(AND('Recurring Transactions'!$J$24&lt;=EOMONTH($Q1139,0),$Q1139&lt;='Recurring Transactions'!$L$24),MAX(0,INT((MIN(EOMONTH($Q1139,0),'Recurring Transactions'!$L$24)-'Recurring Transactions'!$J$24)/7)+INT(-(MAX('Recurring Transactions'!$J$24,$Q1139)-'Recurring Transactions'!$J$24)/7)+1),0),IF('Recurring Transactions'!$F$24="Bi-weekly",IF(AND('Recurring Transactions'!$J$24&lt;=EOMONTH($Q1139,0),$Q1139&lt;='Recurring Transactions'!$L$24),MAX(0,INT((MIN(EOMONTH($Q1139,0),'Recurring Transactions'!$L$24)-'Recurring Transactions'!$J$24)/14)+INT(-(MAX('Recurring Transactions'!$J$24,$Q1139)-'Recurring Transactions'!$J$24)/14)+1),0),IF('Recurring Transactions'!$F$24="Quarterly",IF(AND(AND('Recurring Transactions'!$J$24&lt;=EOMONTH($Q1139,0),$Q1139&lt;='Recurring Transactions'!$L$24),MOD((YEAR($Q1139)-YEAR('Recurring Transactions'!$J$24))*12+MONTH($Q1139)-MONTH('Recurring Transactions'!$J$24),3)=0),1,0),IF('Recurring Transactions'!$F$24="Annually",IF(AND(AND('Recurring Transactions'!$J$24&lt;=EOMONTH($Q1139,0),$Q1139&lt;='Recurring Transactions'!$L$24),MONTH($Q1139)=MONTH('Recurring Transactions'!$J$24)),1,0),0)))))))*'Recurring Transactions'!$D$24)</f>
        <v/>
      </c>
    </row>
    <row r="1140">
      <c r="N1140" s="126">
        <f>'Recurring Transactions'!$A$24</f>
        <v/>
      </c>
      <c r="O1140" s="126">
        <f>'Recurring Transactions'!$B$24</f>
        <v/>
      </c>
      <c r="P1140" s="126">
        <f>'Recurring Transactions'!$E$24</f>
        <v/>
      </c>
      <c r="Q1140" s="72">
        <f>IF('Recurring Transactions'!$J$24="","",EDATE('Recurring Transactions'!$J$24,38))</f>
        <v/>
      </c>
      <c r="R1140" s="126">
        <f>IF($Q1140="","",TEXT($Q1140,"mmm yyyy"))</f>
        <v/>
      </c>
      <c r="S1140" s="124">
        <f>IF(OR('Recurring Transactions'!$A$24="",$Q1140=""),0,(IF('Recurring Transactions'!$F$24="Monthly",IF(AND('Recurring Transactions'!$J$24&lt;=EOMONTH($Q1140,0),$Q1140&lt;='Recurring Transactions'!$L$24),1,0),IF('Recurring Transactions'!$F$24="Semi-monthly",IF(AND('Recurring Transactions'!$J$24&lt;=EOMONTH($Q1140,0),$Q1140&lt;='Recurring Transactions'!$L$24),2,0),IF('Recurring Transactions'!$F$24="Weekly",IF(AND('Recurring Transactions'!$J$24&lt;=EOMONTH($Q1140,0),$Q1140&lt;='Recurring Transactions'!$L$24),MAX(0,INT((MIN(EOMONTH($Q1140,0),'Recurring Transactions'!$L$24)-'Recurring Transactions'!$J$24)/7)+INT(-(MAX('Recurring Transactions'!$J$24,$Q1140)-'Recurring Transactions'!$J$24)/7)+1),0),IF('Recurring Transactions'!$F$24="Bi-weekly",IF(AND('Recurring Transactions'!$J$24&lt;=EOMONTH($Q1140,0),$Q1140&lt;='Recurring Transactions'!$L$24),MAX(0,INT((MIN(EOMONTH($Q1140,0),'Recurring Transactions'!$L$24)-'Recurring Transactions'!$J$24)/14)+INT(-(MAX('Recurring Transactions'!$J$24,$Q1140)-'Recurring Transactions'!$J$24)/14)+1),0),IF('Recurring Transactions'!$F$24="Quarterly",IF(AND(AND('Recurring Transactions'!$J$24&lt;=EOMONTH($Q1140,0),$Q1140&lt;='Recurring Transactions'!$L$24),MOD((YEAR($Q1140)-YEAR('Recurring Transactions'!$J$24))*12+MONTH($Q1140)-MONTH('Recurring Transactions'!$J$24),3)=0),1,0),IF('Recurring Transactions'!$F$24="Annually",IF(AND(AND('Recurring Transactions'!$J$24&lt;=EOMONTH($Q1140,0),$Q1140&lt;='Recurring Transactions'!$L$24),MONTH($Q1140)=MONTH('Recurring Transactions'!$J$24)),1,0),0)))))))*'Recurring Transactions'!$D$24)</f>
        <v/>
      </c>
    </row>
    <row r="1141">
      <c r="N1141" s="126">
        <f>'Recurring Transactions'!$A$24</f>
        <v/>
      </c>
      <c r="O1141" s="126">
        <f>'Recurring Transactions'!$B$24</f>
        <v/>
      </c>
      <c r="P1141" s="126">
        <f>'Recurring Transactions'!$E$24</f>
        <v/>
      </c>
      <c r="Q1141" s="72">
        <f>IF('Recurring Transactions'!$J$24="","",EDATE('Recurring Transactions'!$J$24,39))</f>
        <v/>
      </c>
      <c r="R1141" s="126">
        <f>IF($Q1141="","",TEXT($Q1141,"mmm yyyy"))</f>
        <v/>
      </c>
      <c r="S1141" s="124">
        <f>IF(OR('Recurring Transactions'!$A$24="",$Q1141=""),0,(IF('Recurring Transactions'!$F$24="Monthly",IF(AND('Recurring Transactions'!$J$24&lt;=EOMONTH($Q1141,0),$Q1141&lt;='Recurring Transactions'!$L$24),1,0),IF('Recurring Transactions'!$F$24="Semi-monthly",IF(AND('Recurring Transactions'!$J$24&lt;=EOMONTH($Q1141,0),$Q1141&lt;='Recurring Transactions'!$L$24),2,0),IF('Recurring Transactions'!$F$24="Weekly",IF(AND('Recurring Transactions'!$J$24&lt;=EOMONTH($Q1141,0),$Q1141&lt;='Recurring Transactions'!$L$24),MAX(0,INT((MIN(EOMONTH($Q1141,0),'Recurring Transactions'!$L$24)-'Recurring Transactions'!$J$24)/7)+INT(-(MAX('Recurring Transactions'!$J$24,$Q1141)-'Recurring Transactions'!$J$24)/7)+1),0),IF('Recurring Transactions'!$F$24="Bi-weekly",IF(AND('Recurring Transactions'!$J$24&lt;=EOMONTH($Q1141,0),$Q1141&lt;='Recurring Transactions'!$L$24),MAX(0,INT((MIN(EOMONTH($Q1141,0),'Recurring Transactions'!$L$24)-'Recurring Transactions'!$J$24)/14)+INT(-(MAX('Recurring Transactions'!$J$24,$Q1141)-'Recurring Transactions'!$J$24)/14)+1),0),IF('Recurring Transactions'!$F$24="Quarterly",IF(AND(AND('Recurring Transactions'!$J$24&lt;=EOMONTH($Q1141,0),$Q1141&lt;='Recurring Transactions'!$L$24),MOD((YEAR($Q1141)-YEAR('Recurring Transactions'!$J$24))*12+MONTH($Q1141)-MONTH('Recurring Transactions'!$J$24),3)=0),1,0),IF('Recurring Transactions'!$F$24="Annually",IF(AND(AND('Recurring Transactions'!$J$24&lt;=EOMONTH($Q1141,0),$Q1141&lt;='Recurring Transactions'!$L$24),MONTH($Q1141)=MONTH('Recurring Transactions'!$J$24)),1,0),0)))))))*'Recurring Transactions'!$D$24)</f>
        <v/>
      </c>
    </row>
    <row r="1142">
      <c r="N1142" s="126">
        <f>'Recurring Transactions'!$A$24</f>
        <v/>
      </c>
      <c r="O1142" s="126">
        <f>'Recurring Transactions'!$B$24</f>
        <v/>
      </c>
      <c r="P1142" s="126">
        <f>'Recurring Transactions'!$E$24</f>
        <v/>
      </c>
      <c r="Q1142" s="72">
        <f>IF('Recurring Transactions'!$J$24="","",EDATE('Recurring Transactions'!$J$24,40))</f>
        <v/>
      </c>
      <c r="R1142" s="126">
        <f>IF($Q1142="","",TEXT($Q1142,"mmm yyyy"))</f>
        <v/>
      </c>
      <c r="S1142" s="124">
        <f>IF(OR('Recurring Transactions'!$A$24="",$Q1142=""),0,(IF('Recurring Transactions'!$F$24="Monthly",IF(AND('Recurring Transactions'!$J$24&lt;=EOMONTH($Q1142,0),$Q1142&lt;='Recurring Transactions'!$L$24),1,0),IF('Recurring Transactions'!$F$24="Semi-monthly",IF(AND('Recurring Transactions'!$J$24&lt;=EOMONTH($Q1142,0),$Q1142&lt;='Recurring Transactions'!$L$24),2,0),IF('Recurring Transactions'!$F$24="Weekly",IF(AND('Recurring Transactions'!$J$24&lt;=EOMONTH($Q1142,0),$Q1142&lt;='Recurring Transactions'!$L$24),MAX(0,INT((MIN(EOMONTH($Q1142,0),'Recurring Transactions'!$L$24)-'Recurring Transactions'!$J$24)/7)+INT(-(MAX('Recurring Transactions'!$J$24,$Q1142)-'Recurring Transactions'!$J$24)/7)+1),0),IF('Recurring Transactions'!$F$24="Bi-weekly",IF(AND('Recurring Transactions'!$J$24&lt;=EOMONTH($Q1142,0),$Q1142&lt;='Recurring Transactions'!$L$24),MAX(0,INT((MIN(EOMONTH($Q1142,0),'Recurring Transactions'!$L$24)-'Recurring Transactions'!$J$24)/14)+INT(-(MAX('Recurring Transactions'!$J$24,$Q1142)-'Recurring Transactions'!$J$24)/14)+1),0),IF('Recurring Transactions'!$F$24="Quarterly",IF(AND(AND('Recurring Transactions'!$J$24&lt;=EOMONTH($Q1142,0),$Q1142&lt;='Recurring Transactions'!$L$24),MOD((YEAR($Q1142)-YEAR('Recurring Transactions'!$J$24))*12+MONTH($Q1142)-MONTH('Recurring Transactions'!$J$24),3)=0),1,0),IF('Recurring Transactions'!$F$24="Annually",IF(AND(AND('Recurring Transactions'!$J$24&lt;=EOMONTH($Q1142,0),$Q1142&lt;='Recurring Transactions'!$L$24),MONTH($Q1142)=MONTH('Recurring Transactions'!$J$24)),1,0),0)))))))*'Recurring Transactions'!$D$24)</f>
        <v/>
      </c>
    </row>
    <row r="1143">
      <c r="N1143" s="126">
        <f>'Recurring Transactions'!$A$24</f>
        <v/>
      </c>
      <c r="O1143" s="126">
        <f>'Recurring Transactions'!$B$24</f>
        <v/>
      </c>
      <c r="P1143" s="126">
        <f>'Recurring Transactions'!$E$24</f>
        <v/>
      </c>
      <c r="Q1143" s="72">
        <f>IF('Recurring Transactions'!$J$24="","",EDATE('Recurring Transactions'!$J$24,41))</f>
        <v/>
      </c>
      <c r="R1143" s="126">
        <f>IF($Q1143="","",TEXT($Q1143,"mmm yyyy"))</f>
        <v/>
      </c>
      <c r="S1143" s="124">
        <f>IF(OR('Recurring Transactions'!$A$24="",$Q1143=""),0,(IF('Recurring Transactions'!$F$24="Monthly",IF(AND('Recurring Transactions'!$J$24&lt;=EOMONTH($Q1143,0),$Q1143&lt;='Recurring Transactions'!$L$24),1,0),IF('Recurring Transactions'!$F$24="Semi-monthly",IF(AND('Recurring Transactions'!$J$24&lt;=EOMONTH($Q1143,0),$Q1143&lt;='Recurring Transactions'!$L$24),2,0),IF('Recurring Transactions'!$F$24="Weekly",IF(AND('Recurring Transactions'!$J$24&lt;=EOMONTH($Q1143,0),$Q1143&lt;='Recurring Transactions'!$L$24),MAX(0,INT((MIN(EOMONTH($Q1143,0),'Recurring Transactions'!$L$24)-'Recurring Transactions'!$J$24)/7)+INT(-(MAX('Recurring Transactions'!$J$24,$Q1143)-'Recurring Transactions'!$J$24)/7)+1),0),IF('Recurring Transactions'!$F$24="Bi-weekly",IF(AND('Recurring Transactions'!$J$24&lt;=EOMONTH($Q1143,0),$Q1143&lt;='Recurring Transactions'!$L$24),MAX(0,INT((MIN(EOMONTH($Q1143,0),'Recurring Transactions'!$L$24)-'Recurring Transactions'!$J$24)/14)+INT(-(MAX('Recurring Transactions'!$J$24,$Q1143)-'Recurring Transactions'!$J$24)/14)+1),0),IF('Recurring Transactions'!$F$24="Quarterly",IF(AND(AND('Recurring Transactions'!$J$24&lt;=EOMONTH($Q1143,0),$Q1143&lt;='Recurring Transactions'!$L$24),MOD((YEAR($Q1143)-YEAR('Recurring Transactions'!$J$24))*12+MONTH($Q1143)-MONTH('Recurring Transactions'!$J$24),3)=0),1,0),IF('Recurring Transactions'!$F$24="Annually",IF(AND(AND('Recurring Transactions'!$J$24&lt;=EOMONTH($Q1143,0),$Q1143&lt;='Recurring Transactions'!$L$24),MONTH($Q1143)=MONTH('Recurring Transactions'!$J$24)),1,0),0)))))))*'Recurring Transactions'!$D$24)</f>
        <v/>
      </c>
    </row>
    <row r="1144">
      <c r="N1144" s="126">
        <f>'Recurring Transactions'!$A$24</f>
        <v/>
      </c>
      <c r="O1144" s="126">
        <f>'Recurring Transactions'!$B$24</f>
        <v/>
      </c>
      <c r="P1144" s="126">
        <f>'Recurring Transactions'!$E$24</f>
        <v/>
      </c>
      <c r="Q1144" s="72">
        <f>IF('Recurring Transactions'!$J$24="","",EDATE('Recurring Transactions'!$J$24,42))</f>
        <v/>
      </c>
      <c r="R1144" s="126">
        <f>IF($Q1144="","",TEXT($Q1144,"mmm yyyy"))</f>
        <v/>
      </c>
      <c r="S1144" s="124">
        <f>IF(OR('Recurring Transactions'!$A$24="",$Q1144=""),0,(IF('Recurring Transactions'!$F$24="Monthly",IF(AND('Recurring Transactions'!$J$24&lt;=EOMONTH($Q1144,0),$Q1144&lt;='Recurring Transactions'!$L$24),1,0),IF('Recurring Transactions'!$F$24="Semi-monthly",IF(AND('Recurring Transactions'!$J$24&lt;=EOMONTH($Q1144,0),$Q1144&lt;='Recurring Transactions'!$L$24),2,0),IF('Recurring Transactions'!$F$24="Weekly",IF(AND('Recurring Transactions'!$J$24&lt;=EOMONTH($Q1144,0),$Q1144&lt;='Recurring Transactions'!$L$24),MAX(0,INT((MIN(EOMONTH($Q1144,0),'Recurring Transactions'!$L$24)-'Recurring Transactions'!$J$24)/7)+INT(-(MAX('Recurring Transactions'!$J$24,$Q1144)-'Recurring Transactions'!$J$24)/7)+1),0),IF('Recurring Transactions'!$F$24="Bi-weekly",IF(AND('Recurring Transactions'!$J$24&lt;=EOMONTH($Q1144,0),$Q1144&lt;='Recurring Transactions'!$L$24),MAX(0,INT((MIN(EOMONTH($Q1144,0),'Recurring Transactions'!$L$24)-'Recurring Transactions'!$J$24)/14)+INT(-(MAX('Recurring Transactions'!$J$24,$Q1144)-'Recurring Transactions'!$J$24)/14)+1),0),IF('Recurring Transactions'!$F$24="Quarterly",IF(AND(AND('Recurring Transactions'!$J$24&lt;=EOMONTH($Q1144,0),$Q1144&lt;='Recurring Transactions'!$L$24),MOD((YEAR($Q1144)-YEAR('Recurring Transactions'!$J$24))*12+MONTH($Q1144)-MONTH('Recurring Transactions'!$J$24),3)=0),1,0),IF('Recurring Transactions'!$F$24="Annually",IF(AND(AND('Recurring Transactions'!$J$24&lt;=EOMONTH($Q1144,0),$Q1144&lt;='Recurring Transactions'!$L$24),MONTH($Q1144)=MONTH('Recurring Transactions'!$J$24)),1,0),0)))))))*'Recurring Transactions'!$D$24)</f>
        <v/>
      </c>
    </row>
    <row r="1145">
      <c r="N1145" s="126">
        <f>'Recurring Transactions'!$A$24</f>
        <v/>
      </c>
      <c r="O1145" s="126">
        <f>'Recurring Transactions'!$B$24</f>
        <v/>
      </c>
      <c r="P1145" s="126">
        <f>'Recurring Transactions'!$E$24</f>
        <v/>
      </c>
      <c r="Q1145" s="72">
        <f>IF('Recurring Transactions'!$J$24="","",EDATE('Recurring Transactions'!$J$24,43))</f>
        <v/>
      </c>
      <c r="R1145" s="126">
        <f>IF($Q1145="","",TEXT($Q1145,"mmm yyyy"))</f>
        <v/>
      </c>
      <c r="S1145" s="124">
        <f>IF(OR('Recurring Transactions'!$A$24="",$Q1145=""),0,(IF('Recurring Transactions'!$F$24="Monthly",IF(AND('Recurring Transactions'!$J$24&lt;=EOMONTH($Q1145,0),$Q1145&lt;='Recurring Transactions'!$L$24),1,0),IF('Recurring Transactions'!$F$24="Semi-monthly",IF(AND('Recurring Transactions'!$J$24&lt;=EOMONTH($Q1145,0),$Q1145&lt;='Recurring Transactions'!$L$24),2,0),IF('Recurring Transactions'!$F$24="Weekly",IF(AND('Recurring Transactions'!$J$24&lt;=EOMONTH($Q1145,0),$Q1145&lt;='Recurring Transactions'!$L$24),MAX(0,INT((MIN(EOMONTH($Q1145,0),'Recurring Transactions'!$L$24)-'Recurring Transactions'!$J$24)/7)+INT(-(MAX('Recurring Transactions'!$J$24,$Q1145)-'Recurring Transactions'!$J$24)/7)+1),0),IF('Recurring Transactions'!$F$24="Bi-weekly",IF(AND('Recurring Transactions'!$J$24&lt;=EOMONTH($Q1145,0),$Q1145&lt;='Recurring Transactions'!$L$24),MAX(0,INT((MIN(EOMONTH($Q1145,0),'Recurring Transactions'!$L$24)-'Recurring Transactions'!$J$24)/14)+INT(-(MAX('Recurring Transactions'!$J$24,$Q1145)-'Recurring Transactions'!$J$24)/14)+1),0),IF('Recurring Transactions'!$F$24="Quarterly",IF(AND(AND('Recurring Transactions'!$J$24&lt;=EOMONTH($Q1145,0),$Q1145&lt;='Recurring Transactions'!$L$24),MOD((YEAR($Q1145)-YEAR('Recurring Transactions'!$J$24))*12+MONTH($Q1145)-MONTH('Recurring Transactions'!$J$24),3)=0),1,0),IF('Recurring Transactions'!$F$24="Annually",IF(AND(AND('Recurring Transactions'!$J$24&lt;=EOMONTH($Q1145,0),$Q1145&lt;='Recurring Transactions'!$L$24),MONTH($Q1145)=MONTH('Recurring Transactions'!$J$24)),1,0),0)))))))*'Recurring Transactions'!$D$24)</f>
        <v/>
      </c>
    </row>
    <row r="1146">
      <c r="N1146" s="126">
        <f>'Recurring Transactions'!$A$24</f>
        <v/>
      </c>
      <c r="O1146" s="126">
        <f>'Recurring Transactions'!$B$24</f>
        <v/>
      </c>
      <c r="P1146" s="126">
        <f>'Recurring Transactions'!$E$24</f>
        <v/>
      </c>
      <c r="Q1146" s="72">
        <f>IF('Recurring Transactions'!$J$24="","",EDATE('Recurring Transactions'!$J$24,44))</f>
        <v/>
      </c>
      <c r="R1146" s="126">
        <f>IF($Q1146="","",TEXT($Q1146,"mmm yyyy"))</f>
        <v/>
      </c>
      <c r="S1146" s="124">
        <f>IF(OR('Recurring Transactions'!$A$24="",$Q1146=""),0,(IF('Recurring Transactions'!$F$24="Monthly",IF(AND('Recurring Transactions'!$J$24&lt;=EOMONTH($Q1146,0),$Q1146&lt;='Recurring Transactions'!$L$24),1,0),IF('Recurring Transactions'!$F$24="Semi-monthly",IF(AND('Recurring Transactions'!$J$24&lt;=EOMONTH($Q1146,0),$Q1146&lt;='Recurring Transactions'!$L$24),2,0),IF('Recurring Transactions'!$F$24="Weekly",IF(AND('Recurring Transactions'!$J$24&lt;=EOMONTH($Q1146,0),$Q1146&lt;='Recurring Transactions'!$L$24),MAX(0,INT((MIN(EOMONTH($Q1146,0),'Recurring Transactions'!$L$24)-'Recurring Transactions'!$J$24)/7)+INT(-(MAX('Recurring Transactions'!$J$24,$Q1146)-'Recurring Transactions'!$J$24)/7)+1),0),IF('Recurring Transactions'!$F$24="Bi-weekly",IF(AND('Recurring Transactions'!$J$24&lt;=EOMONTH($Q1146,0),$Q1146&lt;='Recurring Transactions'!$L$24),MAX(0,INT((MIN(EOMONTH($Q1146,0),'Recurring Transactions'!$L$24)-'Recurring Transactions'!$J$24)/14)+INT(-(MAX('Recurring Transactions'!$J$24,$Q1146)-'Recurring Transactions'!$J$24)/14)+1),0),IF('Recurring Transactions'!$F$24="Quarterly",IF(AND(AND('Recurring Transactions'!$J$24&lt;=EOMONTH($Q1146,0),$Q1146&lt;='Recurring Transactions'!$L$24),MOD((YEAR($Q1146)-YEAR('Recurring Transactions'!$J$24))*12+MONTH($Q1146)-MONTH('Recurring Transactions'!$J$24),3)=0),1,0),IF('Recurring Transactions'!$F$24="Annually",IF(AND(AND('Recurring Transactions'!$J$24&lt;=EOMONTH($Q1146,0),$Q1146&lt;='Recurring Transactions'!$L$24),MONTH($Q1146)=MONTH('Recurring Transactions'!$J$24)),1,0),0)))))))*'Recurring Transactions'!$D$24)</f>
        <v/>
      </c>
    </row>
    <row r="1147">
      <c r="N1147" s="126">
        <f>'Recurring Transactions'!$A$24</f>
        <v/>
      </c>
      <c r="O1147" s="126">
        <f>'Recurring Transactions'!$B$24</f>
        <v/>
      </c>
      <c r="P1147" s="126">
        <f>'Recurring Transactions'!$E$24</f>
        <v/>
      </c>
      <c r="Q1147" s="72">
        <f>IF('Recurring Transactions'!$J$24="","",EDATE('Recurring Transactions'!$J$24,45))</f>
        <v/>
      </c>
      <c r="R1147" s="126">
        <f>IF($Q1147="","",TEXT($Q1147,"mmm yyyy"))</f>
        <v/>
      </c>
      <c r="S1147" s="124">
        <f>IF(OR('Recurring Transactions'!$A$24="",$Q1147=""),0,(IF('Recurring Transactions'!$F$24="Monthly",IF(AND('Recurring Transactions'!$J$24&lt;=EOMONTH($Q1147,0),$Q1147&lt;='Recurring Transactions'!$L$24),1,0),IF('Recurring Transactions'!$F$24="Semi-monthly",IF(AND('Recurring Transactions'!$J$24&lt;=EOMONTH($Q1147,0),$Q1147&lt;='Recurring Transactions'!$L$24),2,0),IF('Recurring Transactions'!$F$24="Weekly",IF(AND('Recurring Transactions'!$J$24&lt;=EOMONTH($Q1147,0),$Q1147&lt;='Recurring Transactions'!$L$24),MAX(0,INT((MIN(EOMONTH($Q1147,0),'Recurring Transactions'!$L$24)-'Recurring Transactions'!$J$24)/7)+INT(-(MAX('Recurring Transactions'!$J$24,$Q1147)-'Recurring Transactions'!$J$24)/7)+1),0),IF('Recurring Transactions'!$F$24="Bi-weekly",IF(AND('Recurring Transactions'!$J$24&lt;=EOMONTH($Q1147,0),$Q1147&lt;='Recurring Transactions'!$L$24),MAX(0,INT((MIN(EOMONTH($Q1147,0),'Recurring Transactions'!$L$24)-'Recurring Transactions'!$J$24)/14)+INT(-(MAX('Recurring Transactions'!$J$24,$Q1147)-'Recurring Transactions'!$J$24)/14)+1),0),IF('Recurring Transactions'!$F$24="Quarterly",IF(AND(AND('Recurring Transactions'!$J$24&lt;=EOMONTH($Q1147,0),$Q1147&lt;='Recurring Transactions'!$L$24),MOD((YEAR($Q1147)-YEAR('Recurring Transactions'!$J$24))*12+MONTH($Q1147)-MONTH('Recurring Transactions'!$J$24),3)=0),1,0),IF('Recurring Transactions'!$F$24="Annually",IF(AND(AND('Recurring Transactions'!$J$24&lt;=EOMONTH($Q1147,0),$Q1147&lt;='Recurring Transactions'!$L$24),MONTH($Q1147)=MONTH('Recurring Transactions'!$J$24)),1,0),0)))))))*'Recurring Transactions'!$D$24)</f>
        <v/>
      </c>
    </row>
    <row r="1148">
      <c r="N1148" s="126">
        <f>'Recurring Transactions'!$A$24</f>
        <v/>
      </c>
      <c r="O1148" s="126">
        <f>'Recurring Transactions'!$B$24</f>
        <v/>
      </c>
      <c r="P1148" s="126">
        <f>'Recurring Transactions'!$E$24</f>
        <v/>
      </c>
      <c r="Q1148" s="72">
        <f>IF('Recurring Transactions'!$J$24="","",EDATE('Recurring Transactions'!$J$24,46))</f>
        <v/>
      </c>
      <c r="R1148" s="126">
        <f>IF($Q1148="","",TEXT($Q1148,"mmm yyyy"))</f>
        <v/>
      </c>
      <c r="S1148" s="124">
        <f>IF(OR('Recurring Transactions'!$A$24="",$Q1148=""),0,(IF('Recurring Transactions'!$F$24="Monthly",IF(AND('Recurring Transactions'!$J$24&lt;=EOMONTH($Q1148,0),$Q1148&lt;='Recurring Transactions'!$L$24),1,0),IF('Recurring Transactions'!$F$24="Semi-monthly",IF(AND('Recurring Transactions'!$J$24&lt;=EOMONTH($Q1148,0),$Q1148&lt;='Recurring Transactions'!$L$24),2,0),IF('Recurring Transactions'!$F$24="Weekly",IF(AND('Recurring Transactions'!$J$24&lt;=EOMONTH($Q1148,0),$Q1148&lt;='Recurring Transactions'!$L$24),MAX(0,INT((MIN(EOMONTH($Q1148,0),'Recurring Transactions'!$L$24)-'Recurring Transactions'!$J$24)/7)+INT(-(MAX('Recurring Transactions'!$J$24,$Q1148)-'Recurring Transactions'!$J$24)/7)+1),0),IF('Recurring Transactions'!$F$24="Bi-weekly",IF(AND('Recurring Transactions'!$J$24&lt;=EOMONTH($Q1148,0),$Q1148&lt;='Recurring Transactions'!$L$24),MAX(0,INT((MIN(EOMONTH($Q1148,0),'Recurring Transactions'!$L$24)-'Recurring Transactions'!$J$24)/14)+INT(-(MAX('Recurring Transactions'!$J$24,$Q1148)-'Recurring Transactions'!$J$24)/14)+1),0),IF('Recurring Transactions'!$F$24="Quarterly",IF(AND(AND('Recurring Transactions'!$J$24&lt;=EOMONTH($Q1148,0),$Q1148&lt;='Recurring Transactions'!$L$24),MOD((YEAR($Q1148)-YEAR('Recurring Transactions'!$J$24))*12+MONTH($Q1148)-MONTH('Recurring Transactions'!$J$24),3)=0),1,0),IF('Recurring Transactions'!$F$24="Annually",IF(AND(AND('Recurring Transactions'!$J$24&lt;=EOMONTH($Q1148,0),$Q1148&lt;='Recurring Transactions'!$L$24),MONTH($Q1148)=MONTH('Recurring Transactions'!$J$24)),1,0),0)))))))*'Recurring Transactions'!$D$24)</f>
        <v/>
      </c>
    </row>
    <row r="1149">
      <c r="N1149" s="126">
        <f>'Recurring Transactions'!$A$24</f>
        <v/>
      </c>
      <c r="O1149" s="126">
        <f>'Recurring Transactions'!$B$24</f>
        <v/>
      </c>
      <c r="P1149" s="126">
        <f>'Recurring Transactions'!$E$24</f>
        <v/>
      </c>
      <c r="Q1149" s="72">
        <f>IF('Recurring Transactions'!$J$24="","",EDATE('Recurring Transactions'!$J$24,47))</f>
        <v/>
      </c>
      <c r="R1149" s="126">
        <f>IF($Q1149="","",TEXT($Q1149,"mmm yyyy"))</f>
        <v/>
      </c>
      <c r="S1149" s="124">
        <f>IF(OR('Recurring Transactions'!$A$24="",$Q1149=""),0,(IF('Recurring Transactions'!$F$24="Monthly",IF(AND('Recurring Transactions'!$J$24&lt;=EOMONTH($Q1149,0),$Q1149&lt;='Recurring Transactions'!$L$24),1,0),IF('Recurring Transactions'!$F$24="Semi-monthly",IF(AND('Recurring Transactions'!$J$24&lt;=EOMONTH($Q1149,0),$Q1149&lt;='Recurring Transactions'!$L$24),2,0),IF('Recurring Transactions'!$F$24="Weekly",IF(AND('Recurring Transactions'!$J$24&lt;=EOMONTH($Q1149,0),$Q1149&lt;='Recurring Transactions'!$L$24),MAX(0,INT((MIN(EOMONTH($Q1149,0),'Recurring Transactions'!$L$24)-'Recurring Transactions'!$J$24)/7)+INT(-(MAX('Recurring Transactions'!$J$24,$Q1149)-'Recurring Transactions'!$J$24)/7)+1),0),IF('Recurring Transactions'!$F$24="Bi-weekly",IF(AND('Recurring Transactions'!$J$24&lt;=EOMONTH($Q1149,0),$Q1149&lt;='Recurring Transactions'!$L$24),MAX(0,INT((MIN(EOMONTH($Q1149,0),'Recurring Transactions'!$L$24)-'Recurring Transactions'!$J$24)/14)+INT(-(MAX('Recurring Transactions'!$J$24,$Q1149)-'Recurring Transactions'!$J$24)/14)+1),0),IF('Recurring Transactions'!$F$24="Quarterly",IF(AND(AND('Recurring Transactions'!$J$24&lt;=EOMONTH($Q1149,0),$Q1149&lt;='Recurring Transactions'!$L$24),MOD((YEAR($Q1149)-YEAR('Recurring Transactions'!$J$24))*12+MONTH($Q1149)-MONTH('Recurring Transactions'!$J$24),3)=0),1,0),IF('Recurring Transactions'!$F$24="Annually",IF(AND(AND('Recurring Transactions'!$J$24&lt;=EOMONTH($Q1149,0),$Q1149&lt;='Recurring Transactions'!$L$24),MONTH($Q1149)=MONTH('Recurring Transactions'!$J$24)),1,0),0)))))))*'Recurring Transactions'!$D$24)</f>
        <v/>
      </c>
    </row>
    <row r="1150">
      <c r="N1150" s="126">
        <f>'Recurring Transactions'!$A$24</f>
        <v/>
      </c>
      <c r="O1150" s="126">
        <f>'Recurring Transactions'!$B$24</f>
        <v/>
      </c>
      <c r="P1150" s="126">
        <f>'Recurring Transactions'!$E$24</f>
        <v/>
      </c>
      <c r="Q1150" s="72">
        <f>IF('Recurring Transactions'!$J$24="","",EDATE('Recurring Transactions'!$J$24,48))</f>
        <v/>
      </c>
      <c r="R1150" s="126">
        <f>IF($Q1150="","",TEXT($Q1150,"mmm yyyy"))</f>
        <v/>
      </c>
      <c r="S1150" s="124">
        <f>IF(OR('Recurring Transactions'!$A$24="",$Q1150=""),0,(IF('Recurring Transactions'!$F$24="Monthly",IF(AND('Recurring Transactions'!$J$24&lt;=EOMONTH($Q1150,0),$Q1150&lt;='Recurring Transactions'!$L$24),1,0),IF('Recurring Transactions'!$F$24="Semi-monthly",IF(AND('Recurring Transactions'!$J$24&lt;=EOMONTH($Q1150,0),$Q1150&lt;='Recurring Transactions'!$L$24),2,0),IF('Recurring Transactions'!$F$24="Weekly",IF(AND('Recurring Transactions'!$J$24&lt;=EOMONTH($Q1150,0),$Q1150&lt;='Recurring Transactions'!$L$24),MAX(0,INT((MIN(EOMONTH($Q1150,0),'Recurring Transactions'!$L$24)-'Recurring Transactions'!$J$24)/7)+INT(-(MAX('Recurring Transactions'!$J$24,$Q1150)-'Recurring Transactions'!$J$24)/7)+1),0),IF('Recurring Transactions'!$F$24="Bi-weekly",IF(AND('Recurring Transactions'!$J$24&lt;=EOMONTH($Q1150,0),$Q1150&lt;='Recurring Transactions'!$L$24),MAX(0,INT((MIN(EOMONTH($Q1150,0),'Recurring Transactions'!$L$24)-'Recurring Transactions'!$J$24)/14)+INT(-(MAX('Recurring Transactions'!$J$24,$Q1150)-'Recurring Transactions'!$J$24)/14)+1),0),IF('Recurring Transactions'!$F$24="Quarterly",IF(AND(AND('Recurring Transactions'!$J$24&lt;=EOMONTH($Q1150,0),$Q1150&lt;='Recurring Transactions'!$L$24),MOD((YEAR($Q1150)-YEAR('Recurring Transactions'!$J$24))*12+MONTH($Q1150)-MONTH('Recurring Transactions'!$J$24),3)=0),1,0),IF('Recurring Transactions'!$F$24="Annually",IF(AND(AND('Recurring Transactions'!$J$24&lt;=EOMONTH($Q1150,0),$Q1150&lt;='Recurring Transactions'!$L$24),MONTH($Q1150)=MONTH('Recurring Transactions'!$J$24)),1,0),0)))))))*'Recurring Transactions'!$D$24)</f>
        <v/>
      </c>
    </row>
    <row r="1151">
      <c r="N1151" s="126">
        <f>'Recurring Transactions'!$A$24</f>
        <v/>
      </c>
      <c r="O1151" s="126">
        <f>'Recurring Transactions'!$B$24</f>
        <v/>
      </c>
      <c r="P1151" s="126">
        <f>'Recurring Transactions'!$E$24</f>
        <v/>
      </c>
      <c r="Q1151" s="72">
        <f>IF('Recurring Transactions'!$J$24="","",EDATE('Recurring Transactions'!$J$24,49))</f>
        <v/>
      </c>
      <c r="R1151" s="126">
        <f>IF($Q1151="","",TEXT($Q1151,"mmm yyyy"))</f>
        <v/>
      </c>
      <c r="S1151" s="124">
        <f>IF(OR('Recurring Transactions'!$A$24="",$Q1151=""),0,(IF('Recurring Transactions'!$F$24="Monthly",IF(AND('Recurring Transactions'!$J$24&lt;=EOMONTH($Q1151,0),$Q1151&lt;='Recurring Transactions'!$L$24),1,0),IF('Recurring Transactions'!$F$24="Semi-monthly",IF(AND('Recurring Transactions'!$J$24&lt;=EOMONTH($Q1151,0),$Q1151&lt;='Recurring Transactions'!$L$24),2,0),IF('Recurring Transactions'!$F$24="Weekly",IF(AND('Recurring Transactions'!$J$24&lt;=EOMONTH($Q1151,0),$Q1151&lt;='Recurring Transactions'!$L$24),MAX(0,INT((MIN(EOMONTH($Q1151,0),'Recurring Transactions'!$L$24)-'Recurring Transactions'!$J$24)/7)+INT(-(MAX('Recurring Transactions'!$J$24,$Q1151)-'Recurring Transactions'!$J$24)/7)+1),0),IF('Recurring Transactions'!$F$24="Bi-weekly",IF(AND('Recurring Transactions'!$J$24&lt;=EOMONTH($Q1151,0),$Q1151&lt;='Recurring Transactions'!$L$24),MAX(0,INT((MIN(EOMONTH($Q1151,0),'Recurring Transactions'!$L$24)-'Recurring Transactions'!$J$24)/14)+INT(-(MAX('Recurring Transactions'!$J$24,$Q1151)-'Recurring Transactions'!$J$24)/14)+1),0),IF('Recurring Transactions'!$F$24="Quarterly",IF(AND(AND('Recurring Transactions'!$J$24&lt;=EOMONTH($Q1151,0),$Q1151&lt;='Recurring Transactions'!$L$24),MOD((YEAR($Q1151)-YEAR('Recurring Transactions'!$J$24))*12+MONTH($Q1151)-MONTH('Recurring Transactions'!$J$24),3)=0),1,0),IF('Recurring Transactions'!$F$24="Annually",IF(AND(AND('Recurring Transactions'!$J$24&lt;=EOMONTH($Q1151,0),$Q1151&lt;='Recurring Transactions'!$L$24),MONTH($Q1151)=MONTH('Recurring Transactions'!$J$24)),1,0),0)))))))*'Recurring Transactions'!$D$24)</f>
        <v/>
      </c>
    </row>
    <row r="1152">
      <c r="N1152" s="126">
        <f>'Recurring Transactions'!$A$24</f>
        <v/>
      </c>
      <c r="O1152" s="126">
        <f>'Recurring Transactions'!$B$24</f>
        <v/>
      </c>
      <c r="P1152" s="126">
        <f>'Recurring Transactions'!$E$24</f>
        <v/>
      </c>
      <c r="Q1152" s="72">
        <f>IF('Recurring Transactions'!$J$24="","",EDATE('Recurring Transactions'!$J$24,50))</f>
        <v/>
      </c>
      <c r="R1152" s="126">
        <f>IF($Q1152="","",TEXT($Q1152,"mmm yyyy"))</f>
        <v/>
      </c>
      <c r="S1152" s="124">
        <f>IF(OR('Recurring Transactions'!$A$24="",$Q1152=""),0,(IF('Recurring Transactions'!$F$24="Monthly",IF(AND('Recurring Transactions'!$J$24&lt;=EOMONTH($Q1152,0),$Q1152&lt;='Recurring Transactions'!$L$24),1,0),IF('Recurring Transactions'!$F$24="Semi-monthly",IF(AND('Recurring Transactions'!$J$24&lt;=EOMONTH($Q1152,0),$Q1152&lt;='Recurring Transactions'!$L$24),2,0),IF('Recurring Transactions'!$F$24="Weekly",IF(AND('Recurring Transactions'!$J$24&lt;=EOMONTH($Q1152,0),$Q1152&lt;='Recurring Transactions'!$L$24),MAX(0,INT((MIN(EOMONTH($Q1152,0),'Recurring Transactions'!$L$24)-'Recurring Transactions'!$J$24)/7)+INT(-(MAX('Recurring Transactions'!$J$24,$Q1152)-'Recurring Transactions'!$J$24)/7)+1),0),IF('Recurring Transactions'!$F$24="Bi-weekly",IF(AND('Recurring Transactions'!$J$24&lt;=EOMONTH($Q1152,0),$Q1152&lt;='Recurring Transactions'!$L$24),MAX(0,INT((MIN(EOMONTH($Q1152,0),'Recurring Transactions'!$L$24)-'Recurring Transactions'!$J$24)/14)+INT(-(MAX('Recurring Transactions'!$J$24,$Q1152)-'Recurring Transactions'!$J$24)/14)+1),0),IF('Recurring Transactions'!$F$24="Quarterly",IF(AND(AND('Recurring Transactions'!$J$24&lt;=EOMONTH($Q1152,0),$Q1152&lt;='Recurring Transactions'!$L$24),MOD((YEAR($Q1152)-YEAR('Recurring Transactions'!$J$24))*12+MONTH($Q1152)-MONTH('Recurring Transactions'!$J$24),3)=0),1,0),IF('Recurring Transactions'!$F$24="Annually",IF(AND(AND('Recurring Transactions'!$J$24&lt;=EOMONTH($Q1152,0),$Q1152&lt;='Recurring Transactions'!$L$24),MONTH($Q1152)=MONTH('Recurring Transactions'!$J$24)),1,0),0)))))))*'Recurring Transactions'!$D$24)</f>
        <v/>
      </c>
    </row>
    <row r="1153">
      <c r="N1153" s="126">
        <f>'Recurring Transactions'!$A$24</f>
        <v/>
      </c>
      <c r="O1153" s="126">
        <f>'Recurring Transactions'!$B$24</f>
        <v/>
      </c>
      <c r="P1153" s="126">
        <f>'Recurring Transactions'!$E$24</f>
        <v/>
      </c>
      <c r="Q1153" s="72">
        <f>IF('Recurring Transactions'!$J$24="","",EDATE('Recurring Transactions'!$J$24,51))</f>
        <v/>
      </c>
      <c r="R1153" s="126">
        <f>IF($Q1153="","",TEXT($Q1153,"mmm yyyy"))</f>
        <v/>
      </c>
      <c r="S1153" s="124">
        <f>IF(OR('Recurring Transactions'!$A$24="",$Q1153=""),0,(IF('Recurring Transactions'!$F$24="Monthly",IF(AND('Recurring Transactions'!$J$24&lt;=EOMONTH($Q1153,0),$Q1153&lt;='Recurring Transactions'!$L$24),1,0),IF('Recurring Transactions'!$F$24="Semi-monthly",IF(AND('Recurring Transactions'!$J$24&lt;=EOMONTH($Q1153,0),$Q1153&lt;='Recurring Transactions'!$L$24),2,0),IF('Recurring Transactions'!$F$24="Weekly",IF(AND('Recurring Transactions'!$J$24&lt;=EOMONTH($Q1153,0),$Q1153&lt;='Recurring Transactions'!$L$24),MAX(0,INT((MIN(EOMONTH($Q1153,0),'Recurring Transactions'!$L$24)-'Recurring Transactions'!$J$24)/7)+INT(-(MAX('Recurring Transactions'!$J$24,$Q1153)-'Recurring Transactions'!$J$24)/7)+1),0),IF('Recurring Transactions'!$F$24="Bi-weekly",IF(AND('Recurring Transactions'!$J$24&lt;=EOMONTH($Q1153,0),$Q1153&lt;='Recurring Transactions'!$L$24),MAX(0,INT((MIN(EOMONTH($Q1153,0),'Recurring Transactions'!$L$24)-'Recurring Transactions'!$J$24)/14)+INT(-(MAX('Recurring Transactions'!$J$24,$Q1153)-'Recurring Transactions'!$J$24)/14)+1),0),IF('Recurring Transactions'!$F$24="Quarterly",IF(AND(AND('Recurring Transactions'!$J$24&lt;=EOMONTH($Q1153,0),$Q1153&lt;='Recurring Transactions'!$L$24),MOD((YEAR($Q1153)-YEAR('Recurring Transactions'!$J$24))*12+MONTH($Q1153)-MONTH('Recurring Transactions'!$J$24),3)=0),1,0),IF('Recurring Transactions'!$F$24="Annually",IF(AND(AND('Recurring Transactions'!$J$24&lt;=EOMONTH($Q1153,0),$Q1153&lt;='Recurring Transactions'!$L$24),MONTH($Q1153)=MONTH('Recurring Transactions'!$J$24)),1,0),0)))))))*'Recurring Transactions'!$D$24)</f>
        <v/>
      </c>
    </row>
    <row r="1154">
      <c r="N1154" s="126">
        <f>'Recurring Transactions'!$A$24</f>
        <v/>
      </c>
      <c r="O1154" s="126">
        <f>'Recurring Transactions'!$B$24</f>
        <v/>
      </c>
      <c r="P1154" s="126">
        <f>'Recurring Transactions'!$E$24</f>
        <v/>
      </c>
      <c r="Q1154" s="72">
        <f>IF('Recurring Transactions'!$J$24="","",EDATE('Recurring Transactions'!$J$24,52))</f>
        <v/>
      </c>
      <c r="R1154" s="126">
        <f>IF($Q1154="","",TEXT($Q1154,"mmm yyyy"))</f>
        <v/>
      </c>
      <c r="S1154" s="124">
        <f>IF(OR('Recurring Transactions'!$A$24="",$Q1154=""),0,(IF('Recurring Transactions'!$F$24="Monthly",IF(AND('Recurring Transactions'!$J$24&lt;=EOMONTH($Q1154,0),$Q1154&lt;='Recurring Transactions'!$L$24),1,0),IF('Recurring Transactions'!$F$24="Semi-monthly",IF(AND('Recurring Transactions'!$J$24&lt;=EOMONTH($Q1154,0),$Q1154&lt;='Recurring Transactions'!$L$24),2,0),IF('Recurring Transactions'!$F$24="Weekly",IF(AND('Recurring Transactions'!$J$24&lt;=EOMONTH($Q1154,0),$Q1154&lt;='Recurring Transactions'!$L$24),MAX(0,INT((MIN(EOMONTH($Q1154,0),'Recurring Transactions'!$L$24)-'Recurring Transactions'!$J$24)/7)+INT(-(MAX('Recurring Transactions'!$J$24,$Q1154)-'Recurring Transactions'!$J$24)/7)+1),0),IF('Recurring Transactions'!$F$24="Bi-weekly",IF(AND('Recurring Transactions'!$J$24&lt;=EOMONTH($Q1154,0),$Q1154&lt;='Recurring Transactions'!$L$24),MAX(0,INT((MIN(EOMONTH($Q1154,0),'Recurring Transactions'!$L$24)-'Recurring Transactions'!$J$24)/14)+INT(-(MAX('Recurring Transactions'!$J$24,$Q1154)-'Recurring Transactions'!$J$24)/14)+1),0),IF('Recurring Transactions'!$F$24="Quarterly",IF(AND(AND('Recurring Transactions'!$J$24&lt;=EOMONTH($Q1154,0),$Q1154&lt;='Recurring Transactions'!$L$24),MOD((YEAR($Q1154)-YEAR('Recurring Transactions'!$J$24))*12+MONTH($Q1154)-MONTH('Recurring Transactions'!$J$24),3)=0),1,0),IF('Recurring Transactions'!$F$24="Annually",IF(AND(AND('Recurring Transactions'!$J$24&lt;=EOMONTH($Q1154,0),$Q1154&lt;='Recurring Transactions'!$L$24),MONTH($Q1154)=MONTH('Recurring Transactions'!$J$24)),1,0),0)))))))*'Recurring Transactions'!$D$24)</f>
        <v/>
      </c>
    </row>
    <row r="1155">
      <c r="N1155" s="126">
        <f>'Recurring Transactions'!$A$24</f>
        <v/>
      </c>
      <c r="O1155" s="126">
        <f>'Recurring Transactions'!$B$24</f>
        <v/>
      </c>
      <c r="P1155" s="126">
        <f>'Recurring Transactions'!$E$24</f>
        <v/>
      </c>
      <c r="Q1155" s="72">
        <f>IF('Recurring Transactions'!$J$24="","",EDATE('Recurring Transactions'!$J$24,53))</f>
        <v/>
      </c>
      <c r="R1155" s="126">
        <f>IF($Q1155="","",TEXT($Q1155,"mmm yyyy"))</f>
        <v/>
      </c>
      <c r="S1155" s="124">
        <f>IF(OR('Recurring Transactions'!$A$24="",$Q1155=""),0,(IF('Recurring Transactions'!$F$24="Monthly",IF(AND('Recurring Transactions'!$J$24&lt;=EOMONTH($Q1155,0),$Q1155&lt;='Recurring Transactions'!$L$24),1,0),IF('Recurring Transactions'!$F$24="Semi-monthly",IF(AND('Recurring Transactions'!$J$24&lt;=EOMONTH($Q1155,0),$Q1155&lt;='Recurring Transactions'!$L$24),2,0),IF('Recurring Transactions'!$F$24="Weekly",IF(AND('Recurring Transactions'!$J$24&lt;=EOMONTH($Q1155,0),$Q1155&lt;='Recurring Transactions'!$L$24),MAX(0,INT((MIN(EOMONTH($Q1155,0),'Recurring Transactions'!$L$24)-'Recurring Transactions'!$J$24)/7)+INT(-(MAX('Recurring Transactions'!$J$24,$Q1155)-'Recurring Transactions'!$J$24)/7)+1),0),IF('Recurring Transactions'!$F$24="Bi-weekly",IF(AND('Recurring Transactions'!$J$24&lt;=EOMONTH($Q1155,0),$Q1155&lt;='Recurring Transactions'!$L$24),MAX(0,INT((MIN(EOMONTH($Q1155,0),'Recurring Transactions'!$L$24)-'Recurring Transactions'!$J$24)/14)+INT(-(MAX('Recurring Transactions'!$J$24,$Q1155)-'Recurring Transactions'!$J$24)/14)+1),0),IF('Recurring Transactions'!$F$24="Quarterly",IF(AND(AND('Recurring Transactions'!$J$24&lt;=EOMONTH($Q1155,0),$Q1155&lt;='Recurring Transactions'!$L$24),MOD((YEAR($Q1155)-YEAR('Recurring Transactions'!$J$24))*12+MONTH($Q1155)-MONTH('Recurring Transactions'!$J$24),3)=0),1,0),IF('Recurring Transactions'!$F$24="Annually",IF(AND(AND('Recurring Transactions'!$J$24&lt;=EOMONTH($Q1155,0),$Q1155&lt;='Recurring Transactions'!$L$24),MONTH($Q1155)=MONTH('Recurring Transactions'!$J$24)),1,0),0)))))))*'Recurring Transactions'!$D$24)</f>
        <v/>
      </c>
    </row>
    <row r="1156">
      <c r="N1156" s="126">
        <f>'Recurring Transactions'!$A$24</f>
        <v/>
      </c>
      <c r="O1156" s="126">
        <f>'Recurring Transactions'!$B$24</f>
        <v/>
      </c>
      <c r="P1156" s="126">
        <f>'Recurring Transactions'!$E$24</f>
        <v/>
      </c>
      <c r="Q1156" s="72">
        <f>IF('Recurring Transactions'!$J$24="","",EDATE('Recurring Transactions'!$J$24,54))</f>
        <v/>
      </c>
      <c r="R1156" s="126">
        <f>IF($Q1156="","",TEXT($Q1156,"mmm yyyy"))</f>
        <v/>
      </c>
      <c r="S1156" s="124">
        <f>IF(OR('Recurring Transactions'!$A$24="",$Q1156=""),0,(IF('Recurring Transactions'!$F$24="Monthly",IF(AND('Recurring Transactions'!$J$24&lt;=EOMONTH($Q1156,0),$Q1156&lt;='Recurring Transactions'!$L$24),1,0),IF('Recurring Transactions'!$F$24="Semi-monthly",IF(AND('Recurring Transactions'!$J$24&lt;=EOMONTH($Q1156,0),$Q1156&lt;='Recurring Transactions'!$L$24),2,0),IF('Recurring Transactions'!$F$24="Weekly",IF(AND('Recurring Transactions'!$J$24&lt;=EOMONTH($Q1156,0),$Q1156&lt;='Recurring Transactions'!$L$24),MAX(0,INT((MIN(EOMONTH($Q1156,0),'Recurring Transactions'!$L$24)-'Recurring Transactions'!$J$24)/7)+INT(-(MAX('Recurring Transactions'!$J$24,$Q1156)-'Recurring Transactions'!$J$24)/7)+1),0),IF('Recurring Transactions'!$F$24="Bi-weekly",IF(AND('Recurring Transactions'!$J$24&lt;=EOMONTH($Q1156,0),$Q1156&lt;='Recurring Transactions'!$L$24),MAX(0,INT((MIN(EOMONTH($Q1156,0),'Recurring Transactions'!$L$24)-'Recurring Transactions'!$J$24)/14)+INT(-(MAX('Recurring Transactions'!$J$24,$Q1156)-'Recurring Transactions'!$J$24)/14)+1),0),IF('Recurring Transactions'!$F$24="Quarterly",IF(AND(AND('Recurring Transactions'!$J$24&lt;=EOMONTH($Q1156,0),$Q1156&lt;='Recurring Transactions'!$L$24),MOD((YEAR($Q1156)-YEAR('Recurring Transactions'!$J$24))*12+MONTH($Q1156)-MONTH('Recurring Transactions'!$J$24),3)=0),1,0),IF('Recurring Transactions'!$F$24="Annually",IF(AND(AND('Recurring Transactions'!$J$24&lt;=EOMONTH($Q1156,0),$Q1156&lt;='Recurring Transactions'!$L$24),MONTH($Q1156)=MONTH('Recurring Transactions'!$J$24)),1,0),0)))))))*'Recurring Transactions'!$D$24)</f>
        <v/>
      </c>
    </row>
    <row r="1157">
      <c r="N1157" s="126">
        <f>'Recurring Transactions'!$A$24</f>
        <v/>
      </c>
      <c r="O1157" s="126">
        <f>'Recurring Transactions'!$B$24</f>
        <v/>
      </c>
      <c r="P1157" s="126">
        <f>'Recurring Transactions'!$E$24</f>
        <v/>
      </c>
      <c r="Q1157" s="72">
        <f>IF('Recurring Transactions'!$J$24="","",EDATE('Recurring Transactions'!$J$24,55))</f>
        <v/>
      </c>
      <c r="R1157" s="126">
        <f>IF($Q1157="","",TEXT($Q1157,"mmm yyyy"))</f>
        <v/>
      </c>
      <c r="S1157" s="124">
        <f>IF(OR('Recurring Transactions'!$A$24="",$Q1157=""),0,(IF('Recurring Transactions'!$F$24="Monthly",IF(AND('Recurring Transactions'!$J$24&lt;=EOMONTH($Q1157,0),$Q1157&lt;='Recurring Transactions'!$L$24),1,0),IF('Recurring Transactions'!$F$24="Semi-monthly",IF(AND('Recurring Transactions'!$J$24&lt;=EOMONTH($Q1157,0),$Q1157&lt;='Recurring Transactions'!$L$24),2,0),IF('Recurring Transactions'!$F$24="Weekly",IF(AND('Recurring Transactions'!$J$24&lt;=EOMONTH($Q1157,0),$Q1157&lt;='Recurring Transactions'!$L$24),MAX(0,INT((MIN(EOMONTH($Q1157,0),'Recurring Transactions'!$L$24)-'Recurring Transactions'!$J$24)/7)+INT(-(MAX('Recurring Transactions'!$J$24,$Q1157)-'Recurring Transactions'!$J$24)/7)+1),0),IF('Recurring Transactions'!$F$24="Bi-weekly",IF(AND('Recurring Transactions'!$J$24&lt;=EOMONTH($Q1157,0),$Q1157&lt;='Recurring Transactions'!$L$24),MAX(0,INT((MIN(EOMONTH($Q1157,0),'Recurring Transactions'!$L$24)-'Recurring Transactions'!$J$24)/14)+INT(-(MAX('Recurring Transactions'!$J$24,$Q1157)-'Recurring Transactions'!$J$24)/14)+1),0),IF('Recurring Transactions'!$F$24="Quarterly",IF(AND(AND('Recurring Transactions'!$J$24&lt;=EOMONTH($Q1157,0),$Q1157&lt;='Recurring Transactions'!$L$24),MOD((YEAR($Q1157)-YEAR('Recurring Transactions'!$J$24))*12+MONTH($Q1157)-MONTH('Recurring Transactions'!$J$24),3)=0),1,0),IF('Recurring Transactions'!$F$24="Annually",IF(AND(AND('Recurring Transactions'!$J$24&lt;=EOMONTH($Q1157,0),$Q1157&lt;='Recurring Transactions'!$L$24),MONTH($Q1157)=MONTH('Recurring Transactions'!$J$24)),1,0),0)))))))*'Recurring Transactions'!$D$24)</f>
        <v/>
      </c>
    </row>
    <row r="1158">
      <c r="N1158" s="126">
        <f>'Recurring Transactions'!$A$24</f>
        <v/>
      </c>
      <c r="O1158" s="126">
        <f>'Recurring Transactions'!$B$24</f>
        <v/>
      </c>
      <c r="P1158" s="126">
        <f>'Recurring Transactions'!$E$24</f>
        <v/>
      </c>
      <c r="Q1158" s="72">
        <f>IF('Recurring Transactions'!$J$24="","",EDATE('Recurring Transactions'!$J$24,56))</f>
        <v/>
      </c>
      <c r="R1158" s="126">
        <f>IF($Q1158="","",TEXT($Q1158,"mmm yyyy"))</f>
        <v/>
      </c>
      <c r="S1158" s="124">
        <f>IF(OR('Recurring Transactions'!$A$24="",$Q1158=""),0,(IF('Recurring Transactions'!$F$24="Monthly",IF(AND('Recurring Transactions'!$J$24&lt;=EOMONTH($Q1158,0),$Q1158&lt;='Recurring Transactions'!$L$24),1,0),IF('Recurring Transactions'!$F$24="Semi-monthly",IF(AND('Recurring Transactions'!$J$24&lt;=EOMONTH($Q1158,0),$Q1158&lt;='Recurring Transactions'!$L$24),2,0),IF('Recurring Transactions'!$F$24="Weekly",IF(AND('Recurring Transactions'!$J$24&lt;=EOMONTH($Q1158,0),$Q1158&lt;='Recurring Transactions'!$L$24),MAX(0,INT((MIN(EOMONTH($Q1158,0),'Recurring Transactions'!$L$24)-'Recurring Transactions'!$J$24)/7)+INT(-(MAX('Recurring Transactions'!$J$24,$Q1158)-'Recurring Transactions'!$J$24)/7)+1),0),IF('Recurring Transactions'!$F$24="Bi-weekly",IF(AND('Recurring Transactions'!$J$24&lt;=EOMONTH($Q1158,0),$Q1158&lt;='Recurring Transactions'!$L$24),MAX(0,INT((MIN(EOMONTH($Q1158,0),'Recurring Transactions'!$L$24)-'Recurring Transactions'!$J$24)/14)+INT(-(MAX('Recurring Transactions'!$J$24,$Q1158)-'Recurring Transactions'!$J$24)/14)+1),0),IF('Recurring Transactions'!$F$24="Quarterly",IF(AND(AND('Recurring Transactions'!$J$24&lt;=EOMONTH($Q1158,0),$Q1158&lt;='Recurring Transactions'!$L$24),MOD((YEAR($Q1158)-YEAR('Recurring Transactions'!$J$24))*12+MONTH($Q1158)-MONTH('Recurring Transactions'!$J$24),3)=0),1,0),IF('Recurring Transactions'!$F$24="Annually",IF(AND(AND('Recurring Transactions'!$J$24&lt;=EOMONTH($Q1158,0),$Q1158&lt;='Recurring Transactions'!$L$24),MONTH($Q1158)=MONTH('Recurring Transactions'!$J$24)),1,0),0)))))))*'Recurring Transactions'!$D$24)</f>
        <v/>
      </c>
    </row>
    <row r="1159">
      <c r="N1159" s="126">
        <f>'Recurring Transactions'!$A$24</f>
        <v/>
      </c>
      <c r="O1159" s="126">
        <f>'Recurring Transactions'!$B$24</f>
        <v/>
      </c>
      <c r="P1159" s="126">
        <f>'Recurring Transactions'!$E$24</f>
        <v/>
      </c>
      <c r="Q1159" s="72">
        <f>IF('Recurring Transactions'!$J$24="","",EDATE('Recurring Transactions'!$J$24,57))</f>
        <v/>
      </c>
      <c r="R1159" s="126">
        <f>IF($Q1159="","",TEXT($Q1159,"mmm yyyy"))</f>
        <v/>
      </c>
      <c r="S1159" s="124">
        <f>IF(OR('Recurring Transactions'!$A$24="",$Q1159=""),0,(IF('Recurring Transactions'!$F$24="Monthly",IF(AND('Recurring Transactions'!$J$24&lt;=EOMONTH($Q1159,0),$Q1159&lt;='Recurring Transactions'!$L$24),1,0),IF('Recurring Transactions'!$F$24="Semi-monthly",IF(AND('Recurring Transactions'!$J$24&lt;=EOMONTH($Q1159,0),$Q1159&lt;='Recurring Transactions'!$L$24),2,0),IF('Recurring Transactions'!$F$24="Weekly",IF(AND('Recurring Transactions'!$J$24&lt;=EOMONTH($Q1159,0),$Q1159&lt;='Recurring Transactions'!$L$24),MAX(0,INT((MIN(EOMONTH($Q1159,0),'Recurring Transactions'!$L$24)-'Recurring Transactions'!$J$24)/7)+INT(-(MAX('Recurring Transactions'!$J$24,$Q1159)-'Recurring Transactions'!$J$24)/7)+1),0),IF('Recurring Transactions'!$F$24="Bi-weekly",IF(AND('Recurring Transactions'!$J$24&lt;=EOMONTH($Q1159,0),$Q1159&lt;='Recurring Transactions'!$L$24),MAX(0,INT((MIN(EOMONTH($Q1159,0),'Recurring Transactions'!$L$24)-'Recurring Transactions'!$J$24)/14)+INT(-(MAX('Recurring Transactions'!$J$24,$Q1159)-'Recurring Transactions'!$J$24)/14)+1),0),IF('Recurring Transactions'!$F$24="Quarterly",IF(AND(AND('Recurring Transactions'!$J$24&lt;=EOMONTH($Q1159,0),$Q1159&lt;='Recurring Transactions'!$L$24),MOD((YEAR($Q1159)-YEAR('Recurring Transactions'!$J$24))*12+MONTH($Q1159)-MONTH('Recurring Transactions'!$J$24),3)=0),1,0),IF('Recurring Transactions'!$F$24="Annually",IF(AND(AND('Recurring Transactions'!$J$24&lt;=EOMONTH($Q1159,0),$Q1159&lt;='Recurring Transactions'!$L$24),MONTH($Q1159)=MONTH('Recurring Transactions'!$J$24)),1,0),0)))))))*'Recurring Transactions'!$D$24)</f>
        <v/>
      </c>
    </row>
    <row r="1160">
      <c r="N1160" s="126">
        <f>'Recurring Transactions'!$A$24</f>
        <v/>
      </c>
      <c r="O1160" s="126">
        <f>'Recurring Transactions'!$B$24</f>
        <v/>
      </c>
      <c r="P1160" s="126">
        <f>'Recurring Transactions'!$E$24</f>
        <v/>
      </c>
      <c r="Q1160" s="72">
        <f>IF('Recurring Transactions'!$J$24="","",EDATE('Recurring Transactions'!$J$24,58))</f>
        <v/>
      </c>
      <c r="R1160" s="126">
        <f>IF($Q1160="","",TEXT($Q1160,"mmm yyyy"))</f>
        <v/>
      </c>
      <c r="S1160" s="124">
        <f>IF(OR('Recurring Transactions'!$A$24="",$Q1160=""),0,(IF('Recurring Transactions'!$F$24="Monthly",IF(AND('Recurring Transactions'!$J$24&lt;=EOMONTH($Q1160,0),$Q1160&lt;='Recurring Transactions'!$L$24),1,0),IF('Recurring Transactions'!$F$24="Semi-monthly",IF(AND('Recurring Transactions'!$J$24&lt;=EOMONTH($Q1160,0),$Q1160&lt;='Recurring Transactions'!$L$24),2,0),IF('Recurring Transactions'!$F$24="Weekly",IF(AND('Recurring Transactions'!$J$24&lt;=EOMONTH($Q1160,0),$Q1160&lt;='Recurring Transactions'!$L$24),MAX(0,INT((MIN(EOMONTH($Q1160,0),'Recurring Transactions'!$L$24)-'Recurring Transactions'!$J$24)/7)+INT(-(MAX('Recurring Transactions'!$J$24,$Q1160)-'Recurring Transactions'!$J$24)/7)+1),0),IF('Recurring Transactions'!$F$24="Bi-weekly",IF(AND('Recurring Transactions'!$J$24&lt;=EOMONTH($Q1160,0),$Q1160&lt;='Recurring Transactions'!$L$24),MAX(0,INT((MIN(EOMONTH($Q1160,0),'Recurring Transactions'!$L$24)-'Recurring Transactions'!$J$24)/14)+INT(-(MAX('Recurring Transactions'!$J$24,$Q1160)-'Recurring Transactions'!$J$24)/14)+1),0),IF('Recurring Transactions'!$F$24="Quarterly",IF(AND(AND('Recurring Transactions'!$J$24&lt;=EOMONTH($Q1160,0),$Q1160&lt;='Recurring Transactions'!$L$24),MOD((YEAR($Q1160)-YEAR('Recurring Transactions'!$J$24))*12+MONTH($Q1160)-MONTH('Recurring Transactions'!$J$24),3)=0),1,0),IF('Recurring Transactions'!$F$24="Annually",IF(AND(AND('Recurring Transactions'!$J$24&lt;=EOMONTH($Q1160,0),$Q1160&lt;='Recurring Transactions'!$L$24),MONTH($Q1160)=MONTH('Recurring Transactions'!$J$24)),1,0),0)))))))*'Recurring Transactions'!$D$24)</f>
        <v/>
      </c>
    </row>
    <row r="1161">
      <c r="N1161" s="126">
        <f>'Recurring Transactions'!$A$24</f>
        <v/>
      </c>
      <c r="O1161" s="126">
        <f>'Recurring Transactions'!$B$24</f>
        <v/>
      </c>
      <c r="P1161" s="126">
        <f>'Recurring Transactions'!$E$24</f>
        <v/>
      </c>
      <c r="Q1161" s="72">
        <f>IF('Recurring Transactions'!$J$24="","",EDATE('Recurring Transactions'!$J$24,59))</f>
        <v/>
      </c>
      <c r="R1161" s="126">
        <f>IF($Q1161="","",TEXT($Q1161,"mmm yyyy"))</f>
        <v/>
      </c>
      <c r="S1161" s="124">
        <f>IF(OR('Recurring Transactions'!$A$24="",$Q1161=""),0,(IF('Recurring Transactions'!$F$24="Monthly",IF(AND('Recurring Transactions'!$J$24&lt;=EOMONTH($Q1161,0),$Q1161&lt;='Recurring Transactions'!$L$24),1,0),IF('Recurring Transactions'!$F$24="Semi-monthly",IF(AND('Recurring Transactions'!$J$24&lt;=EOMONTH($Q1161,0),$Q1161&lt;='Recurring Transactions'!$L$24),2,0),IF('Recurring Transactions'!$F$24="Weekly",IF(AND('Recurring Transactions'!$J$24&lt;=EOMONTH($Q1161,0),$Q1161&lt;='Recurring Transactions'!$L$24),MAX(0,INT((MIN(EOMONTH($Q1161,0),'Recurring Transactions'!$L$24)-'Recurring Transactions'!$J$24)/7)+INT(-(MAX('Recurring Transactions'!$J$24,$Q1161)-'Recurring Transactions'!$J$24)/7)+1),0),IF('Recurring Transactions'!$F$24="Bi-weekly",IF(AND('Recurring Transactions'!$J$24&lt;=EOMONTH($Q1161,0),$Q1161&lt;='Recurring Transactions'!$L$24),MAX(0,INT((MIN(EOMONTH($Q1161,0),'Recurring Transactions'!$L$24)-'Recurring Transactions'!$J$24)/14)+INT(-(MAX('Recurring Transactions'!$J$24,$Q1161)-'Recurring Transactions'!$J$24)/14)+1),0),IF('Recurring Transactions'!$F$24="Quarterly",IF(AND(AND('Recurring Transactions'!$J$24&lt;=EOMONTH($Q1161,0),$Q1161&lt;='Recurring Transactions'!$L$24),MOD((YEAR($Q1161)-YEAR('Recurring Transactions'!$J$24))*12+MONTH($Q1161)-MONTH('Recurring Transactions'!$J$24),3)=0),1,0),IF('Recurring Transactions'!$F$24="Annually",IF(AND(AND('Recurring Transactions'!$J$24&lt;=EOMONTH($Q1161,0),$Q1161&lt;='Recurring Transactions'!$L$24),MONTH($Q1161)=MONTH('Recurring Transactions'!$J$24)),1,0),0)))))))*'Recurring Transactions'!$D$24)</f>
        <v/>
      </c>
    </row>
    <row r="1162">
      <c r="N1162" s="126">
        <f>'Recurring Transactions'!$A$25</f>
        <v/>
      </c>
      <c r="O1162" s="126">
        <f>'Recurring Transactions'!$B$25</f>
        <v/>
      </c>
      <c r="P1162" s="126">
        <f>'Recurring Transactions'!$E$25</f>
        <v/>
      </c>
      <c r="Q1162" s="72">
        <f>IF('Recurring Transactions'!$J$25="","",EDATE('Recurring Transactions'!$J$25,0))</f>
        <v/>
      </c>
      <c r="R1162" s="126">
        <f>IF($Q1162="","",TEXT($Q1162,"mmm yyyy"))</f>
        <v/>
      </c>
      <c r="S1162" s="124">
        <f>IF(OR('Recurring Transactions'!$A$25="",$Q1162=""),0,(IF('Recurring Transactions'!$F$25="Monthly",IF(AND('Recurring Transactions'!$J$25&lt;=EOMONTH($Q1162,0),$Q1162&lt;='Recurring Transactions'!$L$25),1,0),IF('Recurring Transactions'!$F$25="Semi-monthly",IF(AND('Recurring Transactions'!$J$25&lt;=EOMONTH($Q1162,0),$Q1162&lt;='Recurring Transactions'!$L$25),2,0),IF('Recurring Transactions'!$F$25="Weekly",IF(AND('Recurring Transactions'!$J$25&lt;=EOMONTH($Q1162,0),$Q1162&lt;='Recurring Transactions'!$L$25),MAX(0,INT((MIN(EOMONTH($Q1162,0),'Recurring Transactions'!$L$25)-'Recurring Transactions'!$J$25)/7)+INT(-(MAX('Recurring Transactions'!$J$25,$Q1162)-'Recurring Transactions'!$J$25)/7)+1),0),IF('Recurring Transactions'!$F$25="Bi-weekly",IF(AND('Recurring Transactions'!$J$25&lt;=EOMONTH($Q1162,0),$Q1162&lt;='Recurring Transactions'!$L$25),MAX(0,INT((MIN(EOMONTH($Q1162,0),'Recurring Transactions'!$L$25)-'Recurring Transactions'!$J$25)/14)+INT(-(MAX('Recurring Transactions'!$J$25,$Q1162)-'Recurring Transactions'!$J$25)/14)+1),0),IF('Recurring Transactions'!$F$25="Quarterly",IF(AND(AND('Recurring Transactions'!$J$25&lt;=EOMONTH($Q1162,0),$Q1162&lt;='Recurring Transactions'!$L$25),MOD((YEAR($Q1162)-YEAR('Recurring Transactions'!$J$25))*12+MONTH($Q1162)-MONTH('Recurring Transactions'!$J$25),3)=0),1,0),IF('Recurring Transactions'!$F$25="Annually",IF(AND(AND('Recurring Transactions'!$J$25&lt;=EOMONTH($Q1162,0),$Q1162&lt;='Recurring Transactions'!$L$25),MONTH($Q1162)=MONTH('Recurring Transactions'!$J$25)),1,0),0)))))))*'Recurring Transactions'!$D$25)</f>
        <v/>
      </c>
    </row>
    <row r="1163">
      <c r="N1163" s="126">
        <f>'Recurring Transactions'!$A$25</f>
        <v/>
      </c>
      <c r="O1163" s="126">
        <f>'Recurring Transactions'!$B$25</f>
        <v/>
      </c>
      <c r="P1163" s="126">
        <f>'Recurring Transactions'!$E$25</f>
        <v/>
      </c>
      <c r="Q1163" s="72">
        <f>IF('Recurring Transactions'!$J$25="","",EDATE('Recurring Transactions'!$J$25,1))</f>
        <v/>
      </c>
      <c r="R1163" s="126">
        <f>IF($Q1163="","",TEXT($Q1163,"mmm yyyy"))</f>
        <v/>
      </c>
      <c r="S1163" s="124">
        <f>IF(OR('Recurring Transactions'!$A$25="",$Q1163=""),0,(IF('Recurring Transactions'!$F$25="Monthly",IF(AND('Recurring Transactions'!$J$25&lt;=EOMONTH($Q1163,0),$Q1163&lt;='Recurring Transactions'!$L$25),1,0),IF('Recurring Transactions'!$F$25="Semi-monthly",IF(AND('Recurring Transactions'!$J$25&lt;=EOMONTH($Q1163,0),$Q1163&lt;='Recurring Transactions'!$L$25),2,0),IF('Recurring Transactions'!$F$25="Weekly",IF(AND('Recurring Transactions'!$J$25&lt;=EOMONTH($Q1163,0),$Q1163&lt;='Recurring Transactions'!$L$25),MAX(0,INT((MIN(EOMONTH($Q1163,0),'Recurring Transactions'!$L$25)-'Recurring Transactions'!$J$25)/7)+INT(-(MAX('Recurring Transactions'!$J$25,$Q1163)-'Recurring Transactions'!$J$25)/7)+1),0),IF('Recurring Transactions'!$F$25="Bi-weekly",IF(AND('Recurring Transactions'!$J$25&lt;=EOMONTH($Q1163,0),$Q1163&lt;='Recurring Transactions'!$L$25),MAX(0,INT((MIN(EOMONTH($Q1163,0),'Recurring Transactions'!$L$25)-'Recurring Transactions'!$J$25)/14)+INT(-(MAX('Recurring Transactions'!$J$25,$Q1163)-'Recurring Transactions'!$J$25)/14)+1),0),IF('Recurring Transactions'!$F$25="Quarterly",IF(AND(AND('Recurring Transactions'!$J$25&lt;=EOMONTH($Q1163,0),$Q1163&lt;='Recurring Transactions'!$L$25),MOD((YEAR($Q1163)-YEAR('Recurring Transactions'!$J$25))*12+MONTH($Q1163)-MONTH('Recurring Transactions'!$J$25),3)=0),1,0),IF('Recurring Transactions'!$F$25="Annually",IF(AND(AND('Recurring Transactions'!$J$25&lt;=EOMONTH($Q1163,0),$Q1163&lt;='Recurring Transactions'!$L$25),MONTH($Q1163)=MONTH('Recurring Transactions'!$J$25)),1,0),0)))))))*'Recurring Transactions'!$D$25)</f>
        <v/>
      </c>
    </row>
    <row r="1164">
      <c r="N1164" s="126">
        <f>'Recurring Transactions'!$A$25</f>
        <v/>
      </c>
      <c r="O1164" s="126">
        <f>'Recurring Transactions'!$B$25</f>
        <v/>
      </c>
      <c r="P1164" s="126">
        <f>'Recurring Transactions'!$E$25</f>
        <v/>
      </c>
      <c r="Q1164" s="72">
        <f>IF('Recurring Transactions'!$J$25="","",EDATE('Recurring Transactions'!$J$25,2))</f>
        <v/>
      </c>
      <c r="R1164" s="126">
        <f>IF($Q1164="","",TEXT($Q1164,"mmm yyyy"))</f>
        <v/>
      </c>
      <c r="S1164" s="124">
        <f>IF(OR('Recurring Transactions'!$A$25="",$Q1164=""),0,(IF('Recurring Transactions'!$F$25="Monthly",IF(AND('Recurring Transactions'!$J$25&lt;=EOMONTH($Q1164,0),$Q1164&lt;='Recurring Transactions'!$L$25),1,0),IF('Recurring Transactions'!$F$25="Semi-monthly",IF(AND('Recurring Transactions'!$J$25&lt;=EOMONTH($Q1164,0),$Q1164&lt;='Recurring Transactions'!$L$25),2,0),IF('Recurring Transactions'!$F$25="Weekly",IF(AND('Recurring Transactions'!$J$25&lt;=EOMONTH($Q1164,0),$Q1164&lt;='Recurring Transactions'!$L$25),MAX(0,INT((MIN(EOMONTH($Q1164,0),'Recurring Transactions'!$L$25)-'Recurring Transactions'!$J$25)/7)+INT(-(MAX('Recurring Transactions'!$J$25,$Q1164)-'Recurring Transactions'!$J$25)/7)+1),0),IF('Recurring Transactions'!$F$25="Bi-weekly",IF(AND('Recurring Transactions'!$J$25&lt;=EOMONTH($Q1164,0),$Q1164&lt;='Recurring Transactions'!$L$25),MAX(0,INT((MIN(EOMONTH($Q1164,0),'Recurring Transactions'!$L$25)-'Recurring Transactions'!$J$25)/14)+INT(-(MAX('Recurring Transactions'!$J$25,$Q1164)-'Recurring Transactions'!$J$25)/14)+1),0),IF('Recurring Transactions'!$F$25="Quarterly",IF(AND(AND('Recurring Transactions'!$J$25&lt;=EOMONTH($Q1164,0),$Q1164&lt;='Recurring Transactions'!$L$25),MOD((YEAR($Q1164)-YEAR('Recurring Transactions'!$J$25))*12+MONTH($Q1164)-MONTH('Recurring Transactions'!$J$25),3)=0),1,0),IF('Recurring Transactions'!$F$25="Annually",IF(AND(AND('Recurring Transactions'!$J$25&lt;=EOMONTH($Q1164,0),$Q1164&lt;='Recurring Transactions'!$L$25),MONTH($Q1164)=MONTH('Recurring Transactions'!$J$25)),1,0),0)))))))*'Recurring Transactions'!$D$25)</f>
        <v/>
      </c>
    </row>
    <row r="1165">
      <c r="N1165" s="126">
        <f>'Recurring Transactions'!$A$25</f>
        <v/>
      </c>
      <c r="O1165" s="126">
        <f>'Recurring Transactions'!$B$25</f>
        <v/>
      </c>
      <c r="P1165" s="126">
        <f>'Recurring Transactions'!$E$25</f>
        <v/>
      </c>
      <c r="Q1165" s="72">
        <f>IF('Recurring Transactions'!$J$25="","",EDATE('Recurring Transactions'!$J$25,3))</f>
        <v/>
      </c>
      <c r="R1165" s="126">
        <f>IF($Q1165="","",TEXT($Q1165,"mmm yyyy"))</f>
        <v/>
      </c>
      <c r="S1165" s="124">
        <f>IF(OR('Recurring Transactions'!$A$25="",$Q1165=""),0,(IF('Recurring Transactions'!$F$25="Monthly",IF(AND('Recurring Transactions'!$J$25&lt;=EOMONTH($Q1165,0),$Q1165&lt;='Recurring Transactions'!$L$25),1,0),IF('Recurring Transactions'!$F$25="Semi-monthly",IF(AND('Recurring Transactions'!$J$25&lt;=EOMONTH($Q1165,0),$Q1165&lt;='Recurring Transactions'!$L$25),2,0),IF('Recurring Transactions'!$F$25="Weekly",IF(AND('Recurring Transactions'!$J$25&lt;=EOMONTH($Q1165,0),$Q1165&lt;='Recurring Transactions'!$L$25),MAX(0,INT((MIN(EOMONTH($Q1165,0),'Recurring Transactions'!$L$25)-'Recurring Transactions'!$J$25)/7)+INT(-(MAX('Recurring Transactions'!$J$25,$Q1165)-'Recurring Transactions'!$J$25)/7)+1),0),IF('Recurring Transactions'!$F$25="Bi-weekly",IF(AND('Recurring Transactions'!$J$25&lt;=EOMONTH($Q1165,0),$Q1165&lt;='Recurring Transactions'!$L$25),MAX(0,INT((MIN(EOMONTH($Q1165,0),'Recurring Transactions'!$L$25)-'Recurring Transactions'!$J$25)/14)+INT(-(MAX('Recurring Transactions'!$J$25,$Q1165)-'Recurring Transactions'!$J$25)/14)+1),0),IF('Recurring Transactions'!$F$25="Quarterly",IF(AND(AND('Recurring Transactions'!$J$25&lt;=EOMONTH($Q1165,0),$Q1165&lt;='Recurring Transactions'!$L$25),MOD((YEAR($Q1165)-YEAR('Recurring Transactions'!$J$25))*12+MONTH($Q1165)-MONTH('Recurring Transactions'!$J$25),3)=0),1,0),IF('Recurring Transactions'!$F$25="Annually",IF(AND(AND('Recurring Transactions'!$J$25&lt;=EOMONTH($Q1165,0),$Q1165&lt;='Recurring Transactions'!$L$25),MONTH($Q1165)=MONTH('Recurring Transactions'!$J$25)),1,0),0)))))))*'Recurring Transactions'!$D$25)</f>
        <v/>
      </c>
    </row>
    <row r="1166">
      <c r="N1166" s="126">
        <f>'Recurring Transactions'!$A$25</f>
        <v/>
      </c>
      <c r="O1166" s="126">
        <f>'Recurring Transactions'!$B$25</f>
        <v/>
      </c>
      <c r="P1166" s="126">
        <f>'Recurring Transactions'!$E$25</f>
        <v/>
      </c>
      <c r="Q1166" s="72">
        <f>IF('Recurring Transactions'!$J$25="","",EDATE('Recurring Transactions'!$J$25,4))</f>
        <v/>
      </c>
      <c r="R1166" s="126">
        <f>IF($Q1166="","",TEXT($Q1166,"mmm yyyy"))</f>
        <v/>
      </c>
      <c r="S1166" s="124">
        <f>IF(OR('Recurring Transactions'!$A$25="",$Q1166=""),0,(IF('Recurring Transactions'!$F$25="Monthly",IF(AND('Recurring Transactions'!$J$25&lt;=EOMONTH($Q1166,0),$Q1166&lt;='Recurring Transactions'!$L$25),1,0),IF('Recurring Transactions'!$F$25="Semi-monthly",IF(AND('Recurring Transactions'!$J$25&lt;=EOMONTH($Q1166,0),$Q1166&lt;='Recurring Transactions'!$L$25),2,0),IF('Recurring Transactions'!$F$25="Weekly",IF(AND('Recurring Transactions'!$J$25&lt;=EOMONTH($Q1166,0),$Q1166&lt;='Recurring Transactions'!$L$25),MAX(0,INT((MIN(EOMONTH($Q1166,0),'Recurring Transactions'!$L$25)-'Recurring Transactions'!$J$25)/7)+INT(-(MAX('Recurring Transactions'!$J$25,$Q1166)-'Recurring Transactions'!$J$25)/7)+1),0),IF('Recurring Transactions'!$F$25="Bi-weekly",IF(AND('Recurring Transactions'!$J$25&lt;=EOMONTH($Q1166,0),$Q1166&lt;='Recurring Transactions'!$L$25),MAX(0,INT((MIN(EOMONTH($Q1166,0),'Recurring Transactions'!$L$25)-'Recurring Transactions'!$J$25)/14)+INT(-(MAX('Recurring Transactions'!$J$25,$Q1166)-'Recurring Transactions'!$J$25)/14)+1),0),IF('Recurring Transactions'!$F$25="Quarterly",IF(AND(AND('Recurring Transactions'!$J$25&lt;=EOMONTH($Q1166,0),$Q1166&lt;='Recurring Transactions'!$L$25),MOD((YEAR($Q1166)-YEAR('Recurring Transactions'!$J$25))*12+MONTH($Q1166)-MONTH('Recurring Transactions'!$J$25),3)=0),1,0),IF('Recurring Transactions'!$F$25="Annually",IF(AND(AND('Recurring Transactions'!$J$25&lt;=EOMONTH($Q1166,0),$Q1166&lt;='Recurring Transactions'!$L$25),MONTH($Q1166)=MONTH('Recurring Transactions'!$J$25)),1,0),0)))))))*'Recurring Transactions'!$D$25)</f>
        <v/>
      </c>
    </row>
    <row r="1167">
      <c r="N1167" s="126">
        <f>'Recurring Transactions'!$A$25</f>
        <v/>
      </c>
      <c r="O1167" s="126">
        <f>'Recurring Transactions'!$B$25</f>
        <v/>
      </c>
      <c r="P1167" s="126">
        <f>'Recurring Transactions'!$E$25</f>
        <v/>
      </c>
      <c r="Q1167" s="72">
        <f>IF('Recurring Transactions'!$J$25="","",EDATE('Recurring Transactions'!$J$25,5))</f>
        <v/>
      </c>
      <c r="R1167" s="126">
        <f>IF($Q1167="","",TEXT($Q1167,"mmm yyyy"))</f>
        <v/>
      </c>
      <c r="S1167" s="124">
        <f>IF(OR('Recurring Transactions'!$A$25="",$Q1167=""),0,(IF('Recurring Transactions'!$F$25="Monthly",IF(AND('Recurring Transactions'!$J$25&lt;=EOMONTH($Q1167,0),$Q1167&lt;='Recurring Transactions'!$L$25),1,0),IF('Recurring Transactions'!$F$25="Semi-monthly",IF(AND('Recurring Transactions'!$J$25&lt;=EOMONTH($Q1167,0),$Q1167&lt;='Recurring Transactions'!$L$25),2,0),IF('Recurring Transactions'!$F$25="Weekly",IF(AND('Recurring Transactions'!$J$25&lt;=EOMONTH($Q1167,0),$Q1167&lt;='Recurring Transactions'!$L$25),MAX(0,INT((MIN(EOMONTH($Q1167,0),'Recurring Transactions'!$L$25)-'Recurring Transactions'!$J$25)/7)+INT(-(MAX('Recurring Transactions'!$J$25,$Q1167)-'Recurring Transactions'!$J$25)/7)+1),0),IF('Recurring Transactions'!$F$25="Bi-weekly",IF(AND('Recurring Transactions'!$J$25&lt;=EOMONTH($Q1167,0),$Q1167&lt;='Recurring Transactions'!$L$25),MAX(0,INT((MIN(EOMONTH($Q1167,0),'Recurring Transactions'!$L$25)-'Recurring Transactions'!$J$25)/14)+INT(-(MAX('Recurring Transactions'!$J$25,$Q1167)-'Recurring Transactions'!$J$25)/14)+1),0),IF('Recurring Transactions'!$F$25="Quarterly",IF(AND(AND('Recurring Transactions'!$J$25&lt;=EOMONTH($Q1167,0),$Q1167&lt;='Recurring Transactions'!$L$25),MOD((YEAR($Q1167)-YEAR('Recurring Transactions'!$J$25))*12+MONTH($Q1167)-MONTH('Recurring Transactions'!$J$25),3)=0),1,0),IF('Recurring Transactions'!$F$25="Annually",IF(AND(AND('Recurring Transactions'!$J$25&lt;=EOMONTH($Q1167,0),$Q1167&lt;='Recurring Transactions'!$L$25),MONTH($Q1167)=MONTH('Recurring Transactions'!$J$25)),1,0),0)))))))*'Recurring Transactions'!$D$25)</f>
        <v/>
      </c>
    </row>
    <row r="1168">
      <c r="N1168" s="126">
        <f>'Recurring Transactions'!$A$25</f>
        <v/>
      </c>
      <c r="O1168" s="126">
        <f>'Recurring Transactions'!$B$25</f>
        <v/>
      </c>
      <c r="P1168" s="126">
        <f>'Recurring Transactions'!$E$25</f>
        <v/>
      </c>
      <c r="Q1168" s="72">
        <f>IF('Recurring Transactions'!$J$25="","",EDATE('Recurring Transactions'!$J$25,6))</f>
        <v/>
      </c>
      <c r="R1168" s="126">
        <f>IF($Q1168="","",TEXT($Q1168,"mmm yyyy"))</f>
        <v/>
      </c>
      <c r="S1168" s="124">
        <f>IF(OR('Recurring Transactions'!$A$25="",$Q1168=""),0,(IF('Recurring Transactions'!$F$25="Monthly",IF(AND('Recurring Transactions'!$J$25&lt;=EOMONTH($Q1168,0),$Q1168&lt;='Recurring Transactions'!$L$25),1,0),IF('Recurring Transactions'!$F$25="Semi-monthly",IF(AND('Recurring Transactions'!$J$25&lt;=EOMONTH($Q1168,0),$Q1168&lt;='Recurring Transactions'!$L$25),2,0),IF('Recurring Transactions'!$F$25="Weekly",IF(AND('Recurring Transactions'!$J$25&lt;=EOMONTH($Q1168,0),$Q1168&lt;='Recurring Transactions'!$L$25),MAX(0,INT((MIN(EOMONTH($Q1168,0),'Recurring Transactions'!$L$25)-'Recurring Transactions'!$J$25)/7)+INT(-(MAX('Recurring Transactions'!$J$25,$Q1168)-'Recurring Transactions'!$J$25)/7)+1),0),IF('Recurring Transactions'!$F$25="Bi-weekly",IF(AND('Recurring Transactions'!$J$25&lt;=EOMONTH($Q1168,0),$Q1168&lt;='Recurring Transactions'!$L$25),MAX(0,INT((MIN(EOMONTH($Q1168,0),'Recurring Transactions'!$L$25)-'Recurring Transactions'!$J$25)/14)+INT(-(MAX('Recurring Transactions'!$J$25,$Q1168)-'Recurring Transactions'!$J$25)/14)+1),0),IF('Recurring Transactions'!$F$25="Quarterly",IF(AND(AND('Recurring Transactions'!$J$25&lt;=EOMONTH($Q1168,0),$Q1168&lt;='Recurring Transactions'!$L$25),MOD((YEAR($Q1168)-YEAR('Recurring Transactions'!$J$25))*12+MONTH($Q1168)-MONTH('Recurring Transactions'!$J$25),3)=0),1,0),IF('Recurring Transactions'!$F$25="Annually",IF(AND(AND('Recurring Transactions'!$J$25&lt;=EOMONTH($Q1168,0),$Q1168&lt;='Recurring Transactions'!$L$25),MONTH($Q1168)=MONTH('Recurring Transactions'!$J$25)),1,0),0)))))))*'Recurring Transactions'!$D$25)</f>
        <v/>
      </c>
    </row>
    <row r="1169">
      <c r="N1169" s="126">
        <f>'Recurring Transactions'!$A$25</f>
        <v/>
      </c>
      <c r="O1169" s="126">
        <f>'Recurring Transactions'!$B$25</f>
        <v/>
      </c>
      <c r="P1169" s="126">
        <f>'Recurring Transactions'!$E$25</f>
        <v/>
      </c>
      <c r="Q1169" s="72">
        <f>IF('Recurring Transactions'!$J$25="","",EDATE('Recurring Transactions'!$J$25,7))</f>
        <v/>
      </c>
      <c r="R1169" s="126">
        <f>IF($Q1169="","",TEXT($Q1169,"mmm yyyy"))</f>
        <v/>
      </c>
      <c r="S1169" s="124">
        <f>IF(OR('Recurring Transactions'!$A$25="",$Q1169=""),0,(IF('Recurring Transactions'!$F$25="Monthly",IF(AND('Recurring Transactions'!$J$25&lt;=EOMONTH($Q1169,0),$Q1169&lt;='Recurring Transactions'!$L$25),1,0),IF('Recurring Transactions'!$F$25="Semi-monthly",IF(AND('Recurring Transactions'!$J$25&lt;=EOMONTH($Q1169,0),$Q1169&lt;='Recurring Transactions'!$L$25),2,0),IF('Recurring Transactions'!$F$25="Weekly",IF(AND('Recurring Transactions'!$J$25&lt;=EOMONTH($Q1169,0),$Q1169&lt;='Recurring Transactions'!$L$25),MAX(0,INT((MIN(EOMONTH($Q1169,0),'Recurring Transactions'!$L$25)-'Recurring Transactions'!$J$25)/7)+INT(-(MAX('Recurring Transactions'!$J$25,$Q1169)-'Recurring Transactions'!$J$25)/7)+1),0),IF('Recurring Transactions'!$F$25="Bi-weekly",IF(AND('Recurring Transactions'!$J$25&lt;=EOMONTH($Q1169,0),$Q1169&lt;='Recurring Transactions'!$L$25),MAX(0,INT((MIN(EOMONTH($Q1169,0),'Recurring Transactions'!$L$25)-'Recurring Transactions'!$J$25)/14)+INT(-(MAX('Recurring Transactions'!$J$25,$Q1169)-'Recurring Transactions'!$J$25)/14)+1),0),IF('Recurring Transactions'!$F$25="Quarterly",IF(AND(AND('Recurring Transactions'!$J$25&lt;=EOMONTH($Q1169,0),$Q1169&lt;='Recurring Transactions'!$L$25),MOD((YEAR($Q1169)-YEAR('Recurring Transactions'!$J$25))*12+MONTH($Q1169)-MONTH('Recurring Transactions'!$J$25),3)=0),1,0),IF('Recurring Transactions'!$F$25="Annually",IF(AND(AND('Recurring Transactions'!$J$25&lt;=EOMONTH($Q1169,0),$Q1169&lt;='Recurring Transactions'!$L$25),MONTH($Q1169)=MONTH('Recurring Transactions'!$J$25)),1,0),0)))))))*'Recurring Transactions'!$D$25)</f>
        <v/>
      </c>
    </row>
    <row r="1170">
      <c r="N1170" s="126">
        <f>'Recurring Transactions'!$A$25</f>
        <v/>
      </c>
      <c r="O1170" s="126">
        <f>'Recurring Transactions'!$B$25</f>
        <v/>
      </c>
      <c r="P1170" s="126">
        <f>'Recurring Transactions'!$E$25</f>
        <v/>
      </c>
      <c r="Q1170" s="72">
        <f>IF('Recurring Transactions'!$J$25="","",EDATE('Recurring Transactions'!$J$25,8))</f>
        <v/>
      </c>
      <c r="R1170" s="126">
        <f>IF($Q1170="","",TEXT($Q1170,"mmm yyyy"))</f>
        <v/>
      </c>
      <c r="S1170" s="124">
        <f>IF(OR('Recurring Transactions'!$A$25="",$Q1170=""),0,(IF('Recurring Transactions'!$F$25="Monthly",IF(AND('Recurring Transactions'!$J$25&lt;=EOMONTH($Q1170,0),$Q1170&lt;='Recurring Transactions'!$L$25),1,0),IF('Recurring Transactions'!$F$25="Semi-monthly",IF(AND('Recurring Transactions'!$J$25&lt;=EOMONTH($Q1170,0),$Q1170&lt;='Recurring Transactions'!$L$25),2,0),IF('Recurring Transactions'!$F$25="Weekly",IF(AND('Recurring Transactions'!$J$25&lt;=EOMONTH($Q1170,0),$Q1170&lt;='Recurring Transactions'!$L$25),MAX(0,INT((MIN(EOMONTH($Q1170,0),'Recurring Transactions'!$L$25)-'Recurring Transactions'!$J$25)/7)+INT(-(MAX('Recurring Transactions'!$J$25,$Q1170)-'Recurring Transactions'!$J$25)/7)+1),0),IF('Recurring Transactions'!$F$25="Bi-weekly",IF(AND('Recurring Transactions'!$J$25&lt;=EOMONTH($Q1170,0),$Q1170&lt;='Recurring Transactions'!$L$25),MAX(0,INT((MIN(EOMONTH($Q1170,0),'Recurring Transactions'!$L$25)-'Recurring Transactions'!$J$25)/14)+INT(-(MAX('Recurring Transactions'!$J$25,$Q1170)-'Recurring Transactions'!$J$25)/14)+1),0),IF('Recurring Transactions'!$F$25="Quarterly",IF(AND(AND('Recurring Transactions'!$J$25&lt;=EOMONTH($Q1170,0),$Q1170&lt;='Recurring Transactions'!$L$25),MOD((YEAR($Q1170)-YEAR('Recurring Transactions'!$J$25))*12+MONTH($Q1170)-MONTH('Recurring Transactions'!$J$25),3)=0),1,0),IF('Recurring Transactions'!$F$25="Annually",IF(AND(AND('Recurring Transactions'!$J$25&lt;=EOMONTH($Q1170,0),$Q1170&lt;='Recurring Transactions'!$L$25),MONTH($Q1170)=MONTH('Recurring Transactions'!$J$25)),1,0),0)))))))*'Recurring Transactions'!$D$25)</f>
        <v/>
      </c>
    </row>
    <row r="1171">
      <c r="N1171" s="126">
        <f>'Recurring Transactions'!$A$25</f>
        <v/>
      </c>
      <c r="O1171" s="126">
        <f>'Recurring Transactions'!$B$25</f>
        <v/>
      </c>
      <c r="P1171" s="126">
        <f>'Recurring Transactions'!$E$25</f>
        <v/>
      </c>
      <c r="Q1171" s="72">
        <f>IF('Recurring Transactions'!$J$25="","",EDATE('Recurring Transactions'!$J$25,9))</f>
        <v/>
      </c>
      <c r="R1171" s="126">
        <f>IF($Q1171="","",TEXT($Q1171,"mmm yyyy"))</f>
        <v/>
      </c>
      <c r="S1171" s="124">
        <f>IF(OR('Recurring Transactions'!$A$25="",$Q1171=""),0,(IF('Recurring Transactions'!$F$25="Monthly",IF(AND('Recurring Transactions'!$J$25&lt;=EOMONTH($Q1171,0),$Q1171&lt;='Recurring Transactions'!$L$25),1,0),IF('Recurring Transactions'!$F$25="Semi-monthly",IF(AND('Recurring Transactions'!$J$25&lt;=EOMONTH($Q1171,0),$Q1171&lt;='Recurring Transactions'!$L$25),2,0),IF('Recurring Transactions'!$F$25="Weekly",IF(AND('Recurring Transactions'!$J$25&lt;=EOMONTH($Q1171,0),$Q1171&lt;='Recurring Transactions'!$L$25),MAX(0,INT((MIN(EOMONTH($Q1171,0),'Recurring Transactions'!$L$25)-'Recurring Transactions'!$J$25)/7)+INT(-(MAX('Recurring Transactions'!$J$25,$Q1171)-'Recurring Transactions'!$J$25)/7)+1),0),IF('Recurring Transactions'!$F$25="Bi-weekly",IF(AND('Recurring Transactions'!$J$25&lt;=EOMONTH($Q1171,0),$Q1171&lt;='Recurring Transactions'!$L$25),MAX(0,INT((MIN(EOMONTH($Q1171,0),'Recurring Transactions'!$L$25)-'Recurring Transactions'!$J$25)/14)+INT(-(MAX('Recurring Transactions'!$J$25,$Q1171)-'Recurring Transactions'!$J$25)/14)+1),0),IF('Recurring Transactions'!$F$25="Quarterly",IF(AND(AND('Recurring Transactions'!$J$25&lt;=EOMONTH($Q1171,0),$Q1171&lt;='Recurring Transactions'!$L$25),MOD((YEAR($Q1171)-YEAR('Recurring Transactions'!$J$25))*12+MONTH($Q1171)-MONTH('Recurring Transactions'!$J$25),3)=0),1,0),IF('Recurring Transactions'!$F$25="Annually",IF(AND(AND('Recurring Transactions'!$J$25&lt;=EOMONTH($Q1171,0),$Q1171&lt;='Recurring Transactions'!$L$25),MONTH($Q1171)=MONTH('Recurring Transactions'!$J$25)),1,0),0)))))))*'Recurring Transactions'!$D$25)</f>
        <v/>
      </c>
    </row>
    <row r="1172">
      <c r="N1172" s="126">
        <f>'Recurring Transactions'!$A$25</f>
        <v/>
      </c>
      <c r="O1172" s="126">
        <f>'Recurring Transactions'!$B$25</f>
        <v/>
      </c>
      <c r="P1172" s="126">
        <f>'Recurring Transactions'!$E$25</f>
        <v/>
      </c>
      <c r="Q1172" s="72">
        <f>IF('Recurring Transactions'!$J$25="","",EDATE('Recurring Transactions'!$J$25,10))</f>
        <v/>
      </c>
      <c r="R1172" s="126">
        <f>IF($Q1172="","",TEXT($Q1172,"mmm yyyy"))</f>
        <v/>
      </c>
      <c r="S1172" s="124">
        <f>IF(OR('Recurring Transactions'!$A$25="",$Q1172=""),0,(IF('Recurring Transactions'!$F$25="Monthly",IF(AND('Recurring Transactions'!$J$25&lt;=EOMONTH($Q1172,0),$Q1172&lt;='Recurring Transactions'!$L$25),1,0),IF('Recurring Transactions'!$F$25="Semi-monthly",IF(AND('Recurring Transactions'!$J$25&lt;=EOMONTH($Q1172,0),$Q1172&lt;='Recurring Transactions'!$L$25),2,0),IF('Recurring Transactions'!$F$25="Weekly",IF(AND('Recurring Transactions'!$J$25&lt;=EOMONTH($Q1172,0),$Q1172&lt;='Recurring Transactions'!$L$25),MAX(0,INT((MIN(EOMONTH($Q1172,0),'Recurring Transactions'!$L$25)-'Recurring Transactions'!$J$25)/7)+INT(-(MAX('Recurring Transactions'!$J$25,$Q1172)-'Recurring Transactions'!$J$25)/7)+1),0),IF('Recurring Transactions'!$F$25="Bi-weekly",IF(AND('Recurring Transactions'!$J$25&lt;=EOMONTH($Q1172,0),$Q1172&lt;='Recurring Transactions'!$L$25),MAX(0,INT((MIN(EOMONTH($Q1172,0),'Recurring Transactions'!$L$25)-'Recurring Transactions'!$J$25)/14)+INT(-(MAX('Recurring Transactions'!$J$25,$Q1172)-'Recurring Transactions'!$J$25)/14)+1),0),IF('Recurring Transactions'!$F$25="Quarterly",IF(AND(AND('Recurring Transactions'!$J$25&lt;=EOMONTH($Q1172,0),$Q1172&lt;='Recurring Transactions'!$L$25),MOD((YEAR($Q1172)-YEAR('Recurring Transactions'!$J$25))*12+MONTH($Q1172)-MONTH('Recurring Transactions'!$J$25),3)=0),1,0),IF('Recurring Transactions'!$F$25="Annually",IF(AND(AND('Recurring Transactions'!$J$25&lt;=EOMONTH($Q1172,0),$Q1172&lt;='Recurring Transactions'!$L$25),MONTH($Q1172)=MONTH('Recurring Transactions'!$J$25)),1,0),0)))))))*'Recurring Transactions'!$D$25)</f>
        <v/>
      </c>
    </row>
    <row r="1173">
      <c r="N1173" s="126">
        <f>'Recurring Transactions'!$A$25</f>
        <v/>
      </c>
      <c r="O1173" s="126">
        <f>'Recurring Transactions'!$B$25</f>
        <v/>
      </c>
      <c r="P1173" s="126">
        <f>'Recurring Transactions'!$E$25</f>
        <v/>
      </c>
      <c r="Q1173" s="72">
        <f>IF('Recurring Transactions'!$J$25="","",EDATE('Recurring Transactions'!$J$25,11))</f>
        <v/>
      </c>
      <c r="R1173" s="126">
        <f>IF($Q1173="","",TEXT($Q1173,"mmm yyyy"))</f>
        <v/>
      </c>
      <c r="S1173" s="124">
        <f>IF(OR('Recurring Transactions'!$A$25="",$Q1173=""),0,(IF('Recurring Transactions'!$F$25="Monthly",IF(AND('Recurring Transactions'!$J$25&lt;=EOMONTH($Q1173,0),$Q1173&lt;='Recurring Transactions'!$L$25),1,0),IF('Recurring Transactions'!$F$25="Semi-monthly",IF(AND('Recurring Transactions'!$J$25&lt;=EOMONTH($Q1173,0),$Q1173&lt;='Recurring Transactions'!$L$25),2,0),IF('Recurring Transactions'!$F$25="Weekly",IF(AND('Recurring Transactions'!$J$25&lt;=EOMONTH($Q1173,0),$Q1173&lt;='Recurring Transactions'!$L$25),MAX(0,INT((MIN(EOMONTH($Q1173,0),'Recurring Transactions'!$L$25)-'Recurring Transactions'!$J$25)/7)+INT(-(MAX('Recurring Transactions'!$J$25,$Q1173)-'Recurring Transactions'!$J$25)/7)+1),0),IF('Recurring Transactions'!$F$25="Bi-weekly",IF(AND('Recurring Transactions'!$J$25&lt;=EOMONTH($Q1173,0),$Q1173&lt;='Recurring Transactions'!$L$25),MAX(0,INT((MIN(EOMONTH($Q1173,0),'Recurring Transactions'!$L$25)-'Recurring Transactions'!$J$25)/14)+INT(-(MAX('Recurring Transactions'!$J$25,$Q1173)-'Recurring Transactions'!$J$25)/14)+1),0),IF('Recurring Transactions'!$F$25="Quarterly",IF(AND(AND('Recurring Transactions'!$J$25&lt;=EOMONTH($Q1173,0),$Q1173&lt;='Recurring Transactions'!$L$25),MOD((YEAR($Q1173)-YEAR('Recurring Transactions'!$J$25))*12+MONTH($Q1173)-MONTH('Recurring Transactions'!$J$25),3)=0),1,0),IF('Recurring Transactions'!$F$25="Annually",IF(AND(AND('Recurring Transactions'!$J$25&lt;=EOMONTH($Q1173,0),$Q1173&lt;='Recurring Transactions'!$L$25),MONTH($Q1173)=MONTH('Recurring Transactions'!$J$25)),1,0),0)))))))*'Recurring Transactions'!$D$25)</f>
        <v/>
      </c>
    </row>
    <row r="1174">
      <c r="N1174" s="126">
        <f>'Recurring Transactions'!$A$25</f>
        <v/>
      </c>
      <c r="O1174" s="126">
        <f>'Recurring Transactions'!$B$25</f>
        <v/>
      </c>
      <c r="P1174" s="126">
        <f>'Recurring Transactions'!$E$25</f>
        <v/>
      </c>
      <c r="Q1174" s="72">
        <f>IF('Recurring Transactions'!$J$25="","",EDATE('Recurring Transactions'!$J$25,12))</f>
        <v/>
      </c>
      <c r="R1174" s="126">
        <f>IF($Q1174="","",TEXT($Q1174,"mmm yyyy"))</f>
        <v/>
      </c>
      <c r="S1174" s="124">
        <f>IF(OR('Recurring Transactions'!$A$25="",$Q1174=""),0,(IF('Recurring Transactions'!$F$25="Monthly",IF(AND('Recurring Transactions'!$J$25&lt;=EOMONTH($Q1174,0),$Q1174&lt;='Recurring Transactions'!$L$25),1,0),IF('Recurring Transactions'!$F$25="Semi-monthly",IF(AND('Recurring Transactions'!$J$25&lt;=EOMONTH($Q1174,0),$Q1174&lt;='Recurring Transactions'!$L$25),2,0),IF('Recurring Transactions'!$F$25="Weekly",IF(AND('Recurring Transactions'!$J$25&lt;=EOMONTH($Q1174,0),$Q1174&lt;='Recurring Transactions'!$L$25),MAX(0,INT((MIN(EOMONTH($Q1174,0),'Recurring Transactions'!$L$25)-'Recurring Transactions'!$J$25)/7)+INT(-(MAX('Recurring Transactions'!$J$25,$Q1174)-'Recurring Transactions'!$J$25)/7)+1),0),IF('Recurring Transactions'!$F$25="Bi-weekly",IF(AND('Recurring Transactions'!$J$25&lt;=EOMONTH($Q1174,0),$Q1174&lt;='Recurring Transactions'!$L$25),MAX(0,INT((MIN(EOMONTH($Q1174,0),'Recurring Transactions'!$L$25)-'Recurring Transactions'!$J$25)/14)+INT(-(MAX('Recurring Transactions'!$J$25,$Q1174)-'Recurring Transactions'!$J$25)/14)+1),0),IF('Recurring Transactions'!$F$25="Quarterly",IF(AND(AND('Recurring Transactions'!$J$25&lt;=EOMONTH($Q1174,0),$Q1174&lt;='Recurring Transactions'!$L$25),MOD((YEAR($Q1174)-YEAR('Recurring Transactions'!$J$25))*12+MONTH($Q1174)-MONTH('Recurring Transactions'!$J$25),3)=0),1,0),IF('Recurring Transactions'!$F$25="Annually",IF(AND(AND('Recurring Transactions'!$J$25&lt;=EOMONTH($Q1174,0),$Q1174&lt;='Recurring Transactions'!$L$25),MONTH($Q1174)=MONTH('Recurring Transactions'!$J$25)),1,0),0)))))))*'Recurring Transactions'!$D$25)</f>
        <v/>
      </c>
    </row>
    <row r="1175">
      <c r="N1175" s="126">
        <f>'Recurring Transactions'!$A$25</f>
        <v/>
      </c>
      <c r="O1175" s="126">
        <f>'Recurring Transactions'!$B$25</f>
        <v/>
      </c>
      <c r="P1175" s="126">
        <f>'Recurring Transactions'!$E$25</f>
        <v/>
      </c>
      <c r="Q1175" s="72">
        <f>IF('Recurring Transactions'!$J$25="","",EDATE('Recurring Transactions'!$J$25,13))</f>
        <v/>
      </c>
      <c r="R1175" s="126">
        <f>IF($Q1175="","",TEXT($Q1175,"mmm yyyy"))</f>
        <v/>
      </c>
      <c r="S1175" s="124">
        <f>IF(OR('Recurring Transactions'!$A$25="",$Q1175=""),0,(IF('Recurring Transactions'!$F$25="Monthly",IF(AND('Recurring Transactions'!$J$25&lt;=EOMONTH($Q1175,0),$Q1175&lt;='Recurring Transactions'!$L$25),1,0),IF('Recurring Transactions'!$F$25="Semi-monthly",IF(AND('Recurring Transactions'!$J$25&lt;=EOMONTH($Q1175,0),$Q1175&lt;='Recurring Transactions'!$L$25),2,0),IF('Recurring Transactions'!$F$25="Weekly",IF(AND('Recurring Transactions'!$J$25&lt;=EOMONTH($Q1175,0),$Q1175&lt;='Recurring Transactions'!$L$25),MAX(0,INT((MIN(EOMONTH($Q1175,0),'Recurring Transactions'!$L$25)-'Recurring Transactions'!$J$25)/7)+INT(-(MAX('Recurring Transactions'!$J$25,$Q1175)-'Recurring Transactions'!$J$25)/7)+1),0),IF('Recurring Transactions'!$F$25="Bi-weekly",IF(AND('Recurring Transactions'!$J$25&lt;=EOMONTH($Q1175,0),$Q1175&lt;='Recurring Transactions'!$L$25),MAX(0,INT((MIN(EOMONTH($Q1175,0),'Recurring Transactions'!$L$25)-'Recurring Transactions'!$J$25)/14)+INT(-(MAX('Recurring Transactions'!$J$25,$Q1175)-'Recurring Transactions'!$J$25)/14)+1),0),IF('Recurring Transactions'!$F$25="Quarterly",IF(AND(AND('Recurring Transactions'!$J$25&lt;=EOMONTH($Q1175,0),$Q1175&lt;='Recurring Transactions'!$L$25),MOD((YEAR($Q1175)-YEAR('Recurring Transactions'!$J$25))*12+MONTH($Q1175)-MONTH('Recurring Transactions'!$J$25),3)=0),1,0),IF('Recurring Transactions'!$F$25="Annually",IF(AND(AND('Recurring Transactions'!$J$25&lt;=EOMONTH($Q1175,0),$Q1175&lt;='Recurring Transactions'!$L$25),MONTH($Q1175)=MONTH('Recurring Transactions'!$J$25)),1,0),0)))))))*'Recurring Transactions'!$D$25)</f>
        <v/>
      </c>
    </row>
    <row r="1176">
      <c r="N1176" s="126">
        <f>'Recurring Transactions'!$A$25</f>
        <v/>
      </c>
      <c r="O1176" s="126">
        <f>'Recurring Transactions'!$B$25</f>
        <v/>
      </c>
      <c r="P1176" s="126">
        <f>'Recurring Transactions'!$E$25</f>
        <v/>
      </c>
      <c r="Q1176" s="72">
        <f>IF('Recurring Transactions'!$J$25="","",EDATE('Recurring Transactions'!$J$25,14))</f>
        <v/>
      </c>
      <c r="R1176" s="126">
        <f>IF($Q1176="","",TEXT($Q1176,"mmm yyyy"))</f>
        <v/>
      </c>
      <c r="S1176" s="124">
        <f>IF(OR('Recurring Transactions'!$A$25="",$Q1176=""),0,(IF('Recurring Transactions'!$F$25="Monthly",IF(AND('Recurring Transactions'!$J$25&lt;=EOMONTH($Q1176,0),$Q1176&lt;='Recurring Transactions'!$L$25),1,0),IF('Recurring Transactions'!$F$25="Semi-monthly",IF(AND('Recurring Transactions'!$J$25&lt;=EOMONTH($Q1176,0),$Q1176&lt;='Recurring Transactions'!$L$25),2,0),IF('Recurring Transactions'!$F$25="Weekly",IF(AND('Recurring Transactions'!$J$25&lt;=EOMONTH($Q1176,0),$Q1176&lt;='Recurring Transactions'!$L$25),MAX(0,INT((MIN(EOMONTH($Q1176,0),'Recurring Transactions'!$L$25)-'Recurring Transactions'!$J$25)/7)+INT(-(MAX('Recurring Transactions'!$J$25,$Q1176)-'Recurring Transactions'!$J$25)/7)+1),0),IF('Recurring Transactions'!$F$25="Bi-weekly",IF(AND('Recurring Transactions'!$J$25&lt;=EOMONTH($Q1176,0),$Q1176&lt;='Recurring Transactions'!$L$25),MAX(0,INT((MIN(EOMONTH($Q1176,0),'Recurring Transactions'!$L$25)-'Recurring Transactions'!$J$25)/14)+INT(-(MAX('Recurring Transactions'!$J$25,$Q1176)-'Recurring Transactions'!$J$25)/14)+1),0),IF('Recurring Transactions'!$F$25="Quarterly",IF(AND(AND('Recurring Transactions'!$J$25&lt;=EOMONTH($Q1176,0),$Q1176&lt;='Recurring Transactions'!$L$25),MOD((YEAR($Q1176)-YEAR('Recurring Transactions'!$J$25))*12+MONTH($Q1176)-MONTH('Recurring Transactions'!$J$25),3)=0),1,0),IF('Recurring Transactions'!$F$25="Annually",IF(AND(AND('Recurring Transactions'!$J$25&lt;=EOMONTH($Q1176,0),$Q1176&lt;='Recurring Transactions'!$L$25),MONTH($Q1176)=MONTH('Recurring Transactions'!$J$25)),1,0),0)))))))*'Recurring Transactions'!$D$25)</f>
        <v/>
      </c>
    </row>
    <row r="1177">
      <c r="N1177" s="126">
        <f>'Recurring Transactions'!$A$25</f>
        <v/>
      </c>
      <c r="O1177" s="126">
        <f>'Recurring Transactions'!$B$25</f>
        <v/>
      </c>
      <c r="P1177" s="126">
        <f>'Recurring Transactions'!$E$25</f>
        <v/>
      </c>
      <c r="Q1177" s="72">
        <f>IF('Recurring Transactions'!$J$25="","",EDATE('Recurring Transactions'!$J$25,15))</f>
        <v/>
      </c>
      <c r="R1177" s="126">
        <f>IF($Q1177="","",TEXT($Q1177,"mmm yyyy"))</f>
        <v/>
      </c>
      <c r="S1177" s="124">
        <f>IF(OR('Recurring Transactions'!$A$25="",$Q1177=""),0,(IF('Recurring Transactions'!$F$25="Monthly",IF(AND('Recurring Transactions'!$J$25&lt;=EOMONTH($Q1177,0),$Q1177&lt;='Recurring Transactions'!$L$25),1,0),IF('Recurring Transactions'!$F$25="Semi-monthly",IF(AND('Recurring Transactions'!$J$25&lt;=EOMONTH($Q1177,0),$Q1177&lt;='Recurring Transactions'!$L$25),2,0),IF('Recurring Transactions'!$F$25="Weekly",IF(AND('Recurring Transactions'!$J$25&lt;=EOMONTH($Q1177,0),$Q1177&lt;='Recurring Transactions'!$L$25),MAX(0,INT((MIN(EOMONTH($Q1177,0),'Recurring Transactions'!$L$25)-'Recurring Transactions'!$J$25)/7)+INT(-(MAX('Recurring Transactions'!$J$25,$Q1177)-'Recurring Transactions'!$J$25)/7)+1),0),IF('Recurring Transactions'!$F$25="Bi-weekly",IF(AND('Recurring Transactions'!$J$25&lt;=EOMONTH($Q1177,0),$Q1177&lt;='Recurring Transactions'!$L$25),MAX(0,INT((MIN(EOMONTH($Q1177,0),'Recurring Transactions'!$L$25)-'Recurring Transactions'!$J$25)/14)+INT(-(MAX('Recurring Transactions'!$J$25,$Q1177)-'Recurring Transactions'!$J$25)/14)+1),0),IF('Recurring Transactions'!$F$25="Quarterly",IF(AND(AND('Recurring Transactions'!$J$25&lt;=EOMONTH($Q1177,0),$Q1177&lt;='Recurring Transactions'!$L$25),MOD((YEAR($Q1177)-YEAR('Recurring Transactions'!$J$25))*12+MONTH($Q1177)-MONTH('Recurring Transactions'!$J$25),3)=0),1,0),IF('Recurring Transactions'!$F$25="Annually",IF(AND(AND('Recurring Transactions'!$J$25&lt;=EOMONTH($Q1177,0),$Q1177&lt;='Recurring Transactions'!$L$25),MONTH($Q1177)=MONTH('Recurring Transactions'!$J$25)),1,0),0)))))))*'Recurring Transactions'!$D$25)</f>
        <v/>
      </c>
    </row>
    <row r="1178">
      <c r="N1178" s="126">
        <f>'Recurring Transactions'!$A$25</f>
        <v/>
      </c>
      <c r="O1178" s="126">
        <f>'Recurring Transactions'!$B$25</f>
        <v/>
      </c>
      <c r="P1178" s="126">
        <f>'Recurring Transactions'!$E$25</f>
        <v/>
      </c>
      <c r="Q1178" s="72">
        <f>IF('Recurring Transactions'!$J$25="","",EDATE('Recurring Transactions'!$J$25,16))</f>
        <v/>
      </c>
      <c r="R1178" s="126">
        <f>IF($Q1178="","",TEXT($Q1178,"mmm yyyy"))</f>
        <v/>
      </c>
      <c r="S1178" s="124">
        <f>IF(OR('Recurring Transactions'!$A$25="",$Q1178=""),0,(IF('Recurring Transactions'!$F$25="Monthly",IF(AND('Recurring Transactions'!$J$25&lt;=EOMONTH($Q1178,0),$Q1178&lt;='Recurring Transactions'!$L$25),1,0),IF('Recurring Transactions'!$F$25="Semi-monthly",IF(AND('Recurring Transactions'!$J$25&lt;=EOMONTH($Q1178,0),$Q1178&lt;='Recurring Transactions'!$L$25),2,0),IF('Recurring Transactions'!$F$25="Weekly",IF(AND('Recurring Transactions'!$J$25&lt;=EOMONTH($Q1178,0),$Q1178&lt;='Recurring Transactions'!$L$25),MAX(0,INT((MIN(EOMONTH($Q1178,0),'Recurring Transactions'!$L$25)-'Recurring Transactions'!$J$25)/7)+INT(-(MAX('Recurring Transactions'!$J$25,$Q1178)-'Recurring Transactions'!$J$25)/7)+1),0),IF('Recurring Transactions'!$F$25="Bi-weekly",IF(AND('Recurring Transactions'!$J$25&lt;=EOMONTH($Q1178,0),$Q1178&lt;='Recurring Transactions'!$L$25),MAX(0,INT((MIN(EOMONTH($Q1178,0),'Recurring Transactions'!$L$25)-'Recurring Transactions'!$J$25)/14)+INT(-(MAX('Recurring Transactions'!$J$25,$Q1178)-'Recurring Transactions'!$J$25)/14)+1),0),IF('Recurring Transactions'!$F$25="Quarterly",IF(AND(AND('Recurring Transactions'!$J$25&lt;=EOMONTH($Q1178,0),$Q1178&lt;='Recurring Transactions'!$L$25),MOD((YEAR($Q1178)-YEAR('Recurring Transactions'!$J$25))*12+MONTH($Q1178)-MONTH('Recurring Transactions'!$J$25),3)=0),1,0),IF('Recurring Transactions'!$F$25="Annually",IF(AND(AND('Recurring Transactions'!$J$25&lt;=EOMONTH($Q1178,0),$Q1178&lt;='Recurring Transactions'!$L$25),MONTH($Q1178)=MONTH('Recurring Transactions'!$J$25)),1,0),0)))))))*'Recurring Transactions'!$D$25)</f>
        <v/>
      </c>
    </row>
    <row r="1179">
      <c r="N1179" s="126">
        <f>'Recurring Transactions'!$A$25</f>
        <v/>
      </c>
      <c r="O1179" s="126">
        <f>'Recurring Transactions'!$B$25</f>
        <v/>
      </c>
      <c r="P1179" s="126">
        <f>'Recurring Transactions'!$E$25</f>
        <v/>
      </c>
      <c r="Q1179" s="72">
        <f>IF('Recurring Transactions'!$J$25="","",EDATE('Recurring Transactions'!$J$25,17))</f>
        <v/>
      </c>
      <c r="R1179" s="126">
        <f>IF($Q1179="","",TEXT($Q1179,"mmm yyyy"))</f>
        <v/>
      </c>
      <c r="S1179" s="124">
        <f>IF(OR('Recurring Transactions'!$A$25="",$Q1179=""),0,(IF('Recurring Transactions'!$F$25="Monthly",IF(AND('Recurring Transactions'!$J$25&lt;=EOMONTH($Q1179,0),$Q1179&lt;='Recurring Transactions'!$L$25),1,0),IF('Recurring Transactions'!$F$25="Semi-monthly",IF(AND('Recurring Transactions'!$J$25&lt;=EOMONTH($Q1179,0),$Q1179&lt;='Recurring Transactions'!$L$25),2,0),IF('Recurring Transactions'!$F$25="Weekly",IF(AND('Recurring Transactions'!$J$25&lt;=EOMONTH($Q1179,0),$Q1179&lt;='Recurring Transactions'!$L$25),MAX(0,INT((MIN(EOMONTH($Q1179,0),'Recurring Transactions'!$L$25)-'Recurring Transactions'!$J$25)/7)+INT(-(MAX('Recurring Transactions'!$J$25,$Q1179)-'Recurring Transactions'!$J$25)/7)+1),0),IF('Recurring Transactions'!$F$25="Bi-weekly",IF(AND('Recurring Transactions'!$J$25&lt;=EOMONTH($Q1179,0),$Q1179&lt;='Recurring Transactions'!$L$25),MAX(0,INT((MIN(EOMONTH($Q1179,0),'Recurring Transactions'!$L$25)-'Recurring Transactions'!$J$25)/14)+INT(-(MAX('Recurring Transactions'!$J$25,$Q1179)-'Recurring Transactions'!$J$25)/14)+1),0),IF('Recurring Transactions'!$F$25="Quarterly",IF(AND(AND('Recurring Transactions'!$J$25&lt;=EOMONTH($Q1179,0),$Q1179&lt;='Recurring Transactions'!$L$25),MOD((YEAR($Q1179)-YEAR('Recurring Transactions'!$J$25))*12+MONTH($Q1179)-MONTH('Recurring Transactions'!$J$25),3)=0),1,0),IF('Recurring Transactions'!$F$25="Annually",IF(AND(AND('Recurring Transactions'!$J$25&lt;=EOMONTH($Q1179,0),$Q1179&lt;='Recurring Transactions'!$L$25),MONTH($Q1179)=MONTH('Recurring Transactions'!$J$25)),1,0),0)))))))*'Recurring Transactions'!$D$25)</f>
        <v/>
      </c>
    </row>
    <row r="1180">
      <c r="N1180" s="126">
        <f>'Recurring Transactions'!$A$25</f>
        <v/>
      </c>
      <c r="O1180" s="126">
        <f>'Recurring Transactions'!$B$25</f>
        <v/>
      </c>
      <c r="P1180" s="126">
        <f>'Recurring Transactions'!$E$25</f>
        <v/>
      </c>
      <c r="Q1180" s="72">
        <f>IF('Recurring Transactions'!$J$25="","",EDATE('Recurring Transactions'!$J$25,18))</f>
        <v/>
      </c>
      <c r="R1180" s="126">
        <f>IF($Q1180="","",TEXT($Q1180,"mmm yyyy"))</f>
        <v/>
      </c>
      <c r="S1180" s="124">
        <f>IF(OR('Recurring Transactions'!$A$25="",$Q1180=""),0,(IF('Recurring Transactions'!$F$25="Monthly",IF(AND('Recurring Transactions'!$J$25&lt;=EOMONTH($Q1180,0),$Q1180&lt;='Recurring Transactions'!$L$25),1,0),IF('Recurring Transactions'!$F$25="Semi-monthly",IF(AND('Recurring Transactions'!$J$25&lt;=EOMONTH($Q1180,0),$Q1180&lt;='Recurring Transactions'!$L$25),2,0),IF('Recurring Transactions'!$F$25="Weekly",IF(AND('Recurring Transactions'!$J$25&lt;=EOMONTH($Q1180,0),$Q1180&lt;='Recurring Transactions'!$L$25),MAX(0,INT((MIN(EOMONTH($Q1180,0),'Recurring Transactions'!$L$25)-'Recurring Transactions'!$J$25)/7)+INT(-(MAX('Recurring Transactions'!$J$25,$Q1180)-'Recurring Transactions'!$J$25)/7)+1),0),IF('Recurring Transactions'!$F$25="Bi-weekly",IF(AND('Recurring Transactions'!$J$25&lt;=EOMONTH($Q1180,0),$Q1180&lt;='Recurring Transactions'!$L$25),MAX(0,INT((MIN(EOMONTH($Q1180,0),'Recurring Transactions'!$L$25)-'Recurring Transactions'!$J$25)/14)+INT(-(MAX('Recurring Transactions'!$J$25,$Q1180)-'Recurring Transactions'!$J$25)/14)+1),0),IF('Recurring Transactions'!$F$25="Quarterly",IF(AND(AND('Recurring Transactions'!$J$25&lt;=EOMONTH($Q1180,0),$Q1180&lt;='Recurring Transactions'!$L$25),MOD((YEAR($Q1180)-YEAR('Recurring Transactions'!$J$25))*12+MONTH($Q1180)-MONTH('Recurring Transactions'!$J$25),3)=0),1,0),IF('Recurring Transactions'!$F$25="Annually",IF(AND(AND('Recurring Transactions'!$J$25&lt;=EOMONTH($Q1180,0),$Q1180&lt;='Recurring Transactions'!$L$25),MONTH($Q1180)=MONTH('Recurring Transactions'!$J$25)),1,0),0)))))))*'Recurring Transactions'!$D$25)</f>
        <v/>
      </c>
    </row>
    <row r="1181">
      <c r="N1181" s="126">
        <f>'Recurring Transactions'!$A$25</f>
        <v/>
      </c>
      <c r="O1181" s="126">
        <f>'Recurring Transactions'!$B$25</f>
        <v/>
      </c>
      <c r="P1181" s="126">
        <f>'Recurring Transactions'!$E$25</f>
        <v/>
      </c>
      <c r="Q1181" s="72">
        <f>IF('Recurring Transactions'!$J$25="","",EDATE('Recurring Transactions'!$J$25,19))</f>
        <v/>
      </c>
      <c r="R1181" s="126">
        <f>IF($Q1181="","",TEXT($Q1181,"mmm yyyy"))</f>
        <v/>
      </c>
      <c r="S1181" s="124">
        <f>IF(OR('Recurring Transactions'!$A$25="",$Q1181=""),0,(IF('Recurring Transactions'!$F$25="Monthly",IF(AND('Recurring Transactions'!$J$25&lt;=EOMONTH($Q1181,0),$Q1181&lt;='Recurring Transactions'!$L$25),1,0),IF('Recurring Transactions'!$F$25="Semi-monthly",IF(AND('Recurring Transactions'!$J$25&lt;=EOMONTH($Q1181,0),$Q1181&lt;='Recurring Transactions'!$L$25),2,0),IF('Recurring Transactions'!$F$25="Weekly",IF(AND('Recurring Transactions'!$J$25&lt;=EOMONTH($Q1181,0),$Q1181&lt;='Recurring Transactions'!$L$25),MAX(0,INT((MIN(EOMONTH($Q1181,0),'Recurring Transactions'!$L$25)-'Recurring Transactions'!$J$25)/7)+INT(-(MAX('Recurring Transactions'!$J$25,$Q1181)-'Recurring Transactions'!$J$25)/7)+1),0),IF('Recurring Transactions'!$F$25="Bi-weekly",IF(AND('Recurring Transactions'!$J$25&lt;=EOMONTH($Q1181,0),$Q1181&lt;='Recurring Transactions'!$L$25),MAX(0,INT((MIN(EOMONTH($Q1181,0),'Recurring Transactions'!$L$25)-'Recurring Transactions'!$J$25)/14)+INT(-(MAX('Recurring Transactions'!$J$25,$Q1181)-'Recurring Transactions'!$J$25)/14)+1),0),IF('Recurring Transactions'!$F$25="Quarterly",IF(AND(AND('Recurring Transactions'!$J$25&lt;=EOMONTH($Q1181,0),$Q1181&lt;='Recurring Transactions'!$L$25),MOD((YEAR($Q1181)-YEAR('Recurring Transactions'!$J$25))*12+MONTH($Q1181)-MONTH('Recurring Transactions'!$J$25),3)=0),1,0),IF('Recurring Transactions'!$F$25="Annually",IF(AND(AND('Recurring Transactions'!$J$25&lt;=EOMONTH($Q1181,0),$Q1181&lt;='Recurring Transactions'!$L$25),MONTH($Q1181)=MONTH('Recurring Transactions'!$J$25)),1,0),0)))))))*'Recurring Transactions'!$D$25)</f>
        <v/>
      </c>
    </row>
    <row r="1182">
      <c r="N1182" s="126">
        <f>'Recurring Transactions'!$A$25</f>
        <v/>
      </c>
      <c r="O1182" s="126">
        <f>'Recurring Transactions'!$B$25</f>
        <v/>
      </c>
      <c r="P1182" s="126">
        <f>'Recurring Transactions'!$E$25</f>
        <v/>
      </c>
      <c r="Q1182" s="72">
        <f>IF('Recurring Transactions'!$J$25="","",EDATE('Recurring Transactions'!$J$25,20))</f>
        <v/>
      </c>
      <c r="R1182" s="126">
        <f>IF($Q1182="","",TEXT($Q1182,"mmm yyyy"))</f>
        <v/>
      </c>
      <c r="S1182" s="124">
        <f>IF(OR('Recurring Transactions'!$A$25="",$Q1182=""),0,(IF('Recurring Transactions'!$F$25="Monthly",IF(AND('Recurring Transactions'!$J$25&lt;=EOMONTH($Q1182,0),$Q1182&lt;='Recurring Transactions'!$L$25),1,0),IF('Recurring Transactions'!$F$25="Semi-monthly",IF(AND('Recurring Transactions'!$J$25&lt;=EOMONTH($Q1182,0),$Q1182&lt;='Recurring Transactions'!$L$25),2,0),IF('Recurring Transactions'!$F$25="Weekly",IF(AND('Recurring Transactions'!$J$25&lt;=EOMONTH($Q1182,0),$Q1182&lt;='Recurring Transactions'!$L$25),MAX(0,INT((MIN(EOMONTH($Q1182,0),'Recurring Transactions'!$L$25)-'Recurring Transactions'!$J$25)/7)+INT(-(MAX('Recurring Transactions'!$J$25,$Q1182)-'Recurring Transactions'!$J$25)/7)+1),0),IF('Recurring Transactions'!$F$25="Bi-weekly",IF(AND('Recurring Transactions'!$J$25&lt;=EOMONTH($Q1182,0),$Q1182&lt;='Recurring Transactions'!$L$25),MAX(0,INT((MIN(EOMONTH($Q1182,0),'Recurring Transactions'!$L$25)-'Recurring Transactions'!$J$25)/14)+INT(-(MAX('Recurring Transactions'!$J$25,$Q1182)-'Recurring Transactions'!$J$25)/14)+1),0),IF('Recurring Transactions'!$F$25="Quarterly",IF(AND(AND('Recurring Transactions'!$J$25&lt;=EOMONTH($Q1182,0),$Q1182&lt;='Recurring Transactions'!$L$25),MOD((YEAR($Q1182)-YEAR('Recurring Transactions'!$J$25))*12+MONTH($Q1182)-MONTH('Recurring Transactions'!$J$25),3)=0),1,0),IF('Recurring Transactions'!$F$25="Annually",IF(AND(AND('Recurring Transactions'!$J$25&lt;=EOMONTH($Q1182,0),$Q1182&lt;='Recurring Transactions'!$L$25),MONTH($Q1182)=MONTH('Recurring Transactions'!$J$25)),1,0),0)))))))*'Recurring Transactions'!$D$25)</f>
        <v/>
      </c>
    </row>
    <row r="1183">
      <c r="N1183" s="126">
        <f>'Recurring Transactions'!$A$25</f>
        <v/>
      </c>
      <c r="O1183" s="126">
        <f>'Recurring Transactions'!$B$25</f>
        <v/>
      </c>
      <c r="P1183" s="126">
        <f>'Recurring Transactions'!$E$25</f>
        <v/>
      </c>
      <c r="Q1183" s="72">
        <f>IF('Recurring Transactions'!$J$25="","",EDATE('Recurring Transactions'!$J$25,21))</f>
        <v/>
      </c>
      <c r="R1183" s="126">
        <f>IF($Q1183="","",TEXT($Q1183,"mmm yyyy"))</f>
        <v/>
      </c>
      <c r="S1183" s="124">
        <f>IF(OR('Recurring Transactions'!$A$25="",$Q1183=""),0,(IF('Recurring Transactions'!$F$25="Monthly",IF(AND('Recurring Transactions'!$J$25&lt;=EOMONTH($Q1183,0),$Q1183&lt;='Recurring Transactions'!$L$25),1,0),IF('Recurring Transactions'!$F$25="Semi-monthly",IF(AND('Recurring Transactions'!$J$25&lt;=EOMONTH($Q1183,0),$Q1183&lt;='Recurring Transactions'!$L$25),2,0),IF('Recurring Transactions'!$F$25="Weekly",IF(AND('Recurring Transactions'!$J$25&lt;=EOMONTH($Q1183,0),$Q1183&lt;='Recurring Transactions'!$L$25),MAX(0,INT((MIN(EOMONTH($Q1183,0),'Recurring Transactions'!$L$25)-'Recurring Transactions'!$J$25)/7)+INT(-(MAX('Recurring Transactions'!$J$25,$Q1183)-'Recurring Transactions'!$J$25)/7)+1),0),IF('Recurring Transactions'!$F$25="Bi-weekly",IF(AND('Recurring Transactions'!$J$25&lt;=EOMONTH($Q1183,0),$Q1183&lt;='Recurring Transactions'!$L$25),MAX(0,INT((MIN(EOMONTH($Q1183,0),'Recurring Transactions'!$L$25)-'Recurring Transactions'!$J$25)/14)+INT(-(MAX('Recurring Transactions'!$J$25,$Q1183)-'Recurring Transactions'!$J$25)/14)+1),0),IF('Recurring Transactions'!$F$25="Quarterly",IF(AND(AND('Recurring Transactions'!$J$25&lt;=EOMONTH($Q1183,0),$Q1183&lt;='Recurring Transactions'!$L$25),MOD((YEAR($Q1183)-YEAR('Recurring Transactions'!$J$25))*12+MONTH($Q1183)-MONTH('Recurring Transactions'!$J$25),3)=0),1,0),IF('Recurring Transactions'!$F$25="Annually",IF(AND(AND('Recurring Transactions'!$J$25&lt;=EOMONTH($Q1183,0),$Q1183&lt;='Recurring Transactions'!$L$25),MONTH($Q1183)=MONTH('Recurring Transactions'!$J$25)),1,0),0)))))))*'Recurring Transactions'!$D$25)</f>
        <v/>
      </c>
    </row>
    <row r="1184">
      <c r="N1184" s="126">
        <f>'Recurring Transactions'!$A$25</f>
        <v/>
      </c>
      <c r="O1184" s="126">
        <f>'Recurring Transactions'!$B$25</f>
        <v/>
      </c>
      <c r="P1184" s="126">
        <f>'Recurring Transactions'!$E$25</f>
        <v/>
      </c>
      <c r="Q1184" s="72">
        <f>IF('Recurring Transactions'!$J$25="","",EDATE('Recurring Transactions'!$J$25,22))</f>
        <v/>
      </c>
      <c r="R1184" s="126">
        <f>IF($Q1184="","",TEXT($Q1184,"mmm yyyy"))</f>
        <v/>
      </c>
      <c r="S1184" s="124">
        <f>IF(OR('Recurring Transactions'!$A$25="",$Q1184=""),0,(IF('Recurring Transactions'!$F$25="Monthly",IF(AND('Recurring Transactions'!$J$25&lt;=EOMONTH($Q1184,0),$Q1184&lt;='Recurring Transactions'!$L$25),1,0),IF('Recurring Transactions'!$F$25="Semi-monthly",IF(AND('Recurring Transactions'!$J$25&lt;=EOMONTH($Q1184,0),$Q1184&lt;='Recurring Transactions'!$L$25),2,0),IF('Recurring Transactions'!$F$25="Weekly",IF(AND('Recurring Transactions'!$J$25&lt;=EOMONTH($Q1184,0),$Q1184&lt;='Recurring Transactions'!$L$25),MAX(0,INT((MIN(EOMONTH($Q1184,0),'Recurring Transactions'!$L$25)-'Recurring Transactions'!$J$25)/7)+INT(-(MAX('Recurring Transactions'!$J$25,$Q1184)-'Recurring Transactions'!$J$25)/7)+1),0),IF('Recurring Transactions'!$F$25="Bi-weekly",IF(AND('Recurring Transactions'!$J$25&lt;=EOMONTH($Q1184,0),$Q1184&lt;='Recurring Transactions'!$L$25),MAX(0,INT((MIN(EOMONTH($Q1184,0),'Recurring Transactions'!$L$25)-'Recurring Transactions'!$J$25)/14)+INT(-(MAX('Recurring Transactions'!$J$25,$Q1184)-'Recurring Transactions'!$J$25)/14)+1),0),IF('Recurring Transactions'!$F$25="Quarterly",IF(AND(AND('Recurring Transactions'!$J$25&lt;=EOMONTH($Q1184,0),$Q1184&lt;='Recurring Transactions'!$L$25),MOD((YEAR($Q1184)-YEAR('Recurring Transactions'!$J$25))*12+MONTH($Q1184)-MONTH('Recurring Transactions'!$J$25),3)=0),1,0),IF('Recurring Transactions'!$F$25="Annually",IF(AND(AND('Recurring Transactions'!$J$25&lt;=EOMONTH($Q1184,0),$Q1184&lt;='Recurring Transactions'!$L$25),MONTH($Q1184)=MONTH('Recurring Transactions'!$J$25)),1,0),0)))))))*'Recurring Transactions'!$D$25)</f>
        <v/>
      </c>
    </row>
    <row r="1185">
      <c r="N1185" s="126">
        <f>'Recurring Transactions'!$A$25</f>
        <v/>
      </c>
      <c r="O1185" s="126">
        <f>'Recurring Transactions'!$B$25</f>
        <v/>
      </c>
      <c r="P1185" s="126">
        <f>'Recurring Transactions'!$E$25</f>
        <v/>
      </c>
      <c r="Q1185" s="72">
        <f>IF('Recurring Transactions'!$J$25="","",EDATE('Recurring Transactions'!$J$25,23))</f>
        <v/>
      </c>
      <c r="R1185" s="126">
        <f>IF($Q1185="","",TEXT($Q1185,"mmm yyyy"))</f>
        <v/>
      </c>
      <c r="S1185" s="124">
        <f>IF(OR('Recurring Transactions'!$A$25="",$Q1185=""),0,(IF('Recurring Transactions'!$F$25="Monthly",IF(AND('Recurring Transactions'!$J$25&lt;=EOMONTH($Q1185,0),$Q1185&lt;='Recurring Transactions'!$L$25),1,0),IF('Recurring Transactions'!$F$25="Semi-monthly",IF(AND('Recurring Transactions'!$J$25&lt;=EOMONTH($Q1185,0),$Q1185&lt;='Recurring Transactions'!$L$25),2,0),IF('Recurring Transactions'!$F$25="Weekly",IF(AND('Recurring Transactions'!$J$25&lt;=EOMONTH($Q1185,0),$Q1185&lt;='Recurring Transactions'!$L$25),MAX(0,INT((MIN(EOMONTH($Q1185,0),'Recurring Transactions'!$L$25)-'Recurring Transactions'!$J$25)/7)+INT(-(MAX('Recurring Transactions'!$J$25,$Q1185)-'Recurring Transactions'!$J$25)/7)+1),0),IF('Recurring Transactions'!$F$25="Bi-weekly",IF(AND('Recurring Transactions'!$J$25&lt;=EOMONTH($Q1185,0),$Q1185&lt;='Recurring Transactions'!$L$25),MAX(0,INT((MIN(EOMONTH($Q1185,0),'Recurring Transactions'!$L$25)-'Recurring Transactions'!$J$25)/14)+INT(-(MAX('Recurring Transactions'!$J$25,$Q1185)-'Recurring Transactions'!$J$25)/14)+1),0),IF('Recurring Transactions'!$F$25="Quarterly",IF(AND(AND('Recurring Transactions'!$J$25&lt;=EOMONTH($Q1185,0),$Q1185&lt;='Recurring Transactions'!$L$25),MOD((YEAR($Q1185)-YEAR('Recurring Transactions'!$J$25))*12+MONTH($Q1185)-MONTH('Recurring Transactions'!$J$25),3)=0),1,0),IF('Recurring Transactions'!$F$25="Annually",IF(AND(AND('Recurring Transactions'!$J$25&lt;=EOMONTH($Q1185,0),$Q1185&lt;='Recurring Transactions'!$L$25),MONTH($Q1185)=MONTH('Recurring Transactions'!$J$25)),1,0),0)))))))*'Recurring Transactions'!$D$25)</f>
        <v/>
      </c>
    </row>
    <row r="1186">
      <c r="N1186" s="126">
        <f>'Recurring Transactions'!$A$25</f>
        <v/>
      </c>
      <c r="O1186" s="126">
        <f>'Recurring Transactions'!$B$25</f>
        <v/>
      </c>
      <c r="P1186" s="126">
        <f>'Recurring Transactions'!$E$25</f>
        <v/>
      </c>
      <c r="Q1186" s="72">
        <f>IF('Recurring Transactions'!$J$25="","",EDATE('Recurring Transactions'!$J$25,24))</f>
        <v/>
      </c>
      <c r="R1186" s="126">
        <f>IF($Q1186="","",TEXT($Q1186,"mmm yyyy"))</f>
        <v/>
      </c>
      <c r="S1186" s="124">
        <f>IF(OR('Recurring Transactions'!$A$25="",$Q1186=""),0,(IF('Recurring Transactions'!$F$25="Monthly",IF(AND('Recurring Transactions'!$J$25&lt;=EOMONTH($Q1186,0),$Q1186&lt;='Recurring Transactions'!$L$25),1,0),IF('Recurring Transactions'!$F$25="Semi-monthly",IF(AND('Recurring Transactions'!$J$25&lt;=EOMONTH($Q1186,0),$Q1186&lt;='Recurring Transactions'!$L$25),2,0),IF('Recurring Transactions'!$F$25="Weekly",IF(AND('Recurring Transactions'!$J$25&lt;=EOMONTH($Q1186,0),$Q1186&lt;='Recurring Transactions'!$L$25),MAX(0,INT((MIN(EOMONTH($Q1186,0),'Recurring Transactions'!$L$25)-'Recurring Transactions'!$J$25)/7)+INT(-(MAX('Recurring Transactions'!$J$25,$Q1186)-'Recurring Transactions'!$J$25)/7)+1),0),IF('Recurring Transactions'!$F$25="Bi-weekly",IF(AND('Recurring Transactions'!$J$25&lt;=EOMONTH($Q1186,0),$Q1186&lt;='Recurring Transactions'!$L$25),MAX(0,INT((MIN(EOMONTH($Q1186,0),'Recurring Transactions'!$L$25)-'Recurring Transactions'!$J$25)/14)+INT(-(MAX('Recurring Transactions'!$J$25,$Q1186)-'Recurring Transactions'!$J$25)/14)+1),0),IF('Recurring Transactions'!$F$25="Quarterly",IF(AND(AND('Recurring Transactions'!$J$25&lt;=EOMONTH($Q1186,0),$Q1186&lt;='Recurring Transactions'!$L$25),MOD((YEAR($Q1186)-YEAR('Recurring Transactions'!$J$25))*12+MONTH($Q1186)-MONTH('Recurring Transactions'!$J$25),3)=0),1,0),IF('Recurring Transactions'!$F$25="Annually",IF(AND(AND('Recurring Transactions'!$J$25&lt;=EOMONTH($Q1186,0),$Q1186&lt;='Recurring Transactions'!$L$25),MONTH($Q1186)=MONTH('Recurring Transactions'!$J$25)),1,0),0)))))))*'Recurring Transactions'!$D$25)</f>
        <v/>
      </c>
    </row>
    <row r="1187">
      <c r="N1187" s="126">
        <f>'Recurring Transactions'!$A$25</f>
        <v/>
      </c>
      <c r="O1187" s="126">
        <f>'Recurring Transactions'!$B$25</f>
        <v/>
      </c>
      <c r="P1187" s="126">
        <f>'Recurring Transactions'!$E$25</f>
        <v/>
      </c>
      <c r="Q1187" s="72">
        <f>IF('Recurring Transactions'!$J$25="","",EDATE('Recurring Transactions'!$J$25,25))</f>
        <v/>
      </c>
      <c r="R1187" s="126">
        <f>IF($Q1187="","",TEXT($Q1187,"mmm yyyy"))</f>
        <v/>
      </c>
      <c r="S1187" s="124">
        <f>IF(OR('Recurring Transactions'!$A$25="",$Q1187=""),0,(IF('Recurring Transactions'!$F$25="Monthly",IF(AND('Recurring Transactions'!$J$25&lt;=EOMONTH($Q1187,0),$Q1187&lt;='Recurring Transactions'!$L$25),1,0),IF('Recurring Transactions'!$F$25="Semi-monthly",IF(AND('Recurring Transactions'!$J$25&lt;=EOMONTH($Q1187,0),$Q1187&lt;='Recurring Transactions'!$L$25),2,0),IF('Recurring Transactions'!$F$25="Weekly",IF(AND('Recurring Transactions'!$J$25&lt;=EOMONTH($Q1187,0),$Q1187&lt;='Recurring Transactions'!$L$25),MAX(0,INT((MIN(EOMONTH($Q1187,0),'Recurring Transactions'!$L$25)-'Recurring Transactions'!$J$25)/7)+INT(-(MAX('Recurring Transactions'!$J$25,$Q1187)-'Recurring Transactions'!$J$25)/7)+1),0),IF('Recurring Transactions'!$F$25="Bi-weekly",IF(AND('Recurring Transactions'!$J$25&lt;=EOMONTH($Q1187,0),$Q1187&lt;='Recurring Transactions'!$L$25),MAX(0,INT((MIN(EOMONTH($Q1187,0),'Recurring Transactions'!$L$25)-'Recurring Transactions'!$J$25)/14)+INT(-(MAX('Recurring Transactions'!$J$25,$Q1187)-'Recurring Transactions'!$J$25)/14)+1),0),IF('Recurring Transactions'!$F$25="Quarterly",IF(AND(AND('Recurring Transactions'!$J$25&lt;=EOMONTH($Q1187,0),$Q1187&lt;='Recurring Transactions'!$L$25),MOD((YEAR($Q1187)-YEAR('Recurring Transactions'!$J$25))*12+MONTH($Q1187)-MONTH('Recurring Transactions'!$J$25),3)=0),1,0),IF('Recurring Transactions'!$F$25="Annually",IF(AND(AND('Recurring Transactions'!$J$25&lt;=EOMONTH($Q1187,0),$Q1187&lt;='Recurring Transactions'!$L$25),MONTH($Q1187)=MONTH('Recurring Transactions'!$J$25)),1,0),0)))))))*'Recurring Transactions'!$D$25)</f>
        <v/>
      </c>
    </row>
    <row r="1188">
      <c r="N1188" s="126">
        <f>'Recurring Transactions'!$A$25</f>
        <v/>
      </c>
      <c r="O1188" s="126">
        <f>'Recurring Transactions'!$B$25</f>
        <v/>
      </c>
      <c r="P1188" s="126">
        <f>'Recurring Transactions'!$E$25</f>
        <v/>
      </c>
      <c r="Q1188" s="72">
        <f>IF('Recurring Transactions'!$J$25="","",EDATE('Recurring Transactions'!$J$25,26))</f>
        <v/>
      </c>
      <c r="R1188" s="126">
        <f>IF($Q1188="","",TEXT($Q1188,"mmm yyyy"))</f>
        <v/>
      </c>
      <c r="S1188" s="124">
        <f>IF(OR('Recurring Transactions'!$A$25="",$Q1188=""),0,(IF('Recurring Transactions'!$F$25="Monthly",IF(AND('Recurring Transactions'!$J$25&lt;=EOMONTH($Q1188,0),$Q1188&lt;='Recurring Transactions'!$L$25),1,0),IF('Recurring Transactions'!$F$25="Semi-monthly",IF(AND('Recurring Transactions'!$J$25&lt;=EOMONTH($Q1188,0),$Q1188&lt;='Recurring Transactions'!$L$25),2,0),IF('Recurring Transactions'!$F$25="Weekly",IF(AND('Recurring Transactions'!$J$25&lt;=EOMONTH($Q1188,0),$Q1188&lt;='Recurring Transactions'!$L$25),MAX(0,INT((MIN(EOMONTH($Q1188,0),'Recurring Transactions'!$L$25)-'Recurring Transactions'!$J$25)/7)+INT(-(MAX('Recurring Transactions'!$J$25,$Q1188)-'Recurring Transactions'!$J$25)/7)+1),0),IF('Recurring Transactions'!$F$25="Bi-weekly",IF(AND('Recurring Transactions'!$J$25&lt;=EOMONTH($Q1188,0),$Q1188&lt;='Recurring Transactions'!$L$25),MAX(0,INT((MIN(EOMONTH($Q1188,0),'Recurring Transactions'!$L$25)-'Recurring Transactions'!$J$25)/14)+INT(-(MAX('Recurring Transactions'!$J$25,$Q1188)-'Recurring Transactions'!$J$25)/14)+1),0),IF('Recurring Transactions'!$F$25="Quarterly",IF(AND(AND('Recurring Transactions'!$J$25&lt;=EOMONTH($Q1188,0),$Q1188&lt;='Recurring Transactions'!$L$25),MOD((YEAR($Q1188)-YEAR('Recurring Transactions'!$J$25))*12+MONTH($Q1188)-MONTH('Recurring Transactions'!$J$25),3)=0),1,0),IF('Recurring Transactions'!$F$25="Annually",IF(AND(AND('Recurring Transactions'!$J$25&lt;=EOMONTH($Q1188,0),$Q1188&lt;='Recurring Transactions'!$L$25),MONTH($Q1188)=MONTH('Recurring Transactions'!$J$25)),1,0),0)))))))*'Recurring Transactions'!$D$25)</f>
        <v/>
      </c>
    </row>
    <row r="1189">
      <c r="N1189" s="126">
        <f>'Recurring Transactions'!$A$25</f>
        <v/>
      </c>
      <c r="O1189" s="126">
        <f>'Recurring Transactions'!$B$25</f>
        <v/>
      </c>
      <c r="P1189" s="126">
        <f>'Recurring Transactions'!$E$25</f>
        <v/>
      </c>
      <c r="Q1189" s="72">
        <f>IF('Recurring Transactions'!$J$25="","",EDATE('Recurring Transactions'!$J$25,27))</f>
        <v/>
      </c>
      <c r="R1189" s="126">
        <f>IF($Q1189="","",TEXT($Q1189,"mmm yyyy"))</f>
        <v/>
      </c>
      <c r="S1189" s="124">
        <f>IF(OR('Recurring Transactions'!$A$25="",$Q1189=""),0,(IF('Recurring Transactions'!$F$25="Monthly",IF(AND('Recurring Transactions'!$J$25&lt;=EOMONTH($Q1189,0),$Q1189&lt;='Recurring Transactions'!$L$25),1,0),IF('Recurring Transactions'!$F$25="Semi-monthly",IF(AND('Recurring Transactions'!$J$25&lt;=EOMONTH($Q1189,0),$Q1189&lt;='Recurring Transactions'!$L$25),2,0),IF('Recurring Transactions'!$F$25="Weekly",IF(AND('Recurring Transactions'!$J$25&lt;=EOMONTH($Q1189,0),$Q1189&lt;='Recurring Transactions'!$L$25),MAX(0,INT((MIN(EOMONTH($Q1189,0),'Recurring Transactions'!$L$25)-'Recurring Transactions'!$J$25)/7)+INT(-(MAX('Recurring Transactions'!$J$25,$Q1189)-'Recurring Transactions'!$J$25)/7)+1),0),IF('Recurring Transactions'!$F$25="Bi-weekly",IF(AND('Recurring Transactions'!$J$25&lt;=EOMONTH($Q1189,0),$Q1189&lt;='Recurring Transactions'!$L$25),MAX(0,INT((MIN(EOMONTH($Q1189,0),'Recurring Transactions'!$L$25)-'Recurring Transactions'!$J$25)/14)+INT(-(MAX('Recurring Transactions'!$J$25,$Q1189)-'Recurring Transactions'!$J$25)/14)+1),0),IF('Recurring Transactions'!$F$25="Quarterly",IF(AND(AND('Recurring Transactions'!$J$25&lt;=EOMONTH($Q1189,0),$Q1189&lt;='Recurring Transactions'!$L$25),MOD((YEAR($Q1189)-YEAR('Recurring Transactions'!$J$25))*12+MONTH($Q1189)-MONTH('Recurring Transactions'!$J$25),3)=0),1,0),IF('Recurring Transactions'!$F$25="Annually",IF(AND(AND('Recurring Transactions'!$J$25&lt;=EOMONTH($Q1189,0),$Q1189&lt;='Recurring Transactions'!$L$25),MONTH($Q1189)=MONTH('Recurring Transactions'!$J$25)),1,0),0)))))))*'Recurring Transactions'!$D$25)</f>
        <v/>
      </c>
    </row>
    <row r="1190">
      <c r="N1190" s="126">
        <f>'Recurring Transactions'!$A$25</f>
        <v/>
      </c>
      <c r="O1190" s="126">
        <f>'Recurring Transactions'!$B$25</f>
        <v/>
      </c>
      <c r="P1190" s="126">
        <f>'Recurring Transactions'!$E$25</f>
        <v/>
      </c>
      <c r="Q1190" s="72">
        <f>IF('Recurring Transactions'!$J$25="","",EDATE('Recurring Transactions'!$J$25,28))</f>
        <v/>
      </c>
      <c r="R1190" s="126">
        <f>IF($Q1190="","",TEXT($Q1190,"mmm yyyy"))</f>
        <v/>
      </c>
      <c r="S1190" s="124">
        <f>IF(OR('Recurring Transactions'!$A$25="",$Q1190=""),0,(IF('Recurring Transactions'!$F$25="Monthly",IF(AND('Recurring Transactions'!$J$25&lt;=EOMONTH($Q1190,0),$Q1190&lt;='Recurring Transactions'!$L$25),1,0),IF('Recurring Transactions'!$F$25="Semi-monthly",IF(AND('Recurring Transactions'!$J$25&lt;=EOMONTH($Q1190,0),$Q1190&lt;='Recurring Transactions'!$L$25),2,0),IF('Recurring Transactions'!$F$25="Weekly",IF(AND('Recurring Transactions'!$J$25&lt;=EOMONTH($Q1190,0),$Q1190&lt;='Recurring Transactions'!$L$25),MAX(0,INT((MIN(EOMONTH($Q1190,0),'Recurring Transactions'!$L$25)-'Recurring Transactions'!$J$25)/7)+INT(-(MAX('Recurring Transactions'!$J$25,$Q1190)-'Recurring Transactions'!$J$25)/7)+1),0),IF('Recurring Transactions'!$F$25="Bi-weekly",IF(AND('Recurring Transactions'!$J$25&lt;=EOMONTH($Q1190,0),$Q1190&lt;='Recurring Transactions'!$L$25),MAX(0,INT((MIN(EOMONTH($Q1190,0),'Recurring Transactions'!$L$25)-'Recurring Transactions'!$J$25)/14)+INT(-(MAX('Recurring Transactions'!$J$25,$Q1190)-'Recurring Transactions'!$J$25)/14)+1),0),IF('Recurring Transactions'!$F$25="Quarterly",IF(AND(AND('Recurring Transactions'!$J$25&lt;=EOMONTH($Q1190,0),$Q1190&lt;='Recurring Transactions'!$L$25),MOD((YEAR($Q1190)-YEAR('Recurring Transactions'!$J$25))*12+MONTH($Q1190)-MONTH('Recurring Transactions'!$J$25),3)=0),1,0),IF('Recurring Transactions'!$F$25="Annually",IF(AND(AND('Recurring Transactions'!$J$25&lt;=EOMONTH($Q1190,0),$Q1190&lt;='Recurring Transactions'!$L$25),MONTH($Q1190)=MONTH('Recurring Transactions'!$J$25)),1,0),0)))))))*'Recurring Transactions'!$D$25)</f>
        <v/>
      </c>
    </row>
    <row r="1191">
      <c r="N1191" s="126">
        <f>'Recurring Transactions'!$A$25</f>
        <v/>
      </c>
      <c r="O1191" s="126">
        <f>'Recurring Transactions'!$B$25</f>
        <v/>
      </c>
      <c r="P1191" s="126">
        <f>'Recurring Transactions'!$E$25</f>
        <v/>
      </c>
      <c r="Q1191" s="72">
        <f>IF('Recurring Transactions'!$J$25="","",EDATE('Recurring Transactions'!$J$25,29))</f>
        <v/>
      </c>
      <c r="R1191" s="126">
        <f>IF($Q1191="","",TEXT($Q1191,"mmm yyyy"))</f>
        <v/>
      </c>
      <c r="S1191" s="124">
        <f>IF(OR('Recurring Transactions'!$A$25="",$Q1191=""),0,(IF('Recurring Transactions'!$F$25="Monthly",IF(AND('Recurring Transactions'!$J$25&lt;=EOMONTH($Q1191,0),$Q1191&lt;='Recurring Transactions'!$L$25),1,0),IF('Recurring Transactions'!$F$25="Semi-monthly",IF(AND('Recurring Transactions'!$J$25&lt;=EOMONTH($Q1191,0),$Q1191&lt;='Recurring Transactions'!$L$25),2,0),IF('Recurring Transactions'!$F$25="Weekly",IF(AND('Recurring Transactions'!$J$25&lt;=EOMONTH($Q1191,0),$Q1191&lt;='Recurring Transactions'!$L$25),MAX(0,INT((MIN(EOMONTH($Q1191,0),'Recurring Transactions'!$L$25)-'Recurring Transactions'!$J$25)/7)+INT(-(MAX('Recurring Transactions'!$J$25,$Q1191)-'Recurring Transactions'!$J$25)/7)+1),0),IF('Recurring Transactions'!$F$25="Bi-weekly",IF(AND('Recurring Transactions'!$J$25&lt;=EOMONTH($Q1191,0),$Q1191&lt;='Recurring Transactions'!$L$25),MAX(0,INT((MIN(EOMONTH($Q1191,0),'Recurring Transactions'!$L$25)-'Recurring Transactions'!$J$25)/14)+INT(-(MAX('Recurring Transactions'!$J$25,$Q1191)-'Recurring Transactions'!$J$25)/14)+1),0),IF('Recurring Transactions'!$F$25="Quarterly",IF(AND(AND('Recurring Transactions'!$J$25&lt;=EOMONTH($Q1191,0),$Q1191&lt;='Recurring Transactions'!$L$25),MOD((YEAR($Q1191)-YEAR('Recurring Transactions'!$J$25))*12+MONTH($Q1191)-MONTH('Recurring Transactions'!$J$25),3)=0),1,0),IF('Recurring Transactions'!$F$25="Annually",IF(AND(AND('Recurring Transactions'!$J$25&lt;=EOMONTH($Q1191,0),$Q1191&lt;='Recurring Transactions'!$L$25),MONTH($Q1191)=MONTH('Recurring Transactions'!$J$25)),1,0),0)))))))*'Recurring Transactions'!$D$25)</f>
        <v/>
      </c>
    </row>
    <row r="1192">
      <c r="N1192" s="126">
        <f>'Recurring Transactions'!$A$25</f>
        <v/>
      </c>
      <c r="O1192" s="126">
        <f>'Recurring Transactions'!$B$25</f>
        <v/>
      </c>
      <c r="P1192" s="126">
        <f>'Recurring Transactions'!$E$25</f>
        <v/>
      </c>
      <c r="Q1192" s="72">
        <f>IF('Recurring Transactions'!$J$25="","",EDATE('Recurring Transactions'!$J$25,30))</f>
        <v/>
      </c>
      <c r="R1192" s="126">
        <f>IF($Q1192="","",TEXT($Q1192,"mmm yyyy"))</f>
        <v/>
      </c>
      <c r="S1192" s="124">
        <f>IF(OR('Recurring Transactions'!$A$25="",$Q1192=""),0,(IF('Recurring Transactions'!$F$25="Monthly",IF(AND('Recurring Transactions'!$J$25&lt;=EOMONTH($Q1192,0),$Q1192&lt;='Recurring Transactions'!$L$25),1,0),IF('Recurring Transactions'!$F$25="Semi-monthly",IF(AND('Recurring Transactions'!$J$25&lt;=EOMONTH($Q1192,0),$Q1192&lt;='Recurring Transactions'!$L$25),2,0),IF('Recurring Transactions'!$F$25="Weekly",IF(AND('Recurring Transactions'!$J$25&lt;=EOMONTH($Q1192,0),$Q1192&lt;='Recurring Transactions'!$L$25),MAX(0,INT((MIN(EOMONTH($Q1192,0),'Recurring Transactions'!$L$25)-'Recurring Transactions'!$J$25)/7)+INT(-(MAX('Recurring Transactions'!$J$25,$Q1192)-'Recurring Transactions'!$J$25)/7)+1),0),IF('Recurring Transactions'!$F$25="Bi-weekly",IF(AND('Recurring Transactions'!$J$25&lt;=EOMONTH($Q1192,0),$Q1192&lt;='Recurring Transactions'!$L$25),MAX(0,INT((MIN(EOMONTH($Q1192,0),'Recurring Transactions'!$L$25)-'Recurring Transactions'!$J$25)/14)+INT(-(MAX('Recurring Transactions'!$J$25,$Q1192)-'Recurring Transactions'!$J$25)/14)+1),0),IF('Recurring Transactions'!$F$25="Quarterly",IF(AND(AND('Recurring Transactions'!$J$25&lt;=EOMONTH($Q1192,0),$Q1192&lt;='Recurring Transactions'!$L$25),MOD((YEAR($Q1192)-YEAR('Recurring Transactions'!$J$25))*12+MONTH($Q1192)-MONTH('Recurring Transactions'!$J$25),3)=0),1,0),IF('Recurring Transactions'!$F$25="Annually",IF(AND(AND('Recurring Transactions'!$J$25&lt;=EOMONTH($Q1192,0),$Q1192&lt;='Recurring Transactions'!$L$25),MONTH($Q1192)=MONTH('Recurring Transactions'!$J$25)),1,0),0)))))))*'Recurring Transactions'!$D$25)</f>
        <v/>
      </c>
    </row>
    <row r="1193">
      <c r="N1193" s="126">
        <f>'Recurring Transactions'!$A$25</f>
        <v/>
      </c>
      <c r="O1193" s="126">
        <f>'Recurring Transactions'!$B$25</f>
        <v/>
      </c>
      <c r="P1193" s="126">
        <f>'Recurring Transactions'!$E$25</f>
        <v/>
      </c>
      <c r="Q1193" s="72">
        <f>IF('Recurring Transactions'!$J$25="","",EDATE('Recurring Transactions'!$J$25,31))</f>
        <v/>
      </c>
      <c r="R1193" s="126">
        <f>IF($Q1193="","",TEXT($Q1193,"mmm yyyy"))</f>
        <v/>
      </c>
      <c r="S1193" s="124">
        <f>IF(OR('Recurring Transactions'!$A$25="",$Q1193=""),0,(IF('Recurring Transactions'!$F$25="Monthly",IF(AND('Recurring Transactions'!$J$25&lt;=EOMONTH($Q1193,0),$Q1193&lt;='Recurring Transactions'!$L$25),1,0),IF('Recurring Transactions'!$F$25="Semi-monthly",IF(AND('Recurring Transactions'!$J$25&lt;=EOMONTH($Q1193,0),$Q1193&lt;='Recurring Transactions'!$L$25),2,0),IF('Recurring Transactions'!$F$25="Weekly",IF(AND('Recurring Transactions'!$J$25&lt;=EOMONTH($Q1193,0),$Q1193&lt;='Recurring Transactions'!$L$25),MAX(0,INT((MIN(EOMONTH($Q1193,0),'Recurring Transactions'!$L$25)-'Recurring Transactions'!$J$25)/7)+INT(-(MAX('Recurring Transactions'!$J$25,$Q1193)-'Recurring Transactions'!$J$25)/7)+1),0),IF('Recurring Transactions'!$F$25="Bi-weekly",IF(AND('Recurring Transactions'!$J$25&lt;=EOMONTH($Q1193,0),$Q1193&lt;='Recurring Transactions'!$L$25),MAX(0,INT((MIN(EOMONTH($Q1193,0),'Recurring Transactions'!$L$25)-'Recurring Transactions'!$J$25)/14)+INT(-(MAX('Recurring Transactions'!$J$25,$Q1193)-'Recurring Transactions'!$J$25)/14)+1),0),IF('Recurring Transactions'!$F$25="Quarterly",IF(AND(AND('Recurring Transactions'!$J$25&lt;=EOMONTH($Q1193,0),$Q1193&lt;='Recurring Transactions'!$L$25),MOD((YEAR($Q1193)-YEAR('Recurring Transactions'!$J$25))*12+MONTH($Q1193)-MONTH('Recurring Transactions'!$J$25),3)=0),1,0),IF('Recurring Transactions'!$F$25="Annually",IF(AND(AND('Recurring Transactions'!$J$25&lt;=EOMONTH($Q1193,0),$Q1193&lt;='Recurring Transactions'!$L$25),MONTH($Q1193)=MONTH('Recurring Transactions'!$J$25)),1,0),0)))))))*'Recurring Transactions'!$D$25)</f>
        <v/>
      </c>
    </row>
    <row r="1194">
      <c r="N1194" s="126">
        <f>'Recurring Transactions'!$A$25</f>
        <v/>
      </c>
      <c r="O1194" s="126">
        <f>'Recurring Transactions'!$B$25</f>
        <v/>
      </c>
      <c r="P1194" s="126">
        <f>'Recurring Transactions'!$E$25</f>
        <v/>
      </c>
      <c r="Q1194" s="72">
        <f>IF('Recurring Transactions'!$J$25="","",EDATE('Recurring Transactions'!$J$25,32))</f>
        <v/>
      </c>
      <c r="R1194" s="126">
        <f>IF($Q1194="","",TEXT($Q1194,"mmm yyyy"))</f>
        <v/>
      </c>
      <c r="S1194" s="124">
        <f>IF(OR('Recurring Transactions'!$A$25="",$Q1194=""),0,(IF('Recurring Transactions'!$F$25="Monthly",IF(AND('Recurring Transactions'!$J$25&lt;=EOMONTH($Q1194,0),$Q1194&lt;='Recurring Transactions'!$L$25),1,0),IF('Recurring Transactions'!$F$25="Semi-monthly",IF(AND('Recurring Transactions'!$J$25&lt;=EOMONTH($Q1194,0),$Q1194&lt;='Recurring Transactions'!$L$25),2,0),IF('Recurring Transactions'!$F$25="Weekly",IF(AND('Recurring Transactions'!$J$25&lt;=EOMONTH($Q1194,0),$Q1194&lt;='Recurring Transactions'!$L$25),MAX(0,INT((MIN(EOMONTH($Q1194,0),'Recurring Transactions'!$L$25)-'Recurring Transactions'!$J$25)/7)+INT(-(MAX('Recurring Transactions'!$J$25,$Q1194)-'Recurring Transactions'!$J$25)/7)+1),0),IF('Recurring Transactions'!$F$25="Bi-weekly",IF(AND('Recurring Transactions'!$J$25&lt;=EOMONTH($Q1194,0),$Q1194&lt;='Recurring Transactions'!$L$25),MAX(0,INT((MIN(EOMONTH($Q1194,0),'Recurring Transactions'!$L$25)-'Recurring Transactions'!$J$25)/14)+INT(-(MAX('Recurring Transactions'!$J$25,$Q1194)-'Recurring Transactions'!$J$25)/14)+1),0),IF('Recurring Transactions'!$F$25="Quarterly",IF(AND(AND('Recurring Transactions'!$J$25&lt;=EOMONTH($Q1194,0),$Q1194&lt;='Recurring Transactions'!$L$25),MOD((YEAR($Q1194)-YEAR('Recurring Transactions'!$J$25))*12+MONTH($Q1194)-MONTH('Recurring Transactions'!$J$25),3)=0),1,0),IF('Recurring Transactions'!$F$25="Annually",IF(AND(AND('Recurring Transactions'!$J$25&lt;=EOMONTH($Q1194,0),$Q1194&lt;='Recurring Transactions'!$L$25),MONTH($Q1194)=MONTH('Recurring Transactions'!$J$25)),1,0),0)))))))*'Recurring Transactions'!$D$25)</f>
        <v/>
      </c>
    </row>
    <row r="1195">
      <c r="N1195" s="126">
        <f>'Recurring Transactions'!$A$25</f>
        <v/>
      </c>
      <c r="O1195" s="126">
        <f>'Recurring Transactions'!$B$25</f>
        <v/>
      </c>
      <c r="P1195" s="126">
        <f>'Recurring Transactions'!$E$25</f>
        <v/>
      </c>
      <c r="Q1195" s="72">
        <f>IF('Recurring Transactions'!$J$25="","",EDATE('Recurring Transactions'!$J$25,33))</f>
        <v/>
      </c>
      <c r="R1195" s="126">
        <f>IF($Q1195="","",TEXT($Q1195,"mmm yyyy"))</f>
        <v/>
      </c>
      <c r="S1195" s="124">
        <f>IF(OR('Recurring Transactions'!$A$25="",$Q1195=""),0,(IF('Recurring Transactions'!$F$25="Monthly",IF(AND('Recurring Transactions'!$J$25&lt;=EOMONTH($Q1195,0),$Q1195&lt;='Recurring Transactions'!$L$25),1,0),IF('Recurring Transactions'!$F$25="Semi-monthly",IF(AND('Recurring Transactions'!$J$25&lt;=EOMONTH($Q1195,0),$Q1195&lt;='Recurring Transactions'!$L$25),2,0),IF('Recurring Transactions'!$F$25="Weekly",IF(AND('Recurring Transactions'!$J$25&lt;=EOMONTH($Q1195,0),$Q1195&lt;='Recurring Transactions'!$L$25),MAX(0,INT((MIN(EOMONTH($Q1195,0),'Recurring Transactions'!$L$25)-'Recurring Transactions'!$J$25)/7)+INT(-(MAX('Recurring Transactions'!$J$25,$Q1195)-'Recurring Transactions'!$J$25)/7)+1),0),IF('Recurring Transactions'!$F$25="Bi-weekly",IF(AND('Recurring Transactions'!$J$25&lt;=EOMONTH($Q1195,0),$Q1195&lt;='Recurring Transactions'!$L$25),MAX(0,INT((MIN(EOMONTH($Q1195,0),'Recurring Transactions'!$L$25)-'Recurring Transactions'!$J$25)/14)+INT(-(MAX('Recurring Transactions'!$J$25,$Q1195)-'Recurring Transactions'!$J$25)/14)+1),0),IF('Recurring Transactions'!$F$25="Quarterly",IF(AND(AND('Recurring Transactions'!$J$25&lt;=EOMONTH($Q1195,0),$Q1195&lt;='Recurring Transactions'!$L$25),MOD((YEAR($Q1195)-YEAR('Recurring Transactions'!$J$25))*12+MONTH($Q1195)-MONTH('Recurring Transactions'!$J$25),3)=0),1,0),IF('Recurring Transactions'!$F$25="Annually",IF(AND(AND('Recurring Transactions'!$J$25&lt;=EOMONTH($Q1195,0),$Q1195&lt;='Recurring Transactions'!$L$25),MONTH($Q1195)=MONTH('Recurring Transactions'!$J$25)),1,0),0)))))))*'Recurring Transactions'!$D$25)</f>
        <v/>
      </c>
    </row>
    <row r="1196">
      <c r="N1196" s="126">
        <f>'Recurring Transactions'!$A$25</f>
        <v/>
      </c>
      <c r="O1196" s="126">
        <f>'Recurring Transactions'!$B$25</f>
        <v/>
      </c>
      <c r="P1196" s="126">
        <f>'Recurring Transactions'!$E$25</f>
        <v/>
      </c>
      <c r="Q1196" s="72">
        <f>IF('Recurring Transactions'!$J$25="","",EDATE('Recurring Transactions'!$J$25,34))</f>
        <v/>
      </c>
      <c r="R1196" s="126">
        <f>IF($Q1196="","",TEXT($Q1196,"mmm yyyy"))</f>
        <v/>
      </c>
      <c r="S1196" s="124">
        <f>IF(OR('Recurring Transactions'!$A$25="",$Q1196=""),0,(IF('Recurring Transactions'!$F$25="Monthly",IF(AND('Recurring Transactions'!$J$25&lt;=EOMONTH($Q1196,0),$Q1196&lt;='Recurring Transactions'!$L$25),1,0),IF('Recurring Transactions'!$F$25="Semi-monthly",IF(AND('Recurring Transactions'!$J$25&lt;=EOMONTH($Q1196,0),$Q1196&lt;='Recurring Transactions'!$L$25),2,0),IF('Recurring Transactions'!$F$25="Weekly",IF(AND('Recurring Transactions'!$J$25&lt;=EOMONTH($Q1196,0),$Q1196&lt;='Recurring Transactions'!$L$25),MAX(0,INT((MIN(EOMONTH($Q1196,0),'Recurring Transactions'!$L$25)-'Recurring Transactions'!$J$25)/7)+INT(-(MAX('Recurring Transactions'!$J$25,$Q1196)-'Recurring Transactions'!$J$25)/7)+1),0),IF('Recurring Transactions'!$F$25="Bi-weekly",IF(AND('Recurring Transactions'!$J$25&lt;=EOMONTH($Q1196,0),$Q1196&lt;='Recurring Transactions'!$L$25),MAX(0,INT((MIN(EOMONTH($Q1196,0),'Recurring Transactions'!$L$25)-'Recurring Transactions'!$J$25)/14)+INT(-(MAX('Recurring Transactions'!$J$25,$Q1196)-'Recurring Transactions'!$J$25)/14)+1),0),IF('Recurring Transactions'!$F$25="Quarterly",IF(AND(AND('Recurring Transactions'!$J$25&lt;=EOMONTH($Q1196,0),$Q1196&lt;='Recurring Transactions'!$L$25),MOD((YEAR($Q1196)-YEAR('Recurring Transactions'!$J$25))*12+MONTH($Q1196)-MONTH('Recurring Transactions'!$J$25),3)=0),1,0),IF('Recurring Transactions'!$F$25="Annually",IF(AND(AND('Recurring Transactions'!$J$25&lt;=EOMONTH($Q1196,0),$Q1196&lt;='Recurring Transactions'!$L$25),MONTH($Q1196)=MONTH('Recurring Transactions'!$J$25)),1,0),0)))))))*'Recurring Transactions'!$D$25)</f>
        <v/>
      </c>
    </row>
    <row r="1197">
      <c r="N1197" s="126">
        <f>'Recurring Transactions'!$A$25</f>
        <v/>
      </c>
      <c r="O1197" s="126">
        <f>'Recurring Transactions'!$B$25</f>
        <v/>
      </c>
      <c r="P1197" s="126">
        <f>'Recurring Transactions'!$E$25</f>
        <v/>
      </c>
      <c r="Q1197" s="72">
        <f>IF('Recurring Transactions'!$J$25="","",EDATE('Recurring Transactions'!$J$25,35))</f>
        <v/>
      </c>
      <c r="R1197" s="126">
        <f>IF($Q1197="","",TEXT($Q1197,"mmm yyyy"))</f>
        <v/>
      </c>
      <c r="S1197" s="124">
        <f>IF(OR('Recurring Transactions'!$A$25="",$Q1197=""),0,(IF('Recurring Transactions'!$F$25="Monthly",IF(AND('Recurring Transactions'!$J$25&lt;=EOMONTH($Q1197,0),$Q1197&lt;='Recurring Transactions'!$L$25),1,0),IF('Recurring Transactions'!$F$25="Semi-monthly",IF(AND('Recurring Transactions'!$J$25&lt;=EOMONTH($Q1197,0),$Q1197&lt;='Recurring Transactions'!$L$25),2,0),IF('Recurring Transactions'!$F$25="Weekly",IF(AND('Recurring Transactions'!$J$25&lt;=EOMONTH($Q1197,0),$Q1197&lt;='Recurring Transactions'!$L$25),MAX(0,INT((MIN(EOMONTH($Q1197,0),'Recurring Transactions'!$L$25)-'Recurring Transactions'!$J$25)/7)+INT(-(MAX('Recurring Transactions'!$J$25,$Q1197)-'Recurring Transactions'!$J$25)/7)+1),0),IF('Recurring Transactions'!$F$25="Bi-weekly",IF(AND('Recurring Transactions'!$J$25&lt;=EOMONTH($Q1197,0),$Q1197&lt;='Recurring Transactions'!$L$25),MAX(0,INT((MIN(EOMONTH($Q1197,0),'Recurring Transactions'!$L$25)-'Recurring Transactions'!$J$25)/14)+INT(-(MAX('Recurring Transactions'!$J$25,$Q1197)-'Recurring Transactions'!$J$25)/14)+1),0),IF('Recurring Transactions'!$F$25="Quarterly",IF(AND(AND('Recurring Transactions'!$J$25&lt;=EOMONTH($Q1197,0),$Q1197&lt;='Recurring Transactions'!$L$25),MOD((YEAR($Q1197)-YEAR('Recurring Transactions'!$J$25))*12+MONTH($Q1197)-MONTH('Recurring Transactions'!$J$25),3)=0),1,0),IF('Recurring Transactions'!$F$25="Annually",IF(AND(AND('Recurring Transactions'!$J$25&lt;=EOMONTH($Q1197,0),$Q1197&lt;='Recurring Transactions'!$L$25),MONTH($Q1197)=MONTH('Recurring Transactions'!$J$25)),1,0),0)))))))*'Recurring Transactions'!$D$25)</f>
        <v/>
      </c>
    </row>
    <row r="1198">
      <c r="N1198" s="126">
        <f>'Recurring Transactions'!$A$25</f>
        <v/>
      </c>
      <c r="O1198" s="126">
        <f>'Recurring Transactions'!$B$25</f>
        <v/>
      </c>
      <c r="P1198" s="126">
        <f>'Recurring Transactions'!$E$25</f>
        <v/>
      </c>
      <c r="Q1198" s="72">
        <f>IF('Recurring Transactions'!$J$25="","",EDATE('Recurring Transactions'!$J$25,36))</f>
        <v/>
      </c>
      <c r="R1198" s="126">
        <f>IF($Q1198="","",TEXT($Q1198,"mmm yyyy"))</f>
        <v/>
      </c>
      <c r="S1198" s="124">
        <f>IF(OR('Recurring Transactions'!$A$25="",$Q1198=""),0,(IF('Recurring Transactions'!$F$25="Monthly",IF(AND('Recurring Transactions'!$J$25&lt;=EOMONTH($Q1198,0),$Q1198&lt;='Recurring Transactions'!$L$25),1,0),IF('Recurring Transactions'!$F$25="Semi-monthly",IF(AND('Recurring Transactions'!$J$25&lt;=EOMONTH($Q1198,0),$Q1198&lt;='Recurring Transactions'!$L$25),2,0),IF('Recurring Transactions'!$F$25="Weekly",IF(AND('Recurring Transactions'!$J$25&lt;=EOMONTH($Q1198,0),$Q1198&lt;='Recurring Transactions'!$L$25),MAX(0,INT((MIN(EOMONTH($Q1198,0),'Recurring Transactions'!$L$25)-'Recurring Transactions'!$J$25)/7)+INT(-(MAX('Recurring Transactions'!$J$25,$Q1198)-'Recurring Transactions'!$J$25)/7)+1),0),IF('Recurring Transactions'!$F$25="Bi-weekly",IF(AND('Recurring Transactions'!$J$25&lt;=EOMONTH($Q1198,0),$Q1198&lt;='Recurring Transactions'!$L$25),MAX(0,INT((MIN(EOMONTH($Q1198,0),'Recurring Transactions'!$L$25)-'Recurring Transactions'!$J$25)/14)+INT(-(MAX('Recurring Transactions'!$J$25,$Q1198)-'Recurring Transactions'!$J$25)/14)+1),0),IF('Recurring Transactions'!$F$25="Quarterly",IF(AND(AND('Recurring Transactions'!$J$25&lt;=EOMONTH($Q1198,0),$Q1198&lt;='Recurring Transactions'!$L$25),MOD((YEAR($Q1198)-YEAR('Recurring Transactions'!$J$25))*12+MONTH($Q1198)-MONTH('Recurring Transactions'!$J$25),3)=0),1,0),IF('Recurring Transactions'!$F$25="Annually",IF(AND(AND('Recurring Transactions'!$J$25&lt;=EOMONTH($Q1198,0),$Q1198&lt;='Recurring Transactions'!$L$25),MONTH($Q1198)=MONTH('Recurring Transactions'!$J$25)),1,0),0)))))))*'Recurring Transactions'!$D$25)</f>
        <v/>
      </c>
    </row>
    <row r="1199">
      <c r="N1199" s="126">
        <f>'Recurring Transactions'!$A$25</f>
        <v/>
      </c>
      <c r="O1199" s="126">
        <f>'Recurring Transactions'!$B$25</f>
        <v/>
      </c>
      <c r="P1199" s="126">
        <f>'Recurring Transactions'!$E$25</f>
        <v/>
      </c>
      <c r="Q1199" s="72">
        <f>IF('Recurring Transactions'!$J$25="","",EDATE('Recurring Transactions'!$J$25,37))</f>
        <v/>
      </c>
      <c r="R1199" s="126">
        <f>IF($Q1199="","",TEXT($Q1199,"mmm yyyy"))</f>
        <v/>
      </c>
      <c r="S1199" s="124">
        <f>IF(OR('Recurring Transactions'!$A$25="",$Q1199=""),0,(IF('Recurring Transactions'!$F$25="Monthly",IF(AND('Recurring Transactions'!$J$25&lt;=EOMONTH($Q1199,0),$Q1199&lt;='Recurring Transactions'!$L$25),1,0),IF('Recurring Transactions'!$F$25="Semi-monthly",IF(AND('Recurring Transactions'!$J$25&lt;=EOMONTH($Q1199,0),$Q1199&lt;='Recurring Transactions'!$L$25),2,0),IF('Recurring Transactions'!$F$25="Weekly",IF(AND('Recurring Transactions'!$J$25&lt;=EOMONTH($Q1199,0),$Q1199&lt;='Recurring Transactions'!$L$25),MAX(0,INT((MIN(EOMONTH($Q1199,0),'Recurring Transactions'!$L$25)-'Recurring Transactions'!$J$25)/7)+INT(-(MAX('Recurring Transactions'!$J$25,$Q1199)-'Recurring Transactions'!$J$25)/7)+1),0),IF('Recurring Transactions'!$F$25="Bi-weekly",IF(AND('Recurring Transactions'!$J$25&lt;=EOMONTH($Q1199,0),$Q1199&lt;='Recurring Transactions'!$L$25),MAX(0,INT((MIN(EOMONTH($Q1199,0),'Recurring Transactions'!$L$25)-'Recurring Transactions'!$J$25)/14)+INT(-(MAX('Recurring Transactions'!$J$25,$Q1199)-'Recurring Transactions'!$J$25)/14)+1),0),IF('Recurring Transactions'!$F$25="Quarterly",IF(AND(AND('Recurring Transactions'!$J$25&lt;=EOMONTH($Q1199,0),$Q1199&lt;='Recurring Transactions'!$L$25),MOD((YEAR($Q1199)-YEAR('Recurring Transactions'!$J$25))*12+MONTH($Q1199)-MONTH('Recurring Transactions'!$J$25),3)=0),1,0),IF('Recurring Transactions'!$F$25="Annually",IF(AND(AND('Recurring Transactions'!$J$25&lt;=EOMONTH($Q1199,0),$Q1199&lt;='Recurring Transactions'!$L$25),MONTH($Q1199)=MONTH('Recurring Transactions'!$J$25)),1,0),0)))))))*'Recurring Transactions'!$D$25)</f>
        <v/>
      </c>
    </row>
    <row r="1200">
      <c r="N1200" s="126">
        <f>'Recurring Transactions'!$A$25</f>
        <v/>
      </c>
      <c r="O1200" s="126">
        <f>'Recurring Transactions'!$B$25</f>
        <v/>
      </c>
      <c r="P1200" s="126">
        <f>'Recurring Transactions'!$E$25</f>
        <v/>
      </c>
      <c r="Q1200" s="72">
        <f>IF('Recurring Transactions'!$J$25="","",EDATE('Recurring Transactions'!$J$25,38))</f>
        <v/>
      </c>
      <c r="R1200" s="126">
        <f>IF($Q1200="","",TEXT($Q1200,"mmm yyyy"))</f>
        <v/>
      </c>
      <c r="S1200" s="124">
        <f>IF(OR('Recurring Transactions'!$A$25="",$Q1200=""),0,(IF('Recurring Transactions'!$F$25="Monthly",IF(AND('Recurring Transactions'!$J$25&lt;=EOMONTH($Q1200,0),$Q1200&lt;='Recurring Transactions'!$L$25),1,0),IF('Recurring Transactions'!$F$25="Semi-monthly",IF(AND('Recurring Transactions'!$J$25&lt;=EOMONTH($Q1200,0),$Q1200&lt;='Recurring Transactions'!$L$25),2,0),IF('Recurring Transactions'!$F$25="Weekly",IF(AND('Recurring Transactions'!$J$25&lt;=EOMONTH($Q1200,0),$Q1200&lt;='Recurring Transactions'!$L$25),MAX(0,INT((MIN(EOMONTH($Q1200,0),'Recurring Transactions'!$L$25)-'Recurring Transactions'!$J$25)/7)+INT(-(MAX('Recurring Transactions'!$J$25,$Q1200)-'Recurring Transactions'!$J$25)/7)+1),0),IF('Recurring Transactions'!$F$25="Bi-weekly",IF(AND('Recurring Transactions'!$J$25&lt;=EOMONTH($Q1200,0),$Q1200&lt;='Recurring Transactions'!$L$25),MAX(0,INT((MIN(EOMONTH($Q1200,0),'Recurring Transactions'!$L$25)-'Recurring Transactions'!$J$25)/14)+INT(-(MAX('Recurring Transactions'!$J$25,$Q1200)-'Recurring Transactions'!$J$25)/14)+1),0),IF('Recurring Transactions'!$F$25="Quarterly",IF(AND(AND('Recurring Transactions'!$J$25&lt;=EOMONTH($Q1200,0),$Q1200&lt;='Recurring Transactions'!$L$25),MOD((YEAR($Q1200)-YEAR('Recurring Transactions'!$J$25))*12+MONTH($Q1200)-MONTH('Recurring Transactions'!$J$25),3)=0),1,0),IF('Recurring Transactions'!$F$25="Annually",IF(AND(AND('Recurring Transactions'!$J$25&lt;=EOMONTH($Q1200,0),$Q1200&lt;='Recurring Transactions'!$L$25),MONTH($Q1200)=MONTH('Recurring Transactions'!$J$25)),1,0),0)))))))*'Recurring Transactions'!$D$25)</f>
        <v/>
      </c>
    </row>
    <row r="1201">
      <c r="N1201" s="126">
        <f>'Recurring Transactions'!$A$25</f>
        <v/>
      </c>
      <c r="O1201" s="126">
        <f>'Recurring Transactions'!$B$25</f>
        <v/>
      </c>
      <c r="P1201" s="126">
        <f>'Recurring Transactions'!$E$25</f>
        <v/>
      </c>
      <c r="Q1201" s="72">
        <f>IF('Recurring Transactions'!$J$25="","",EDATE('Recurring Transactions'!$J$25,39))</f>
        <v/>
      </c>
      <c r="R1201" s="126">
        <f>IF($Q1201="","",TEXT($Q1201,"mmm yyyy"))</f>
        <v/>
      </c>
      <c r="S1201" s="124">
        <f>IF(OR('Recurring Transactions'!$A$25="",$Q1201=""),0,(IF('Recurring Transactions'!$F$25="Monthly",IF(AND('Recurring Transactions'!$J$25&lt;=EOMONTH($Q1201,0),$Q1201&lt;='Recurring Transactions'!$L$25),1,0),IF('Recurring Transactions'!$F$25="Semi-monthly",IF(AND('Recurring Transactions'!$J$25&lt;=EOMONTH($Q1201,0),$Q1201&lt;='Recurring Transactions'!$L$25),2,0),IF('Recurring Transactions'!$F$25="Weekly",IF(AND('Recurring Transactions'!$J$25&lt;=EOMONTH($Q1201,0),$Q1201&lt;='Recurring Transactions'!$L$25),MAX(0,INT((MIN(EOMONTH($Q1201,0),'Recurring Transactions'!$L$25)-'Recurring Transactions'!$J$25)/7)+INT(-(MAX('Recurring Transactions'!$J$25,$Q1201)-'Recurring Transactions'!$J$25)/7)+1),0),IF('Recurring Transactions'!$F$25="Bi-weekly",IF(AND('Recurring Transactions'!$J$25&lt;=EOMONTH($Q1201,0),$Q1201&lt;='Recurring Transactions'!$L$25),MAX(0,INT((MIN(EOMONTH($Q1201,0),'Recurring Transactions'!$L$25)-'Recurring Transactions'!$J$25)/14)+INT(-(MAX('Recurring Transactions'!$J$25,$Q1201)-'Recurring Transactions'!$J$25)/14)+1),0),IF('Recurring Transactions'!$F$25="Quarterly",IF(AND(AND('Recurring Transactions'!$J$25&lt;=EOMONTH($Q1201,0),$Q1201&lt;='Recurring Transactions'!$L$25),MOD((YEAR($Q1201)-YEAR('Recurring Transactions'!$J$25))*12+MONTH($Q1201)-MONTH('Recurring Transactions'!$J$25),3)=0),1,0),IF('Recurring Transactions'!$F$25="Annually",IF(AND(AND('Recurring Transactions'!$J$25&lt;=EOMONTH($Q1201,0),$Q1201&lt;='Recurring Transactions'!$L$25),MONTH($Q1201)=MONTH('Recurring Transactions'!$J$25)),1,0),0)))))))*'Recurring Transactions'!$D$25)</f>
        <v/>
      </c>
    </row>
    <row r="1202">
      <c r="N1202" s="126">
        <f>'Recurring Transactions'!$A$25</f>
        <v/>
      </c>
      <c r="O1202" s="126">
        <f>'Recurring Transactions'!$B$25</f>
        <v/>
      </c>
      <c r="P1202" s="126">
        <f>'Recurring Transactions'!$E$25</f>
        <v/>
      </c>
      <c r="Q1202" s="72">
        <f>IF('Recurring Transactions'!$J$25="","",EDATE('Recurring Transactions'!$J$25,40))</f>
        <v/>
      </c>
      <c r="R1202" s="126">
        <f>IF($Q1202="","",TEXT($Q1202,"mmm yyyy"))</f>
        <v/>
      </c>
      <c r="S1202" s="124">
        <f>IF(OR('Recurring Transactions'!$A$25="",$Q1202=""),0,(IF('Recurring Transactions'!$F$25="Monthly",IF(AND('Recurring Transactions'!$J$25&lt;=EOMONTH($Q1202,0),$Q1202&lt;='Recurring Transactions'!$L$25),1,0),IF('Recurring Transactions'!$F$25="Semi-monthly",IF(AND('Recurring Transactions'!$J$25&lt;=EOMONTH($Q1202,0),$Q1202&lt;='Recurring Transactions'!$L$25),2,0),IF('Recurring Transactions'!$F$25="Weekly",IF(AND('Recurring Transactions'!$J$25&lt;=EOMONTH($Q1202,0),$Q1202&lt;='Recurring Transactions'!$L$25),MAX(0,INT((MIN(EOMONTH($Q1202,0),'Recurring Transactions'!$L$25)-'Recurring Transactions'!$J$25)/7)+INT(-(MAX('Recurring Transactions'!$J$25,$Q1202)-'Recurring Transactions'!$J$25)/7)+1),0),IF('Recurring Transactions'!$F$25="Bi-weekly",IF(AND('Recurring Transactions'!$J$25&lt;=EOMONTH($Q1202,0),$Q1202&lt;='Recurring Transactions'!$L$25),MAX(0,INT((MIN(EOMONTH($Q1202,0),'Recurring Transactions'!$L$25)-'Recurring Transactions'!$J$25)/14)+INT(-(MAX('Recurring Transactions'!$J$25,$Q1202)-'Recurring Transactions'!$J$25)/14)+1),0),IF('Recurring Transactions'!$F$25="Quarterly",IF(AND(AND('Recurring Transactions'!$J$25&lt;=EOMONTH($Q1202,0),$Q1202&lt;='Recurring Transactions'!$L$25),MOD((YEAR($Q1202)-YEAR('Recurring Transactions'!$J$25))*12+MONTH($Q1202)-MONTH('Recurring Transactions'!$J$25),3)=0),1,0),IF('Recurring Transactions'!$F$25="Annually",IF(AND(AND('Recurring Transactions'!$J$25&lt;=EOMONTH($Q1202,0),$Q1202&lt;='Recurring Transactions'!$L$25),MONTH($Q1202)=MONTH('Recurring Transactions'!$J$25)),1,0),0)))))))*'Recurring Transactions'!$D$25)</f>
        <v/>
      </c>
    </row>
    <row r="1203">
      <c r="N1203" s="126">
        <f>'Recurring Transactions'!$A$25</f>
        <v/>
      </c>
      <c r="O1203" s="126">
        <f>'Recurring Transactions'!$B$25</f>
        <v/>
      </c>
      <c r="P1203" s="126">
        <f>'Recurring Transactions'!$E$25</f>
        <v/>
      </c>
      <c r="Q1203" s="72">
        <f>IF('Recurring Transactions'!$J$25="","",EDATE('Recurring Transactions'!$J$25,41))</f>
        <v/>
      </c>
      <c r="R1203" s="126">
        <f>IF($Q1203="","",TEXT($Q1203,"mmm yyyy"))</f>
        <v/>
      </c>
      <c r="S1203" s="124">
        <f>IF(OR('Recurring Transactions'!$A$25="",$Q1203=""),0,(IF('Recurring Transactions'!$F$25="Monthly",IF(AND('Recurring Transactions'!$J$25&lt;=EOMONTH($Q1203,0),$Q1203&lt;='Recurring Transactions'!$L$25),1,0),IF('Recurring Transactions'!$F$25="Semi-monthly",IF(AND('Recurring Transactions'!$J$25&lt;=EOMONTH($Q1203,0),$Q1203&lt;='Recurring Transactions'!$L$25),2,0),IF('Recurring Transactions'!$F$25="Weekly",IF(AND('Recurring Transactions'!$J$25&lt;=EOMONTH($Q1203,0),$Q1203&lt;='Recurring Transactions'!$L$25),MAX(0,INT((MIN(EOMONTH($Q1203,0),'Recurring Transactions'!$L$25)-'Recurring Transactions'!$J$25)/7)+INT(-(MAX('Recurring Transactions'!$J$25,$Q1203)-'Recurring Transactions'!$J$25)/7)+1),0),IF('Recurring Transactions'!$F$25="Bi-weekly",IF(AND('Recurring Transactions'!$J$25&lt;=EOMONTH($Q1203,0),$Q1203&lt;='Recurring Transactions'!$L$25),MAX(0,INT((MIN(EOMONTH($Q1203,0),'Recurring Transactions'!$L$25)-'Recurring Transactions'!$J$25)/14)+INT(-(MAX('Recurring Transactions'!$J$25,$Q1203)-'Recurring Transactions'!$J$25)/14)+1),0),IF('Recurring Transactions'!$F$25="Quarterly",IF(AND(AND('Recurring Transactions'!$J$25&lt;=EOMONTH($Q1203,0),$Q1203&lt;='Recurring Transactions'!$L$25),MOD((YEAR($Q1203)-YEAR('Recurring Transactions'!$J$25))*12+MONTH($Q1203)-MONTH('Recurring Transactions'!$J$25),3)=0),1,0),IF('Recurring Transactions'!$F$25="Annually",IF(AND(AND('Recurring Transactions'!$J$25&lt;=EOMONTH($Q1203,0),$Q1203&lt;='Recurring Transactions'!$L$25),MONTH($Q1203)=MONTH('Recurring Transactions'!$J$25)),1,0),0)))))))*'Recurring Transactions'!$D$25)</f>
        <v/>
      </c>
    </row>
    <row r="1204">
      <c r="N1204" s="126">
        <f>'Recurring Transactions'!$A$25</f>
        <v/>
      </c>
      <c r="O1204" s="126">
        <f>'Recurring Transactions'!$B$25</f>
        <v/>
      </c>
      <c r="P1204" s="126">
        <f>'Recurring Transactions'!$E$25</f>
        <v/>
      </c>
      <c r="Q1204" s="72">
        <f>IF('Recurring Transactions'!$J$25="","",EDATE('Recurring Transactions'!$J$25,42))</f>
        <v/>
      </c>
      <c r="R1204" s="126">
        <f>IF($Q1204="","",TEXT($Q1204,"mmm yyyy"))</f>
        <v/>
      </c>
      <c r="S1204" s="124">
        <f>IF(OR('Recurring Transactions'!$A$25="",$Q1204=""),0,(IF('Recurring Transactions'!$F$25="Monthly",IF(AND('Recurring Transactions'!$J$25&lt;=EOMONTH($Q1204,0),$Q1204&lt;='Recurring Transactions'!$L$25),1,0),IF('Recurring Transactions'!$F$25="Semi-monthly",IF(AND('Recurring Transactions'!$J$25&lt;=EOMONTH($Q1204,0),$Q1204&lt;='Recurring Transactions'!$L$25),2,0),IF('Recurring Transactions'!$F$25="Weekly",IF(AND('Recurring Transactions'!$J$25&lt;=EOMONTH($Q1204,0),$Q1204&lt;='Recurring Transactions'!$L$25),MAX(0,INT((MIN(EOMONTH($Q1204,0),'Recurring Transactions'!$L$25)-'Recurring Transactions'!$J$25)/7)+INT(-(MAX('Recurring Transactions'!$J$25,$Q1204)-'Recurring Transactions'!$J$25)/7)+1),0),IF('Recurring Transactions'!$F$25="Bi-weekly",IF(AND('Recurring Transactions'!$J$25&lt;=EOMONTH($Q1204,0),$Q1204&lt;='Recurring Transactions'!$L$25),MAX(0,INT((MIN(EOMONTH($Q1204,0),'Recurring Transactions'!$L$25)-'Recurring Transactions'!$J$25)/14)+INT(-(MAX('Recurring Transactions'!$J$25,$Q1204)-'Recurring Transactions'!$J$25)/14)+1),0),IF('Recurring Transactions'!$F$25="Quarterly",IF(AND(AND('Recurring Transactions'!$J$25&lt;=EOMONTH($Q1204,0),$Q1204&lt;='Recurring Transactions'!$L$25),MOD((YEAR($Q1204)-YEAR('Recurring Transactions'!$J$25))*12+MONTH($Q1204)-MONTH('Recurring Transactions'!$J$25),3)=0),1,0),IF('Recurring Transactions'!$F$25="Annually",IF(AND(AND('Recurring Transactions'!$J$25&lt;=EOMONTH($Q1204,0),$Q1204&lt;='Recurring Transactions'!$L$25),MONTH($Q1204)=MONTH('Recurring Transactions'!$J$25)),1,0),0)))))))*'Recurring Transactions'!$D$25)</f>
        <v/>
      </c>
    </row>
    <row r="1205">
      <c r="N1205" s="126">
        <f>'Recurring Transactions'!$A$25</f>
        <v/>
      </c>
      <c r="O1205" s="126">
        <f>'Recurring Transactions'!$B$25</f>
        <v/>
      </c>
      <c r="P1205" s="126">
        <f>'Recurring Transactions'!$E$25</f>
        <v/>
      </c>
      <c r="Q1205" s="72">
        <f>IF('Recurring Transactions'!$J$25="","",EDATE('Recurring Transactions'!$J$25,43))</f>
        <v/>
      </c>
      <c r="R1205" s="126">
        <f>IF($Q1205="","",TEXT($Q1205,"mmm yyyy"))</f>
        <v/>
      </c>
      <c r="S1205" s="124">
        <f>IF(OR('Recurring Transactions'!$A$25="",$Q1205=""),0,(IF('Recurring Transactions'!$F$25="Monthly",IF(AND('Recurring Transactions'!$J$25&lt;=EOMONTH($Q1205,0),$Q1205&lt;='Recurring Transactions'!$L$25),1,0),IF('Recurring Transactions'!$F$25="Semi-monthly",IF(AND('Recurring Transactions'!$J$25&lt;=EOMONTH($Q1205,0),$Q1205&lt;='Recurring Transactions'!$L$25),2,0),IF('Recurring Transactions'!$F$25="Weekly",IF(AND('Recurring Transactions'!$J$25&lt;=EOMONTH($Q1205,0),$Q1205&lt;='Recurring Transactions'!$L$25),MAX(0,INT((MIN(EOMONTH($Q1205,0),'Recurring Transactions'!$L$25)-'Recurring Transactions'!$J$25)/7)+INT(-(MAX('Recurring Transactions'!$J$25,$Q1205)-'Recurring Transactions'!$J$25)/7)+1),0),IF('Recurring Transactions'!$F$25="Bi-weekly",IF(AND('Recurring Transactions'!$J$25&lt;=EOMONTH($Q1205,0),$Q1205&lt;='Recurring Transactions'!$L$25),MAX(0,INT((MIN(EOMONTH($Q1205,0),'Recurring Transactions'!$L$25)-'Recurring Transactions'!$J$25)/14)+INT(-(MAX('Recurring Transactions'!$J$25,$Q1205)-'Recurring Transactions'!$J$25)/14)+1),0),IF('Recurring Transactions'!$F$25="Quarterly",IF(AND(AND('Recurring Transactions'!$J$25&lt;=EOMONTH($Q1205,0),$Q1205&lt;='Recurring Transactions'!$L$25),MOD((YEAR($Q1205)-YEAR('Recurring Transactions'!$J$25))*12+MONTH($Q1205)-MONTH('Recurring Transactions'!$J$25),3)=0),1,0),IF('Recurring Transactions'!$F$25="Annually",IF(AND(AND('Recurring Transactions'!$J$25&lt;=EOMONTH($Q1205,0),$Q1205&lt;='Recurring Transactions'!$L$25),MONTH($Q1205)=MONTH('Recurring Transactions'!$J$25)),1,0),0)))))))*'Recurring Transactions'!$D$25)</f>
        <v/>
      </c>
    </row>
    <row r="1206">
      <c r="N1206" s="126">
        <f>'Recurring Transactions'!$A$25</f>
        <v/>
      </c>
      <c r="O1206" s="126">
        <f>'Recurring Transactions'!$B$25</f>
        <v/>
      </c>
      <c r="P1206" s="126">
        <f>'Recurring Transactions'!$E$25</f>
        <v/>
      </c>
      <c r="Q1206" s="72">
        <f>IF('Recurring Transactions'!$J$25="","",EDATE('Recurring Transactions'!$J$25,44))</f>
        <v/>
      </c>
      <c r="R1206" s="126">
        <f>IF($Q1206="","",TEXT($Q1206,"mmm yyyy"))</f>
        <v/>
      </c>
      <c r="S1206" s="124">
        <f>IF(OR('Recurring Transactions'!$A$25="",$Q1206=""),0,(IF('Recurring Transactions'!$F$25="Monthly",IF(AND('Recurring Transactions'!$J$25&lt;=EOMONTH($Q1206,0),$Q1206&lt;='Recurring Transactions'!$L$25),1,0),IF('Recurring Transactions'!$F$25="Semi-monthly",IF(AND('Recurring Transactions'!$J$25&lt;=EOMONTH($Q1206,0),$Q1206&lt;='Recurring Transactions'!$L$25),2,0),IF('Recurring Transactions'!$F$25="Weekly",IF(AND('Recurring Transactions'!$J$25&lt;=EOMONTH($Q1206,0),$Q1206&lt;='Recurring Transactions'!$L$25),MAX(0,INT((MIN(EOMONTH($Q1206,0),'Recurring Transactions'!$L$25)-'Recurring Transactions'!$J$25)/7)+INT(-(MAX('Recurring Transactions'!$J$25,$Q1206)-'Recurring Transactions'!$J$25)/7)+1),0),IF('Recurring Transactions'!$F$25="Bi-weekly",IF(AND('Recurring Transactions'!$J$25&lt;=EOMONTH($Q1206,0),$Q1206&lt;='Recurring Transactions'!$L$25),MAX(0,INT((MIN(EOMONTH($Q1206,0),'Recurring Transactions'!$L$25)-'Recurring Transactions'!$J$25)/14)+INT(-(MAX('Recurring Transactions'!$J$25,$Q1206)-'Recurring Transactions'!$J$25)/14)+1),0),IF('Recurring Transactions'!$F$25="Quarterly",IF(AND(AND('Recurring Transactions'!$J$25&lt;=EOMONTH($Q1206,0),$Q1206&lt;='Recurring Transactions'!$L$25),MOD((YEAR($Q1206)-YEAR('Recurring Transactions'!$J$25))*12+MONTH($Q1206)-MONTH('Recurring Transactions'!$J$25),3)=0),1,0),IF('Recurring Transactions'!$F$25="Annually",IF(AND(AND('Recurring Transactions'!$J$25&lt;=EOMONTH($Q1206,0),$Q1206&lt;='Recurring Transactions'!$L$25),MONTH($Q1206)=MONTH('Recurring Transactions'!$J$25)),1,0),0)))))))*'Recurring Transactions'!$D$25)</f>
        <v/>
      </c>
    </row>
    <row r="1207">
      <c r="N1207" s="126">
        <f>'Recurring Transactions'!$A$25</f>
        <v/>
      </c>
      <c r="O1207" s="126">
        <f>'Recurring Transactions'!$B$25</f>
        <v/>
      </c>
      <c r="P1207" s="126">
        <f>'Recurring Transactions'!$E$25</f>
        <v/>
      </c>
      <c r="Q1207" s="72">
        <f>IF('Recurring Transactions'!$J$25="","",EDATE('Recurring Transactions'!$J$25,45))</f>
        <v/>
      </c>
      <c r="R1207" s="126">
        <f>IF($Q1207="","",TEXT($Q1207,"mmm yyyy"))</f>
        <v/>
      </c>
      <c r="S1207" s="124">
        <f>IF(OR('Recurring Transactions'!$A$25="",$Q1207=""),0,(IF('Recurring Transactions'!$F$25="Monthly",IF(AND('Recurring Transactions'!$J$25&lt;=EOMONTH($Q1207,0),$Q1207&lt;='Recurring Transactions'!$L$25),1,0),IF('Recurring Transactions'!$F$25="Semi-monthly",IF(AND('Recurring Transactions'!$J$25&lt;=EOMONTH($Q1207,0),$Q1207&lt;='Recurring Transactions'!$L$25),2,0),IF('Recurring Transactions'!$F$25="Weekly",IF(AND('Recurring Transactions'!$J$25&lt;=EOMONTH($Q1207,0),$Q1207&lt;='Recurring Transactions'!$L$25),MAX(0,INT((MIN(EOMONTH($Q1207,0),'Recurring Transactions'!$L$25)-'Recurring Transactions'!$J$25)/7)+INT(-(MAX('Recurring Transactions'!$J$25,$Q1207)-'Recurring Transactions'!$J$25)/7)+1),0),IF('Recurring Transactions'!$F$25="Bi-weekly",IF(AND('Recurring Transactions'!$J$25&lt;=EOMONTH($Q1207,0),$Q1207&lt;='Recurring Transactions'!$L$25),MAX(0,INT((MIN(EOMONTH($Q1207,0),'Recurring Transactions'!$L$25)-'Recurring Transactions'!$J$25)/14)+INT(-(MAX('Recurring Transactions'!$J$25,$Q1207)-'Recurring Transactions'!$J$25)/14)+1),0),IF('Recurring Transactions'!$F$25="Quarterly",IF(AND(AND('Recurring Transactions'!$J$25&lt;=EOMONTH($Q1207,0),$Q1207&lt;='Recurring Transactions'!$L$25),MOD((YEAR($Q1207)-YEAR('Recurring Transactions'!$J$25))*12+MONTH($Q1207)-MONTH('Recurring Transactions'!$J$25),3)=0),1,0),IF('Recurring Transactions'!$F$25="Annually",IF(AND(AND('Recurring Transactions'!$J$25&lt;=EOMONTH($Q1207,0),$Q1207&lt;='Recurring Transactions'!$L$25),MONTH($Q1207)=MONTH('Recurring Transactions'!$J$25)),1,0),0)))))))*'Recurring Transactions'!$D$25)</f>
        <v/>
      </c>
    </row>
    <row r="1208">
      <c r="N1208" s="126">
        <f>'Recurring Transactions'!$A$25</f>
        <v/>
      </c>
      <c r="O1208" s="126">
        <f>'Recurring Transactions'!$B$25</f>
        <v/>
      </c>
      <c r="P1208" s="126">
        <f>'Recurring Transactions'!$E$25</f>
        <v/>
      </c>
      <c r="Q1208" s="72">
        <f>IF('Recurring Transactions'!$J$25="","",EDATE('Recurring Transactions'!$J$25,46))</f>
        <v/>
      </c>
      <c r="R1208" s="126">
        <f>IF($Q1208="","",TEXT($Q1208,"mmm yyyy"))</f>
        <v/>
      </c>
      <c r="S1208" s="124">
        <f>IF(OR('Recurring Transactions'!$A$25="",$Q1208=""),0,(IF('Recurring Transactions'!$F$25="Monthly",IF(AND('Recurring Transactions'!$J$25&lt;=EOMONTH($Q1208,0),$Q1208&lt;='Recurring Transactions'!$L$25),1,0),IF('Recurring Transactions'!$F$25="Semi-monthly",IF(AND('Recurring Transactions'!$J$25&lt;=EOMONTH($Q1208,0),$Q1208&lt;='Recurring Transactions'!$L$25),2,0),IF('Recurring Transactions'!$F$25="Weekly",IF(AND('Recurring Transactions'!$J$25&lt;=EOMONTH($Q1208,0),$Q1208&lt;='Recurring Transactions'!$L$25),MAX(0,INT((MIN(EOMONTH($Q1208,0),'Recurring Transactions'!$L$25)-'Recurring Transactions'!$J$25)/7)+INT(-(MAX('Recurring Transactions'!$J$25,$Q1208)-'Recurring Transactions'!$J$25)/7)+1),0),IF('Recurring Transactions'!$F$25="Bi-weekly",IF(AND('Recurring Transactions'!$J$25&lt;=EOMONTH($Q1208,0),$Q1208&lt;='Recurring Transactions'!$L$25),MAX(0,INT((MIN(EOMONTH($Q1208,0),'Recurring Transactions'!$L$25)-'Recurring Transactions'!$J$25)/14)+INT(-(MAX('Recurring Transactions'!$J$25,$Q1208)-'Recurring Transactions'!$J$25)/14)+1),0),IF('Recurring Transactions'!$F$25="Quarterly",IF(AND(AND('Recurring Transactions'!$J$25&lt;=EOMONTH($Q1208,0),$Q1208&lt;='Recurring Transactions'!$L$25),MOD((YEAR($Q1208)-YEAR('Recurring Transactions'!$J$25))*12+MONTH($Q1208)-MONTH('Recurring Transactions'!$J$25),3)=0),1,0),IF('Recurring Transactions'!$F$25="Annually",IF(AND(AND('Recurring Transactions'!$J$25&lt;=EOMONTH($Q1208,0),$Q1208&lt;='Recurring Transactions'!$L$25),MONTH($Q1208)=MONTH('Recurring Transactions'!$J$25)),1,0),0)))))))*'Recurring Transactions'!$D$25)</f>
        <v/>
      </c>
    </row>
    <row r="1209">
      <c r="N1209" s="126">
        <f>'Recurring Transactions'!$A$25</f>
        <v/>
      </c>
      <c r="O1209" s="126">
        <f>'Recurring Transactions'!$B$25</f>
        <v/>
      </c>
      <c r="P1209" s="126">
        <f>'Recurring Transactions'!$E$25</f>
        <v/>
      </c>
      <c r="Q1209" s="72">
        <f>IF('Recurring Transactions'!$J$25="","",EDATE('Recurring Transactions'!$J$25,47))</f>
        <v/>
      </c>
      <c r="R1209" s="126">
        <f>IF($Q1209="","",TEXT($Q1209,"mmm yyyy"))</f>
        <v/>
      </c>
      <c r="S1209" s="124">
        <f>IF(OR('Recurring Transactions'!$A$25="",$Q1209=""),0,(IF('Recurring Transactions'!$F$25="Monthly",IF(AND('Recurring Transactions'!$J$25&lt;=EOMONTH($Q1209,0),$Q1209&lt;='Recurring Transactions'!$L$25),1,0),IF('Recurring Transactions'!$F$25="Semi-monthly",IF(AND('Recurring Transactions'!$J$25&lt;=EOMONTH($Q1209,0),$Q1209&lt;='Recurring Transactions'!$L$25),2,0),IF('Recurring Transactions'!$F$25="Weekly",IF(AND('Recurring Transactions'!$J$25&lt;=EOMONTH($Q1209,0),$Q1209&lt;='Recurring Transactions'!$L$25),MAX(0,INT((MIN(EOMONTH($Q1209,0),'Recurring Transactions'!$L$25)-'Recurring Transactions'!$J$25)/7)+INT(-(MAX('Recurring Transactions'!$J$25,$Q1209)-'Recurring Transactions'!$J$25)/7)+1),0),IF('Recurring Transactions'!$F$25="Bi-weekly",IF(AND('Recurring Transactions'!$J$25&lt;=EOMONTH($Q1209,0),$Q1209&lt;='Recurring Transactions'!$L$25),MAX(0,INT((MIN(EOMONTH($Q1209,0),'Recurring Transactions'!$L$25)-'Recurring Transactions'!$J$25)/14)+INT(-(MAX('Recurring Transactions'!$J$25,$Q1209)-'Recurring Transactions'!$J$25)/14)+1),0),IF('Recurring Transactions'!$F$25="Quarterly",IF(AND(AND('Recurring Transactions'!$J$25&lt;=EOMONTH($Q1209,0),$Q1209&lt;='Recurring Transactions'!$L$25),MOD((YEAR($Q1209)-YEAR('Recurring Transactions'!$J$25))*12+MONTH($Q1209)-MONTH('Recurring Transactions'!$J$25),3)=0),1,0),IF('Recurring Transactions'!$F$25="Annually",IF(AND(AND('Recurring Transactions'!$J$25&lt;=EOMONTH($Q1209,0),$Q1209&lt;='Recurring Transactions'!$L$25),MONTH($Q1209)=MONTH('Recurring Transactions'!$J$25)),1,0),0)))))))*'Recurring Transactions'!$D$25)</f>
        <v/>
      </c>
    </row>
    <row r="1210">
      <c r="N1210" s="126">
        <f>'Recurring Transactions'!$A$25</f>
        <v/>
      </c>
      <c r="O1210" s="126">
        <f>'Recurring Transactions'!$B$25</f>
        <v/>
      </c>
      <c r="P1210" s="126">
        <f>'Recurring Transactions'!$E$25</f>
        <v/>
      </c>
      <c r="Q1210" s="72">
        <f>IF('Recurring Transactions'!$J$25="","",EDATE('Recurring Transactions'!$J$25,48))</f>
        <v/>
      </c>
      <c r="R1210" s="126">
        <f>IF($Q1210="","",TEXT($Q1210,"mmm yyyy"))</f>
        <v/>
      </c>
      <c r="S1210" s="124">
        <f>IF(OR('Recurring Transactions'!$A$25="",$Q1210=""),0,(IF('Recurring Transactions'!$F$25="Monthly",IF(AND('Recurring Transactions'!$J$25&lt;=EOMONTH($Q1210,0),$Q1210&lt;='Recurring Transactions'!$L$25),1,0),IF('Recurring Transactions'!$F$25="Semi-monthly",IF(AND('Recurring Transactions'!$J$25&lt;=EOMONTH($Q1210,0),$Q1210&lt;='Recurring Transactions'!$L$25),2,0),IF('Recurring Transactions'!$F$25="Weekly",IF(AND('Recurring Transactions'!$J$25&lt;=EOMONTH($Q1210,0),$Q1210&lt;='Recurring Transactions'!$L$25),MAX(0,INT((MIN(EOMONTH($Q1210,0),'Recurring Transactions'!$L$25)-'Recurring Transactions'!$J$25)/7)+INT(-(MAX('Recurring Transactions'!$J$25,$Q1210)-'Recurring Transactions'!$J$25)/7)+1),0),IF('Recurring Transactions'!$F$25="Bi-weekly",IF(AND('Recurring Transactions'!$J$25&lt;=EOMONTH($Q1210,0),$Q1210&lt;='Recurring Transactions'!$L$25),MAX(0,INT((MIN(EOMONTH($Q1210,0),'Recurring Transactions'!$L$25)-'Recurring Transactions'!$J$25)/14)+INT(-(MAX('Recurring Transactions'!$J$25,$Q1210)-'Recurring Transactions'!$J$25)/14)+1),0),IF('Recurring Transactions'!$F$25="Quarterly",IF(AND(AND('Recurring Transactions'!$J$25&lt;=EOMONTH($Q1210,0),$Q1210&lt;='Recurring Transactions'!$L$25),MOD((YEAR($Q1210)-YEAR('Recurring Transactions'!$J$25))*12+MONTH($Q1210)-MONTH('Recurring Transactions'!$J$25),3)=0),1,0),IF('Recurring Transactions'!$F$25="Annually",IF(AND(AND('Recurring Transactions'!$J$25&lt;=EOMONTH($Q1210,0),$Q1210&lt;='Recurring Transactions'!$L$25),MONTH($Q1210)=MONTH('Recurring Transactions'!$J$25)),1,0),0)))))))*'Recurring Transactions'!$D$25)</f>
        <v/>
      </c>
    </row>
    <row r="1211">
      <c r="N1211" s="126">
        <f>'Recurring Transactions'!$A$25</f>
        <v/>
      </c>
      <c r="O1211" s="126">
        <f>'Recurring Transactions'!$B$25</f>
        <v/>
      </c>
      <c r="P1211" s="126">
        <f>'Recurring Transactions'!$E$25</f>
        <v/>
      </c>
      <c r="Q1211" s="72">
        <f>IF('Recurring Transactions'!$J$25="","",EDATE('Recurring Transactions'!$J$25,49))</f>
        <v/>
      </c>
      <c r="R1211" s="126">
        <f>IF($Q1211="","",TEXT($Q1211,"mmm yyyy"))</f>
        <v/>
      </c>
      <c r="S1211" s="124">
        <f>IF(OR('Recurring Transactions'!$A$25="",$Q1211=""),0,(IF('Recurring Transactions'!$F$25="Monthly",IF(AND('Recurring Transactions'!$J$25&lt;=EOMONTH($Q1211,0),$Q1211&lt;='Recurring Transactions'!$L$25),1,0),IF('Recurring Transactions'!$F$25="Semi-monthly",IF(AND('Recurring Transactions'!$J$25&lt;=EOMONTH($Q1211,0),$Q1211&lt;='Recurring Transactions'!$L$25),2,0),IF('Recurring Transactions'!$F$25="Weekly",IF(AND('Recurring Transactions'!$J$25&lt;=EOMONTH($Q1211,0),$Q1211&lt;='Recurring Transactions'!$L$25),MAX(0,INT((MIN(EOMONTH($Q1211,0),'Recurring Transactions'!$L$25)-'Recurring Transactions'!$J$25)/7)+INT(-(MAX('Recurring Transactions'!$J$25,$Q1211)-'Recurring Transactions'!$J$25)/7)+1),0),IF('Recurring Transactions'!$F$25="Bi-weekly",IF(AND('Recurring Transactions'!$J$25&lt;=EOMONTH($Q1211,0),$Q1211&lt;='Recurring Transactions'!$L$25),MAX(0,INT((MIN(EOMONTH($Q1211,0),'Recurring Transactions'!$L$25)-'Recurring Transactions'!$J$25)/14)+INT(-(MAX('Recurring Transactions'!$J$25,$Q1211)-'Recurring Transactions'!$J$25)/14)+1),0),IF('Recurring Transactions'!$F$25="Quarterly",IF(AND(AND('Recurring Transactions'!$J$25&lt;=EOMONTH($Q1211,0),$Q1211&lt;='Recurring Transactions'!$L$25),MOD((YEAR($Q1211)-YEAR('Recurring Transactions'!$J$25))*12+MONTH($Q1211)-MONTH('Recurring Transactions'!$J$25),3)=0),1,0),IF('Recurring Transactions'!$F$25="Annually",IF(AND(AND('Recurring Transactions'!$J$25&lt;=EOMONTH($Q1211,0),$Q1211&lt;='Recurring Transactions'!$L$25),MONTH($Q1211)=MONTH('Recurring Transactions'!$J$25)),1,0),0)))))))*'Recurring Transactions'!$D$25)</f>
        <v/>
      </c>
    </row>
    <row r="1212">
      <c r="N1212" s="126">
        <f>'Recurring Transactions'!$A$25</f>
        <v/>
      </c>
      <c r="O1212" s="126">
        <f>'Recurring Transactions'!$B$25</f>
        <v/>
      </c>
      <c r="P1212" s="126">
        <f>'Recurring Transactions'!$E$25</f>
        <v/>
      </c>
      <c r="Q1212" s="72">
        <f>IF('Recurring Transactions'!$J$25="","",EDATE('Recurring Transactions'!$J$25,50))</f>
        <v/>
      </c>
      <c r="R1212" s="126">
        <f>IF($Q1212="","",TEXT($Q1212,"mmm yyyy"))</f>
        <v/>
      </c>
      <c r="S1212" s="124">
        <f>IF(OR('Recurring Transactions'!$A$25="",$Q1212=""),0,(IF('Recurring Transactions'!$F$25="Monthly",IF(AND('Recurring Transactions'!$J$25&lt;=EOMONTH($Q1212,0),$Q1212&lt;='Recurring Transactions'!$L$25),1,0),IF('Recurring Transactions'!$F$25="Semi-monthly",IF(AND('Recurring Transactions'!$J$25&lt;=EOMONTH($Q1212,0),$Q1212&lt;='Recurring Transactions'!$L$25),2,0),IF('Recurring Transactions'!$F$25="Weekly",IF(AND('Recurring Transactions'!$J$25&lt;=EOMONTH($Q1212,0),$Q1212&lt;='Recurring Transactions'!$L$25),MAX(0,INT((MIN(EOMONTH($Q1212,0),'Recurring Transactions'!$L$25)-'Recurring Transactions'!$J$25)/7)+INT(-(MAX('Recurring Transactions'!$J$25,$Q1212)-'Recurring Transactions'!$J$25)/7)+1),0),IF('Recurring Transactions'!$F$25="Bi-weekly",IF(AND('Recurring Transactions'!$J$25&lt;=EOMONTH($Q1212,0),$Q1212&lt;='Recurring Transactions'!$L$25),MAX(0,INT((MIN(EOMONTH($Q1212,0),'Recurring Transactions'!$L$25)-'Recurring Transactions'!$J$25)/14)+INT(-(MAX('Recurring Transactions'!$J$25,$Q1212)-'Recurring Transactions'!$J$25)/14)+1),0),IF('Recurring Transactions'!$F$25="Quarterly",IF(AND(AND('Recurring Transactions'!$J$25&lt;=EOMONTH($Q1212,0),$Q1212&lt;='Recurring Transactions'!$L$25),MOD((YEAR($Q1212)-YEAR('Recurring Transactions'!$J$25))*12+MONTH($Q1212)-MONTH('Recurring Transactions'!$J$25),3)=0),1,0),IF('Recurring Transactions'!$F$25="Annually",IF(AND(AND('Recurring Transactions'!$J$25&lt;=EOMONTH($Q1212,0),$Q1212&lt;='Recurring Transactions'!$L$25),MONTH($Q1212)=MONTH('Recurring Transactions'!$J$25)),1,0),0)))))))*'Recurring Transactions'!$D$25)</f>
        <v/>
      </c>
    </row>
    <row r="1213">
      <c r="N1213" s="126">
        <f>'Recurring Transactions'!$A$25</f>
        <v/>
      </c>
      <c r="O1213" s="126">
        <f>'Recurring Transactions'!$B$25</f>
        <v/>
      </c>
      <c r="P1213" s="126">
        <f>'Recurring Transactions'!$E$25</f>
        <v/>
      </c>
      <c r="Q1213" s="72">
        <f>IF('Recurring Transactions'!$J$25="","",EDATE('Recurring Transactions'!$J$25,51))</f>
        <v/>
      </c>
      <c r="R1213" s="126">
        <f>IF($Q1213="","",TEXT($Q1213,"mmm yyyy"))</f>
        <v/>
      </c>
      <c r="S1213" s="124">
        <f>IF(OR('Recurring Transactions'!$A$25="",$Q1213=""),0,(IF('Recurring Transactions'!$F$25="Monthly",IF(AND('Recurring Transactions'!$J$25&lt;=EOMONTH($Q1213,0),$Q1213&lt;='Recurring Transactions'!$L$25),1,0),IF('Recurring Transactions'!$F$25="Semi-monthly",IF(AND('Recurring Transactions'!$J$25&lt;=EOMONTH($Q1213,0),$Q1213&lt;='Recurring Transactions'!$L$25),2,0),IF('Recurring Transactions'!$F$25="Weekly",IF(AND('Recurring Transactions'!$J$25&lt;=EOMONTH($Q1213,0),$Q1213&lt;='Recurring Transactions'!$L$25),MAX(0,INT((MIN(EOMONTH($Q1213,0),'Recurring Transactions'!$L$25)-'Recurring Transactions'!$J$25)/7)+INT(-(MAX('Recurring Transactions'!$J$25,$Q1213)-'Recurring Transactions'!$J$25)/7)+1),0),IF('Recurring Transactions'!$F$25="Bi-weekly",IF(AND('Recurring Transactions'!$J$25&lt;=EOMONTH($Q1213,0),$Q1213&lt;='Recurring Transactions'!$L$25),MAX(0,INT((MIN(EOMONTH($Q1213,0),'Recurring Transactions'!$L$25)-'Recurring Transactions'!$J$25)/14)+INT(-(MAX('Recurring Transactions'!$J$25,$Q1213)-'Recurring Transactions'!$J$25)/14)+1),0),IF('Recurring Transactions'!$F$25="Quarterly",IF(AND(AND('Recurring Transactions'!$J$25&lt;=EOMONTH($Q1213,0),$Q1213&lt;='Recurring Transactions'!$L$25),MOD((YEAR($Q1213)-YEAR('Recurring Transactions'!$J$25))*12+MONTH($Q1213)-MONTH('Recurring Transactions'!$J$25),3)=0),1,0),IF('Recurring Transactions'!$F$25="Annually",IF(AND(AND('Recurring Transactions'!$J$25&lt;=EOMONTH($Q1213,0),$Q1213&lt;='Recurring Transactions'!$L$25),MONTH($Q1213)=MONTH('Recurring Transactions'!$J$25)),1,0),0)))))))*'Recurring Transactions'!$D$25)</f>
        <v/>
      </c>
    </row>
    <row r="1214">
      <c r="N1214" s="126">
        <f>'Recurring Transactions'!$A$25</f>
        <v/>
      </c>
      <c r="O1214" s="126">
        <f>'Recurring Transactions'!$B$25</f>
        <v/>
      </c>
      <c r="P1214" s="126">
        <f>'Recurring Transactions'!$E$25</f>
        <v/>
      </c>
      <c r="Q1214" s="72">
        <f>IF('Recurring Transactions'!$J$25="","",EDATE('Recurring Transactions'!$J$25,52))</f>
        <v/>
      </c>
      <c r="R1214" s="126">
        <f>IF($Q1214="","",TEXT($Q1214,"mmm yyyy"))</f>
        <v/>
      </c>
      <c r="S1214" s="124">
        <f>IF(OR('Recurring Transactions'!$A$25="",$Q1214=""),0,(IF('Recurring Transactions'!$F$25="Monthly",IF(AND('Recurring Transactions'!$J$25&lt;=EOMONTH($Q1214,0),$Q1214&lt;='Recurring Transactions'!$L$25),1,0),IF('Recurring Transactions'!$F$25="Semi-monthly",IF(AND('Recurring Transactions'!$J$25&lt;=EOMONTH($Q1214,0),$Q1214&lt;='Recurring Transactions'!$L$25),2,0),IF('Recurring Transactions'!$F$25="Weekly",IF(AND('Recurring Transactions'!$J$25&lt;=EOMONTH($Q1214,0),$Q1214&lt;='Recurring Transactions'!$L$25),MAX(0,INT((MIN(EOMONTH($Q1214,0),'Recurring Transactions'!$L$25)-'Recurring Transactions'!$J$25)/7)+INT(-(MAX('Recurring Transactions'!$J$25,$Q1214)-'Recurring Transactions'!$J$25)/7)+1),0),IF('Recurring Transactions'!$F$25="Bi-weekly",IF(AND('Recurring Transactions'!$J$25&lt;=EOMONTH($Q1214,0),$Q1214&lt;='Recurring Transactions'!$L$25),MAX(0,INT((MIN(EOMONTH($Q1214,0),'Recurring Transactions'!$L$25)-'Recurring Transactions'!$J$25)/14)+INT(-(MAX('Recurring Transactions'!$J$25,$Q1214)-'Recurring Transactions'!$J$25)/14)+1),0),IF('Recurring Transactions'!$F$25="Quarterly",IF(AND(AND('Recurring Transactions'!$J$25&lt;=EOMONTH($Q1214,0),$Q1214&lt;='Recurring Transactions'!$L$25),MOD((YEAR($Q1214)-YEAR('Recurring Transactions'!$J$25))*12+MONTH($Q1214)-MONTH('Recurring Transactions'!$J$25),3)=0),1,0),IF('Recurring Transactions'!$F$25="Annually",IF(AND(AND('Recurring Transactions'!$J$25&lt;=EOMONTH($Q1214,0),$Q1214&lt;='Recurring Transactions'!$L$25),MONTH($Q1214)=MONTH('Recurring Transactions'!$J$25)),1,0),0)))))))*'Recurring Transactions'!$D$25)</f>
        <v/>
      </c>
    </row>
    <row r="1215">
      <c r="N1215" s="126">
        <f>'Recurring Transactions'!$A$25</f>
        <v/>
      </c>
      <c r="O1215" s="126">
        <f>'Recurring Transactions'!$B$25</f>
        <v/>
      </c>
      <c r="P1215" s="126">
        <f>'Recurring Transactions'!$E$25</f>
        <v/>
      </c>
      <c r="Q1215" s="72">
        <f>IF('Recurring Transactions'!$J$25="","",EDATE('Recurring Transactions'!$J$25,53))</f>
        <v/>
      </c>
      <c r="R1215" s="126">
        <f>IF($Q1215="","",TEXT($Q1215,"mmm yyyy"))</f>
        <v/>
      </c>
      <c r="S1215" s="124">
        <f>IF(OR('Recurring Transactions'!$A$25="",$Q1215=""),0,(IF('Recurring Transactions'!$F$25="Monthly",IF(AND('Recurring Transactions'!$J$25&lt;=EOMONTH($Q1215,0),$Q1215&lt;='Recurring Transactions'!$L$25),1,0),IF('Recurring Transactions'!$F$25="Semi-monthly",IF(AND('Recurring Transactions'!$J$25&lt;=EOMONTH($Q1215,0),$Q1215&lt;='Recurring Transactions'!$L$25),2,0),IF('Recurring Transactions'!$F$25="Weekly",IF(AND('Recurring Transactions'!$J$25&lt;=EOMONTH($Q1215,0),$Q1215&lt;='Recurring Transactions'!$L$25),MAX(0,INT((MIN(EOMONTH($Q1215,0),'Recurring Transactions'!$L$25)-'Recurring Transactions'!$J$25)/7)+INT(-(MAX('Recurring Transactions'!$J$25,$Q1215)-'Recurring Transactions'!$J$25)/7)+1),0),IF('Recurring Transactions'!$F$25="Bi-weekly",IF(AND('Recurring Transactions'!$J$25&lt;=EOMONTH($Q1215,0),$Q1215&lt;='Recurring Transactions'!$L$25),MAX(0,INT((MIN(EOMONTH($Q1215,0),'Recurring Transactions'!$L$25)-'Recurring Transactions'!$J$25)/14)+INT(-(MAX('Recurring Transactions'!$J$25,$Q1215)-'Recurring Transactions'!$J$25)/14)+1),0),IF('Recurring Transactions'!$F$25="Quarterly",IF(AND(AND('Recurring Transactions'!$J$25&lt;=EOMONTH($Q1215,0),$Q1215&lt;='Recurring Transactions'!$L$25),MOD((YEAR($Q1215)-YEAR('Recurring Transactions'!$J$25))*12+MONTH($Q1215)-MONTH('Recurring Transactions'!$J$25),3)=0),1,0),IF('Recurring Transactions'!$F$25="Annually",IF(AND(AND('Recurring Transactions'!$J$25&lt;=EOMONTH($Q1215,0),$Q1215&lt;='Recurring Transactions'!$L$25),MONTH($Q1215)=MONTH('Recurring Transactions'!$J$25)),1,0),0)))))))*'Recurring Transactions'!$D$25)</f>
        <v/>
      </c>
    </row>
    <row r="1216">
      <c r="N1216" s="126">
        <f>'Recurring Transactions'!$A$25</f>
        <v/>
      </c>
      <c r="O1216" s="126">
        <f>'Recurring Transactions'!$B$25</f>
        <v/>
      </c>
      <c r="P1216" s="126">
        <f>'Recurring Transactions'!$E$25</f>
        <v/>
      </c>
      <c r="Q1216" s="72">
        <f>IF('Recurring Transactions'!$J$25="","",EDATE('Recurring Transactions'!$J$25,54))</f>
        <v/>
      </c>
      <c r="R1216" s="126">
        <f>IF($Q1216="","",TEXT($Q1216,"mmm yyyy"))</f>
        <v/>
      </c>
      <c r="S1216" s="124">
        <f>IF(OR('Recurring Transactions'!$A$25="",$Q1216=""),0,(IF('Recurring Transactions'!$F$25="Monthly",IF(AND('Recurring Transactions'!$J$25&lt;=EOMONTH($Q1216,0),$Q1216&lt;='Recurring Transactions'!$L$25),1,0),IF('Recurring Transactions'!$F$25="Semi-monthly",IF(AND('Recurring Transactions'!$J$25&lt;=EOMONTH($Q1216,0),$Q1216&lt;='Recurring Transactions'!$L$25),2,0),IF('Recurring Transactions'!$F$25="Weekly",IF(AND('Recurring Transactions'!$J$25&lt;=EOMONTH($Q1216,0),$Q1216&lt;='Recurring Transactions'!$L$25),MAX(0,INT((MIN(EOMONTH($Q1216,0),'Recurring Transactions'!$L$25)-'Recurring Transactions'!$J$25)/7)+INT(-(MAX('Recurring Transactions'!$J$25,$Q1216)-'Recurring Transactions'!$J$25)/7)+1),0),IF('Recurring Transactions'!$F$25="Bi-weekly",IF(AND('Recurring Transactions'!$J$25&lt;=EOMONTH($Q1216,0),$Q1216&lt;='Recurring Transactions'!$L$25),MAX(0,INT((MIN(EOMONTH($Q1216,0),'Recurring Transactions'!$L$25)-'Recurring Transactions'!$J$25)/14)+INT(-(MAX('Recurring Transactions'!$J$25,$Q1216)-'Recurring Transactions'!$J$25)/14)+1),0),IF('Recurring Transactions'!$F$25="Quarterly",IF(AND(AND('Recurring Transactions'!$J$25&lt;=EOMONTH($Q1216,0),$Q1216&lt;='Recurring Transactions'!$L$25),MOD((YEAR($Q1216)-YEAR('Recurring Transactions'!$J$25))*12+MONTH($Q1216)-MONTH('Recurring Transactions'!$J$25),3)=0),1,0),IF('Recurring Transactions'!$F$25="Annually",IF(AND(AND('Recurring Transactions'!$J$25&lt;=EOMONTH($Q1216,0),$Q1216&lt;='Recurring Transactions'!$L$25),MONTH($Q1216)=MONTH('Recurring Transactions'!$J$25)),1,0),0)))))))*'Recurring Transactions'!$D$25)</f>
        <v/>
      </c>
    </row>
    <row r="1217">
      <c r="N1217" s="126">
        <f>'Recurring Transactions'!$A$25</f>
        <v/>
      </c>
      <c r="O1217" s="126">
        <f>'Recurring Transactions'!$B$25</f>
        <v/>
      </c>
      <c r="P1217" s="126">
        <f>'Recurring Transactions'!$E$25</f>
        <v/>
      </c>
      <c r="Q1217" s="72">
        <f>IF('Recurring Transactions'!$J$25="","",EDATE('Recurring Transactions'!$J$25,55))</f>
        <v/>
      </c>
      <c r="R1217" s="126">
        <f>IF($Q1217="","",TEXT($Q1217,"mmm yyyy"))</f>
        <v/>
      </c>
      <c r="S1217" s="124">
        <f>IF(OR('Recurring Transactions'!$A$25="",$Q1217=""),0,(IF('Recurring Transactions'!$F$25="Monthly",IF(AND('Recurring Transactions'!$J$25&lt;=EOMONTH($Q1217,0),$Q1217&lt;='Recurring Transactions'!$L$25),1,0),IF('Recurring Transactions'!$F$25="Semi-monthly",IF(AND('Recurring Transactions'!$J$25&lt;=EOMONTH($Q1217,0),$Q1217&lt;='Recurring Transactions'!$L$25),2,0),IF('Recurring Transactions'!$F$25="Weekly",IF(AND('Recurring Transactions'!$J$25&lt;=EOMONTH($Q1217,0),$Q1217&lt;='Recurring Transactions'!$L$25),MAX(0,INT((MIN(EOMONTH($Q1217,0),'Recurring Transactions'!$L$25)-'Recurring Transactions'!$J$25)/7)+INT(-(MAX('Recurring Transactions'!$J$25,$Q1217)-'Recurring Transactions'!$J$25)/7)+1),0),IF('Recurring Transactions'!$F$25="Bi-weekly",IF(AND('Recurring Transactions'!$J$25&lt;=EOMONTH($Q1217,0),$Q1217&lt;='Recurring Transactions'!$L$25),MAX(0,INT((MIN(EOMONTH($Q1217,0),'Recurring Transactions'!$L$25)-'Recurring Transactions'!$J$25)/14)+INT(-(MAX('Recurring Transactions'!$J$25,$Q1217)-'Recurring Transactions'!$J$25)/14)+1),0),IF('Recurring Transactions'!$F$25="Quarterly",IF(AND(AND('Recurring Transactions'!$J$25&lt;=EOMONTH($Q1217,0),$Q1217&lt;='Recurring Transactions'!$L$25),MOD((YEAR($Q1217)-YEAR('Recurring Transactions'!$J$25))*12+MONTH($Q1217)-MONTH('Recurring Transactions'!$J$25),3)=0),1,0),IF('Recurring Transactions'!$F$25="Annually",IF(AND(AND('Recurring Transactions'!$J$25&lt;=EOMONTH($Q1217,0),$Q1217&lt;='Recurring Transactions'!$L$25),MONTH($Q1217)=MONTH('Recurring Transactions'!$J$25)),1,0),0)))))))*'Recurring Transactions'!$D$25)</f>
        <v/>
      </c>
    </row>
    <row r="1218">
      <c r="N1218" s="126">
        <f>'Recurring Transactions'!$A$25</f>
        <v/>
      </c>
      <c r="O1218" s="126">
        <f>'Recurring Transactions'!$B$25</f>
        <v/>
      </c>
      <c r="P1218" s="126">
        <f>'Recurring Transactions'!$E$25</f>
        <v/>
      </c>
      <c r="Q1218" s="72">
        <f>IF('Recurring Transactions'!$J$25="","",EDATE('Recurring Transactions'!$J$25,56))</f>
        <v/>
      </c>
      <c r="R1218" s="126">
        <f>IF($Q1218="","",TEXT($Q1218,"mmm yyyy"))</f>
        <v/>
      </c>
      <c r="S1218" s="124">
        <f>IF(OR('Recurring Transactions'!$A$25="",$Q1218=""),0,(IF('Recurring Transactions'!$F$25="Monthly",IF(AND('Recurring Transactions'!$J$25&lt;=EOMONTH($Q1218,0),$Q1218&lt;='Recurring Transactions'!$L$25),1,0),IF('Recurring Transactions'!$F$25="Semi-monthly",IF(AND('Recurring Transactions'!$J$25&lt;=EOMONTH($Q1218,0),$Q1218&lt;='Recurring Transactions'!$L$25),2,0),IF('Recurring Transactions'!$F$25="Weekly",IF(AND('Recurring Transactions'!$J$25&lt;=EOMONTH($Q1218,0),$Q1218&lt;='Recurring Transactions'!$L$25),MAX(0,INT((MIN(EOMONTH($Q1218,0),'Recurring Transactions'!$L$25)-'Recurring Transactions'!$J$25)/7)+INT(-(MAX('Recurring Transactions'!$J$25,$Q1218)-'Recurring Transactions'!$J$25)/7)+1),0),IF('Recurring Transactions'!$F$25="Bi-weekly",IF(AND('Recurring Transactions'!$J$25&lt;=EOMONTH($Q1218,0),$Q1218&lt;='Recurring Transactions'!$L$25),MAX(0,INT((MIN(EOMONTH($Q1218,0),'Recurring Transactions'!$L$25)-'Recurring Transactions'!$J$25)/14)+INT(-(MAX('Recurring Transactions'!$J$25,$Q1218)-'Recurring Transactions'!$J$25)/14)+1),0),IF('Recurring Transactions'!$F$25="Quarterly",IF(AND(AND('Recurring Transactions'!$J$25&lt;=EOMONTH($Q1218,0),$Q1218&lt;='Recurring Transactions'!$L$25),MOD((YEAR($Q1218)-YEAR('Recurring Transactions'!$J$25))*12+MONTH($Q1218)-MONTH('Recurring Transactions'!$J$25),3)=0),1,0),IF('Recurring Transactions'!$F$25="Annually",IF(AND(AND('Recurring Transactions'!$J$25&lt;=EOMONTH($Q1218,0),$Q1218&lt;='Recurring Transactions'!$L$25),MONTH($Q1218)=MONTH('Recurring Transactions'!$J$25)),1,0),0)))))))*'Recurring Transactions'!$D$25)</f>
        <v/>
      </c>
    </row>
    <row r="1219">
      <c r="N1219" s="126">
        <f>'Recurring Transactions'!$A$25</f>
        <v/>
      </c>
      <c r="O1219" s="126">
        <f>'Recurring Transactions'!$B$25</f>
        <v/>
      </c>
      <c r="P1219" s="126">
        <f>'Recurring Transactions'!$E$25</f>
        <v/>
      </c>
      <c r="Q1219" s="72">
        <f>IF('Recurring Transactions'!$J$25="","",EDATE('Recurring Transactions'!$J$25,57))</f>
        <v/>
      </c>
      <c r="R1219" s="126">
        <f>IF($Q1219="","",TEXT($Q1219,"mmm yyyy"))</f>
        <v/>
      </c>
      <c r="S1219" s="124">
        <f>IF(OR('Recurring Transactions'!$A$25="",$Q1219=""),0,(IF('Recurring Transactions'!$F$25="Monthly",IF(AND('Recurring Transactions'!$J$25&lt;=EOMONTH($Q1219,0),$Q1219&lt;='Recurring Transactions'!$L$25),1,0),IF('Recurring Transactions'!$F$25="Semi-monthly",IF(AND('Recurring Transactions'!$J$25&lt;=EOMONTH($Q1219,0),$Q1219&lt;='Recurring Transactions'!$L$25),2,0),IF('Recurring Transactions'!$F$25="Weekly",IF(AND('Recurring Transactions'!$J$25&lt;=EOMONTH($Q1219,0),$Q1219&lt;='Recurring Transactions'!$L$25),MAX(0,INT((MIN(EOMONTH($Q1219,0),'Recurring Transactions'!$L$25)-'Recurring Transactions'!$J$25)/7)+INT(-(MAX('Recurring Transactions'!$J$25,$Q1219)-'Recurring Transactions'!$J$25)/7)+1),0),IF('Recurring Transactions'!$F$25="Bi-weekly",IF(AND('Recurring Transactions'!$J$25&lt;=EOMONTH($Q1219,0),$Q1219&lt;='Recurring Transactions'!$L$25),MAX(0,INT((MIN(EOMONTH($Q1219,0),'Recurring Transactions'!$L$25)-'Recurring Transactions'!$J$25)/14)+INT(-(MAX('Recurring Transactions'!$J$25,$Q1219)-'Recurring Transactions'!$J$25)/14)+1),0),IF('Recurring Transactions'!$F$25="Quarterly",IF(AND(AND('Recurring Transactions'!$J$25&lt;=EOMONTH($Q1219,0),$Q1219&lt;='Recurring Transactions'!$L$25),MOD((YEAR($Q1219)-YEAR('Recurring Transactions'!$J$25))*12+MONTH($Q1219)-MONTH('Recurring Transactions'!$J$25),3)=0),1,0),IF('Recurring Transactions'!$F$25="Annually",IF(AND(AND('Recurring Transactions'!$J$25&lt;=EOMONTH($Q1219,0),$Q1219&lt;='Recurring Transactions'!$L$25),MONTH($Q1219)=MONTH('Recurring Transactions'!$J$25)),1,0),0)))))))*'Recurring Transactions'!$D$25)</f>
        <v/>
      </c>
    </row>
    <row r="1220">
      <c r="N1220" s="126">
        <f>'Recurring Transactions'!$A$25</f>
        <v/>
      </c>
      <c r="O1220" s="126">
        <f>'Recurring Transactions'!$B$25</f>
        <v/>
      </c>
      <c r="P1220" s="126">
        <f>'Recurring Transactions'!$E$25</f>
        <v/>
      </c>
      <c r="Q1220" s="72">
        <f>IF('Recurring Transactions'!$J$25="","",EDATE('Recurring Transactions'!$J$25,58))</f>
        <v/>
      </c>
      <c r="R1220" s="126">
        <f>IF($Q1220="","",TEXT($Q1220,"mmm yyyy"))</f>
        <v/>
      </c>
      <c r="S1220" s="124">
        <f>IF(OR('Recurring Transactions'!$A$25="",$Q1220=""),0,(IF('Recurring Transactions'!$F$25="Monthly",IF(AND('Recurring Transactions'!$J$25&lt;=EOMONTH($Q1220,0),$Q1220&lt;='Recurring Transactions'!$L$25),1,0),IF('Recurring Transactions'!$F$25="Semi-monthly",IF(AND('Recurring Transactions'!$J$25&lt;=EOMONTH($Q1220,0),$Q1220&lt;='Recurring Transactions'!$L$25),2,0),IF('Recurring Transactions'!$F$25="Weekly",IF(AND('Recurring Transactions'!$J$25&lt;=EOMONTH($Q1220,0),$Q1220&lt;='Recurring Transactions'!$L$25),MAX(0,INT((MIN(EOMONTH($Q1220,0),'Recurring Transactions'!$L$25)-'Recurring Transactions'!$J$25)/7)+INT(-(MAX('Recurring Transactions'!$J$25,$Q1220)-'Recurring Transactions'!$J$25)/7)+1),0),IF('Recurring Transactions'!$F$25="Bi-weekly",IF(AND('Recurring Transactions'!$J$25&lt;=EOMONTH($Q1220,0),$Q1220&lt;='Recurring Transactions'!$L$25),MAX(0,INT((MIN(EOMONTH($Q1220,0),'Recurring Transactions'!$L$25)-'Recurring Transactions'!$J$25)/14)+INT(-(MAX('Recurring Transactions'!$J$25,$Q1220)-'Recurring Transactions'!$J$25)/14)+1),0),IF('Recurring Transactions'!$F$25="Quarterly",IF(AND(AND('Recurring Transactions'!$J$25&lt;=EOMONTH($Q1220,0),$Q1220&lt;='Recurring Transactions'!$L$25),MOD((YEAR($Q1220)-YEAR('Recurring Transactions'!$J$25))*12+MONTH($Q1220)-MONTH('Recurring Transactions'!$J$25),3)=0),1,0),IF('Recurring Transactions'!$F$25="Annually",IF(AND(AND('Recurring Transactions'!$J$25&lt;=EOMONTH($Q1220,0),$Q1220&lt;='Recurring Transactions'!$L$25),MONTH($Q1220)=MONTH('Recurring Transactions'!$J$25)),1,0),0)))))))*'Recurring Transactions'!$D$25)</f>
        <v/>
      </c>
    </row>
    <row r="1221">
      <c r="N1221" s="126">
        <f>'Recurring Transactions'!$A$25</f>
        <v/>
      </c>
      <c r="O1221" s="126">
        <f>'Recurring Transactions'!$B$25</f>
        <v/>
      </c>
      <c r="P1221" s="126">
        <f>'Recurring Transactions'!$E$25</f>
        <v/>
      </c>
      <c r="Q1221" s="72">
        <f>IF('Recurring Transactions'!$J$25="","",EDATE('Recurring Transactions'!$J$25,59))</f>
        <v/>
      </c>
      <c r="R1221" s="126">
        <f>IF($Q1221="","",TEXT($Q1221,"mmm yyyy"))</f>
        <v/>
      </c>
      <c r="S1221" s="124">
        <f>IF(OR('Recurring Transactions'!$A$25="",$Q1221=""),0,(IF('Recurring Transactions'!$F$25="Monthly",IF(AND('Recurring Transactions'!$J$25&lt;=EOMONTH($Q1221,0),$Q1221&lt;='Recurring Transactions'!$L$25),1,0),IF('Recurring Transactions'!$F$25="Semi-monthly",IF(AND('Recurring Transactions'!$J$25&lt;=EOMONTH($Q1221,0),$Q1221&lt;='Recurring Transactions'!$L$25),2,0),IF('Recurring Transactions'!$F$25="Weekly",IF(AND('Recurring Transactions'!$J$25&lt;=EOMONTH($Q1221,0),$Q1221&lt;='Recurring Transactions'!$L$25),MAX(0,INT((MIN(EOMONTH($Q1221,0),'Recurring Transactions'!$L$25)-'Recurring Transactions'!$J$25)/7)+INT(-(MAX('Recurring Transactions'!$J$25,$Q1221)-'Recurring Transactions'!$J$25)/7)+1),0),IF('Recurring Transactions'!$F$25="Bi-weekly",IF(AND('Recurring Transactions'!$J$25&lt;=EOMONTH($Q1221,0),$Q1221&lt;='Recurring Transactions'!$L$25),MAX(0,INT((MIN(EOMONTH($Q1221,0),'Recurring Transactions'!$L$25)-'Recurring Transactions'!$J$25)/14)+INT(-(MAX('Recurring Transactions'!$J$25,$Q1221)-'Recurring Transactions'!$J$25)/14)+1),0),IF('Recurring Transactions'!$F$25="Quarterly",IF(AND(AND('Recurring Transactions'!$J$25&lt;=EOMONTH($Q1221,0),$Q1221&lt;='Recurring Transactions'!$L$25),MOD((YEAR($Q1221)-YEAR('Recurring Transactions'!$J$25))*12+MONTH($Q1221)-MONTH('Recurring Transactions'!$J$25),3)=0),1,0),IF('Recurring Transactions'!$F$25="Annually",IF(AND(AND('Recurring Transactions'!$J$25&lt;=EOMONTH($Q1221,0),$Q1221&lt;='Recurring Transactions'!$L$25),MONTH($Q1221)=MONTH('Recurring Transactions'!$J$25)),1,0),0)))))))*'Recurring Transactions'!$D$25)</f>
        <v/>
      </c>
    </row>
    <row r="1222">
      <c r="N1222" s="126">
        <f>'Recurring Transactions'!$A$26</f>
        <v/>
      </c>
      <c r="O1222" s="126">
        <f>'Recurring Transactions'!$B$26</f>
        <v/>
      </c>
      <c r="P1222" s="126">
        <f>'Recurring Transactions'!$E$26</f>
        <v/>
      </c>
      <c r="Q1222" s="72">
        <f>IF('Recurring Transactions'!$J$26="","",EDATE('Recurring Transactions'!$J$26,0))</f>
        <v/>
      </c>
      <c r="R1222" s="126">
        <f>IF($Q1222="","",TEXT($Q1222,"mmm yyyy"))</f>
        <v/>
      </c>
      <c r="S1222" s="124">
        <f>IF(OR('Recurring Transactions'!$A$26="",$Q1222=""),0,(IF('Recurring Transactions'!$F$26="Monthly",IF(AND('Recurring Transactions'!$J$26&lt;=EOMONTH($Q1222,0),$Q1222&lt;='Recurring Transactions'!$L$26),1,0),IF('Recurring Transactions'!$F$26="Semi-monthly",IF(AND('Recurring Transactions'!$J$26&lt;=EOMONTH($Q1222,0),$Q1222&lt;='Recurring Transactions'!$L$26),2,0),IF('Recurring Transactions'!$F$26="Weekly",IF(AND('Recurring Transactions'!$J$26&lt;=EOMONTH($Q1222,0),$Q1222&lt;='Recurring Transactions'!$L$26),MAX(0,INT((MIN(EOMONTH($Q1222,0),'Recurring Transactions'!$L$26)-'Recurring Transactions'!$J$26)/7)+INT(-(MAX('Recurring Transactions'!$J$26,$Q1222)-'Recurring Transactions'!$J$26)/7)+1),0),IF('Recurring Transactions'!$F$26="Bi-weekly",IF(AND('Recurring Transactions'!$J$26&lt;=EOMONTH($Q1222,0),$Q1222&lt;='Recurring Transactions'!$L$26),MAX(0,INT((MIN(EOMONTH($Q1222,0),'Recurring Transactions'!$L$26)-'Recurring Transactions'!$J$26)/14)+INT(-(MAX('Recurring Transactions'!$J$26,$Q1222)-'Recurring Transactions'!$J$26)/14)+1),0),IF('Recurring Transactions'!$F$26="Quarterly",IF(AND(AND('Recurring Transactions'!$J$26&lt;=EOMONTH($Q1222,0),$Q1222&lt;='Recurring Transactions'!$L$26),MOD((YEAR($Q1222)-YEAR('Recurring Transactions'!$J$26))*12+MONTH($Q1222)-MONTH('Recurring Transactions'!$J$26),3)=0),1,0),IF('Recurring Transactions'!$F$26="Annually",IF(AND(AND('Recurring Transactions'!$J$26&lt;=EOMONTH($Q1222,0),$Q1222&lt;='Recurring Transactions'!$L$26),MONTH($Q1222)=MONTH('Recurring Transactions'!$J$26)),1,0),0)))))))*'Recurring Transactions'!$D$26)</f>
        <v/>
      </c>
    </row>
    <row r="1223">
      <c r="N1223" s="126">
        <f>'Recurring Transactions'!$A$26</f>
        <v/>
      </c>
      <c r="O1223" s="126">
        <f>'Recurring Transactions'!$B$26</f>
        <v/>
      </c>
      <c r="P1223" s="126">
        <f>'Recurring Transactions'!$E$26</f>
        <v/>
      </c>
      <c r="Q1223" s="72">
        <f>IF('Recurring Transactions'!$J$26="","",EDATE('Recurring Transactions'!$J$26,1))</f>
        <v/>
      </c>
      <c r="R1223" s="126">
        <f>IF($Q1223="","",TEXT($Q1223,"mmm yyyy"))</f>
        <v/>
      </c>
      <c r="S1223" s="124">
        <f>IF(OR('Recurring Transactions'!$A$26="",$Q1223=""),0,(IF('Recurring Transactions'!$F$26="Monthly",IF(AND('Recurring Transactions'!$J$26&lt;=EOMONTH($Q1223,0),$Q1223&lt;='Recurring Transactions'!$L$26),1,0),IF('Recurring Transactions'!$F$26="Semi-monthly",IF(AND('Recurring Transactions'!$J$26&lt;=EOMONTH($Q1223,0),$Q1223&lt;='Recurring Transactions'!$L$26),2,0),IF('Recurring Transactions'!$F$26="Weekly",IF(AND('Recurring Transactions'!$J$26&lt;=EOMONTH($Q1223,0),$Q1223&lt;='Recurring Transactions'!$L$26),MAX(0,INT((MIN(EOMONTH($Q1223,0),'Recurring Transactions'!$L$26)-'Recurring Transactions'!$J$26)/7)+INT(-(MAX('Recurring Transactions'!$J$26,$Q1223)-'Recurring Transactions'!$J$26)/7)+1),0),IF('Recurring Transactions'!$F$26="Bi-weekly",IF(AND('Recurring Transactions'!$J$26&lt;=EOMONTH($Q1223,0),$Q1223&lt;='Recurring Transactions'!$L$26),MAX(0,INT((MIN(EOMONTH($Q1223,0),'Recurring Transactions'!$L$26)-'Recurring Transactions'!$J$26)/14)+INT(-(MAX('Recurring Transactions'!$J$26,$Q1223)-'Recurring Transactions'!$J$26)/14)+1),0),IF('Recurring Transactions'!$F$26="Quarterly",IF(AND(AND('Recurring Transactions'!$J$26&lt;=EOMONTH($Q1223,0),$Q1223&lt;='Recurring Transactions'!$L$26),MOD((YEAR($Q1223)-YEAR('Recurring Transactions'!$J$26))*12+MONTH($Q1223)-MONTH('Recurring Transactions'!$J$26),3)=0),1,0),IF('Recurring Transactions'!$F$26="Annually",IF(AND(AND('Recurring Transactions'!$J$26&lt;=EOMONTH($Q1223,0),$Q1223&lt;='Recurring Transactions'!$L$26),MONTH($Q1223)=MONTH('Recurring Transactions'!$J$26)),1,0),0)))))))*'Recurring Transactions'!$D$26)</f>
        <v/>
      </c>
    </row>
    <row r="1224">
      <c r="N1224" s="126">
        <f>'Recurring Transactions'!$A$26</f>
        <v/>
      </c>
      <c r="O1224" s="126">
        <f>'Recurring Transactions'!$B$26</f>
        <v/>
      </c>
      <c r="P1224" s="126">
        <f>'Recurring Transactions'!$E$26</f>
        <v/>
      </c>
      <c r="Q1224" s="72">
        <f>IF('Recurring Transactions'!$J$26="","",EDATE('Recurring Transactions'!$J$26,2))</f>
        <v/>
      </c>
      <c r="R1224" s="126">
        <f>IF($Q1224="","",TEXT($Q1224,"mmm yyyy"))</f>
        <v/>
      </c>
      <c r="S1224" s="124">
        <f>IF(OR('Recurring Transactions'!$A$26="",$Q1224=""),0,(IF('Recurring Transactions'!$F$26="Monthly",IF(AND('Recurring Transactions'!$J$26&lt;=EOMONTH($Q1224,0),$Q1224&lt;='Recurring Transactions'!$L$26),1,0),IF('Recurring Transactions'!$F$26="Semi-monthly",IF(AND('Recurring Transactions'!$J$26&lt;=EOMONTH($Q1224,0),$Q1224&lt;='Recurring Transactions'!$L$26),2,0),IF('Recurring Transactions'!$F$26="Weekly",IF(AND('Recurring Transactions'!$J$26&lt;=EOMONTH($Q1224,0),$Q1224&lt;='Recurring Transactions'!$L$26),MAX(0,INT((MIN(EOMONTH($Q1224,0),'Recurring Transactions'!$L$26)-'Recurring Transactions'!$J$26)/7)+INT(-(MAX('Recurring Transactions'!$J$26,$Q1224)-'Recurring Transactions'!$J$26)/7)+1),0),IF('Recurring Transactions'!$F$26="Bi-weekly",IF(AND('Recurring Transactions'!$J$26&lt;=EOMONTH($Q1224,0),$Q1224&lt;='Recurring Transactions'!$L$26),MAX(0,INT((MIN(EOMONTH($Q1224,0),'Recurring Transactions'!$L$26)-'Recurring Transactions'!$J$26)/14)+INT(-(MAX('Recurring Transactions'!$J$26,$Q1224)-'Recurring Transactions'!$J$26)/14)+1),0),IF('Recurring Transactions'!$F$26="Quarterly",IF(AND(AND('Recurring Transactions'!$J$26&lt;=EOMONTH($Q1224,0),$Q1224&lt;='Recurring Transactions'!$L$26),MOD((YEAR($Q1224)-YEAR('Recurring Transactions'!$J$26))*12+MONTH($Q1224)-MONTH('Recurring Transactions'!$J$26),3)=0),1,0),IF('Recurring Transactions'!$F$26="Annually",IF(AND(AND('Recurring Transactions'!$J$26&lt;=EOMONTH($Q1224,0),$Q1224&lt;='Recurring Transactions'!$L$26),MONTH($Q1224)=MONTH('Recurring Transactions'!$J$26)),1,0),0)))))))*'Recurring Transactions'!$D$26)</f>
        <v/>
      </c>
    </row>
    <row r="1225">
      <c r="N1225" s="126">
        <f>'Recurring Transactions'!$A$26</f>
        <v/>
      </c>
      <c r="O1225" s="126">
        <f>'Recurring Transactions'!$B$26</f>
        <v/>
      </c>
      <c r="P1225" s="126">
        <f>'Recurring Transactions'!$E$26</f>
        <v/>
      </c>
      <c r="Q1225" s="72">
        <f>IF('Recurring Transactions'!$J$26="","",EDATE('Recurring Transactions'!$J$26,3))</f>
        <v/>
      </c>
      <c r="R1225" s="126">
        <f>IF($Q1225="","",TEXT($Q1225,"mmm yyyy"))</f>
        <v/>
      </c>
      <c r="S1225" s="124">
        <f>IF(OR('Recurring Transactions'!$A$26="",$Q1225=""),0,(IF('Recurring Transactions'!$F$26="Monthly",IF(AND('Recurring Transactions'!$J$26&lt;=EOMONTH($Q1225,0),$Q1225&lt;='Recurring Transactions'!$L$26),1,0),IF('Recurring Transactions'!$F$26="Semi-monthly",IF(AND('Recurring Transactions'!$J$26&lt;=EOMONTH($Q1225,0),$Q1225&lt;='Recurring Transactions'!$L$26),2,0),IF('Recurring Transactions'!$F$26="Weekly",IF(AND('Recurring Transactions'!$J$26&lt;=EOMONTH($Q1225,0),$Q1225&lt;='Recurring Transactions'!$L$26),MAX(0,INT((MIN(EOMONTH($Q1225,0),'Recurring Transactions'!$L$26)-'Recurring Transactions'!$J$26)/7)+INT(-(MAX('Recurring Transactions'!$J$26,$Q1225)-'Recurring Transactions'!$J$26)/7)+1),0),IF('Recurring Transactions'!$F$26="Bi-weekly",IF(AND('Recurring Transactions'!$J$26&lt;=EOMONTH($Q1225,0),$Q1225&lt;='Recurring Transactions'!$L$26),MAX(0,INT((MIN(EOMONTH($Q1225,0),'Recurring Transactions'!$L$26)-'Recurring Transactions'!$J$26)/14)+INT(-(MAX('Recurring Transactions'!$J$26,$Q1225)-'Recurring Transactions'!$J$26)/14)+1),0),IF('Recurring Transactions'!$F$26="Quarterly",IF(AND(AND('Recurring Transactions'!$J$26&lt;=EOMONTH($Q1225,0),$Q1225&lt;='Recurring Transactions'!$L$26),MOD((YEAR($Q1225)-YEAR('Recurring Transactions'!$J$26))*12+MONTH($Q1225)-MONTH('Recurring Transactions'!$J$26),3)=0),1,0),IF('Recurring Transactions'!$F$26="Annually",IF(AND(AND('Recurring Transactions'!$J$26&lt;=EOMONTH($Q1225,0),$Q1225&lt;='Recurring Transactions'!$L$26),MONTH($Q1225)=MONTH('Recurring Transactions'!$J$26)),1,0),0)))))))*'Recurring Transactions'!$D$26)</f>
        <v/>
      </c>
    </row>
    <row r="1226">
      <c r="N1226" s="126">
        <f>'Recurring Transactions'!$A$26</f>
        <v/>
      </c>
      <c r="O1226" s="126">
        <f>'Recurring Transactions'!$B$26</f>
        <v/>
      </c>
      <c r="P1226" s="126">
        <f>'Recurring Transactions'!$E$26</f>
        <v/>
      </c>
      <c r="Q1226" s="72">
        <f>IF('Recurring Transactions'!$J$26="","",EDATE('Recurring Transactions'!$J$26,4))</f>
        <v/>
      </c>
      <c r="R1226" s="126">
        <f>IF($Q1226="","",TEXT($Q1226,"mmm yyyy"))</f>
        <v/>
      </c>
      <c r="S1226" s="124">
        <f>IF(OR('Recurring Transactions'!$A$26="",$Q1226=""),0,(IF('Recurring Transactions'!$F$26="Monthly",IF(AND('Recurring Transactions'!$J$26&lt;=EOMONTH($Q1226,0),$Q1226&lt;='Recurring Transactions'!$L$26),1,0),IF('Recurring Transactions'!$F$26="Semi-monthly",IF(AND('Recurring Transactions'!$J$26&lt;=EOMONTH($Q1226,0),$Q1226&lt;='Recurring Transactions'!$L$26),2,0),IF('Recurring Transactions'!$F$26="Weekly",IF(AND('Recurring Transactions'!$J$26&lt;=EOMONTH($Q1226,0),$Q1226&lt;='Recurring Transactions'!$L$26),MAX(0,INT((MIN(EOMONTH($Q1226,0),'Recurring Transactions'!$L$26)-'Recurring Transactions'!$J$26)/7)+INT(-(MAX('Recurring Transactions'!$J$26,$Q1226)-'Recurring Transactions'!$J$26)/7)+1),0),IF('Recurring Transactions'!$F$26="Bi-weekly",IF(AND('Recurring Transactions'!$J$26&lt;=EOMONTH($Q1226,0),$Q1226&lt;='Recurring Transactions'!$L$26),MAX(0,INT((MIN(EOMONTH($Q1226,0),'Recurring Transactions'!$L$26)-'Recurring Transactions'!$J$26)/14)+INT(-(MAX('Recurring Transactions'!$J$26,$Q1226)-'Recurring Transactions'!$J$26)/14)+1),0),IF('Recurring Transactions'!$F$26="Quarterly",IF(AND(AND('Recurring Transactions'!$J$26&lt;=EOMONTH($Q1226,0),$Q1226&lt;='Recurring Transactions'!$L$26),MOD((YEAR($Q1226)-YEAR('Recurring Transactions'!$J$26))*12+MONTH($Q1226)-MONTH('Recurring Transactions'!$J$26),3)=0),1,0),IF('Recurring Transactions'!$F$26="Annually",IF(AND(AND('Recurring Transactions'!$J$26&lt;=EOMONTH($Q1226,0),$Q1226&lt;='Recurring Transactions'!$L$26),MONTH($Q1226)=MONTH('Recurring Transactions'!$J$26)),1,0),0)))))))*'Recurring Transactions'!$D$26)</f>
        <v/>
      </c>
    </row>
    <row r="1227">
      <c r="N1227" s="126">
        <f>'Recurring Transactions'!$A$26</f>
        <v/>
      </c>
      <c r="O1227" s="126">
        <f>'Recurring Transactions'!$B$26</f>
        <v/>
      </c>
      <c r="P1227" s="126">
        <f>'Recurring Transactions'!$E$26</f>
        <v/>
      </c>
      <c r="Q1227" s="72">
        <f>IF('Recurring Transactions'!$J$26="","",EDATE('Recurring Transactions'!$J$26,5))</f>
        <v/>
      </c>
      <c r="R1227" s="126">
        <f>IF($Q1227="","",TEXT($Q1227,"mmm yyyy"))</f>
        <v/>
      </c>
      <c r="S1227" s="124">
        <f>IF(OR('Recurring Transactions'!$A$26="",$Q1227=""),0,(IF('Recurring Transactions'!$F$26="Monthly",IF(AND('Recurring Transactions'!$J$26&lt;=EOMONTH($Q1227,0),$Q1227&lt;='Recurring Transactions'!$L$26),1,0),IF('Recurring Transactions'!$F$26="Semi-monthly",IF(AND('Recurring Transactions'!$J$26&lt;=EOMONTH($Q1227,0),$Q1227&lt;='Recurring Transactions'!$L$26),2,0),IF('Recurring Transactions'!$F$26="Weekly",IF(AND('Recurring Transactions'!$J$26&lt;=EOMONTH($Q1227,0),$Q1227&lt;='Recurring Transactions'!$L$26),MAX(0,INT((MIN(EOMONTH($Q1227,0),'Recurring Transactions'!$L$26)-'Recurring Transactions'!$J$26)/7)+INT(-(MAX('Recurring Transactions'!$J$26,$Q1227)-'Recurring Transactions'!$J$26)/7)+1),0),IF('Recurring Transactions'!$F$26="Bi-weekly",IF(AND('Recurring Transactions'!$J$26&lt;=EOMONTH($Q1227,0),$Q1227&lt;='Recurring Transactions'!$L$26),MAX(0,INT((MIN(EOMONTH($Q1227,0),'Recurring Transactions'!$L$26)-'Recurring Transactions'!$J$26)/14)+INT(-(MAX('Recurring Transactions'!$J$26,$Q1227)-'Recurring Transactions'!$J$26)/14)+1),0),IF('Recurring Transactions'!$F$26="Quarterly",IF(AND(AND('Recurring Transactions'!$J$26&lt;=EOMONTH($Q1227,0),$Q1227&lt;='Recurring Transactions'!$L$26),MOD((YEAR($Q1227)-YEAR('Recurring Transactions'!$J$26))*12+MONTH($Q1227)-MONTH('Recurring Transactions'!$J$26),3)=0),1,0),IF('Recurring Transactions'!$F$26="Annually",IF(AND(AND('Recurring Transactions'!$J$26&lt;=EOMONTH($Q1227,0),$Q1227&lt;='Recurring Transactions'!$L$26),MONTH($Q1227)=MONTH('Recurring Transactions'!$J$26)),1,0),0)))))))*'Recurring Transactions'!$D$26)</f>
        <v/>
      </c>
    </row>
    <row r="1228">
      <c r="N1228" s="126">
        <f>'Recurring Transactions'!$A$26</f>
        <v/>
      </c>
      <c r="O1228" s="126">
        <f>'Recurring Transactions'!$B$26</f>
        <v/>
      </c>
      <c r="P1228" s="126">
        <f>'Recurring Transactions'!$E$26</f>
        <v/>
      </c>
      <c r="Q1228" s="72">
        <f>IF('Recurring Transactions'!$J$26="","",EDATE('Recurring Transactions'!$J$26,6))</f>
        <v/>
      </c>
      <c r="R1228" s="126">
        <f>IF($Q1228="","",TEXT($Q1228,"mmm yyyy"))</f>
        <v/>
      </c>
      <c r="S1228" s="124">
        <f>IF(OR('Recurring Transactions'!$A$26="",$Q1228=""),0,(IF('Recurring Transactions'!$F$26="Monthly",IF(AND('Recurring Transactions'!$J$26&lt;=EOMONTH($Q1228,0),$Q1228&lt;='Recurring Transactions'!$L$26),1,0),IF('Recurring Transactions'!$F$26="Semi-monthly",IF(AND('Recurring Transactions'!$J$26&lt;=EOMONTH($Q1228,0),$Q1228&lt;='Recurring Transactions'!$L$26),2,0),IF('Recurring Transactions'!$F$26="Weekly",IF(AND('Recurring Transactions'!$J$26&lt;=EOMONTH($Q1228,0),$Q1228&lt;='Recurring Transactions'!$L$26),MAX(0,INT((MIN(EOMONTH($Q1228,0),'Recurring Transactions'!$L$26)-'Recurring Transactions'!$J$26)/7)+INT(-(MAX('Recurring Transactions'!$J$26,$Q1228)-'Recurring Transactions'!$J$26)/7)+1),0),IF('Recurring Transactions'!$F$26="Bi-weekly",IF(AND('Recurring Transactions'!$J$26&lt;=EOMONTH($Q1228,0),$Q1228&lt;='Recurring Transactions'!$L$26),MAX(0,INT((MIN(EOMONTH($Q1228,0),'Recurring Transactions'!$L$26)-'Recurring Transactions'!$J$26)/14)+INT(-(MAX('Recurring Transactions'!$J$26,$Q1228)-'Recurring Transactions'!$J$26)/14)+1),0),IF('Recurring Transactions'!$F$26="Quarterly",IF(AND(AND('Recurring Transactions'!$J$26&lt;=EOMONTH($Q1228,0),$Q1228&lt;='Recurring Transactions'!$L$26),MOD((YEAR($Q1228)-YEAR('Recurring Transactions'!$J$26))*12+MONTH($Q1228)-MONTH('Recurring Transactions'!$J$26),3)=0),1,0),IF('Recurring Transactions'!$F$26="Annually",IF(AND(AND('Recurring Transactions'!$J$26&lt;=EOMONTH($Q1228,0),$Q1228&lt;='Recurring Transactions'!$L$26),MONTH($Q1228)=MONTH('Recurring Transactions'!$J$26)),1,0),0)))))))*'Recurring Transactions'!$D$26)</f>
        <v/>
      </c>
    </row>
    <row r="1229">
      <c r="N1229" s="126">
        <f>'Recurring Transactions'!$A$26</f>
        <v/>
      </c>
      <c r="O1229" s="126">
        <f>'Recurring Transactions'!$B$26</f>
        <v/>
      </c>
      <c r="P1229" s="126">
        <f>'Recurring Transactions'!$E$26</f>
        <v/>
      </c>
      <c r="Q1229" s="72">
        <f>IF('Recurring Transactions'!$J$26="","",EDATE('Recurring Transactions'!$J$26,7))</f>
        <v/>
      </c>
      <c r="R1229" s="126">
        <f>IF($Q1229="","",TEXT($Q1229,"mmm yyyy"))</f>
        <v/>
      </c>
      <c r="S1229" s="124">
        <f>IF(OR('Recurring Transactions'!$A$26="",$Q1229=""),0,(IF('Recurring Transactions'!$F$26="Monthly",IF(AND('Recurring Transactions'!$J$26&lt;=EOMONTH($Q1229,0),$Q1229&lt;='Recurring Transactions'!$L$26),1,0),IF('Recurring Transactions'!$F$26="Semi-monthly",IF(AND('Recurring Transactions'!$J$26&lt;=EOMONTH($Q1229,0),$Q1229&lt;='Recurring Transactions'!$L$26),2,0),IF('Recurring Transactions'!$F$26="Weekly",IF(AND('Recurring Transactions'!$J$26&lt;=EOMONTH($Q1229,0),$Q1229&lt;='Recurring Transactions'!$L$26),MAX(0,INT((MIN(EOMONTH($Q1229,0),'Recurring Transactions'!$L$26)-'Recurring Transactions'!$J$26)/7)+INT(-(MAX('Recurring Transactions'!$J$26,$Q1229)-'Recurring Transactions'!$J$26)/7)+1),0),IF('Recurring Transactions'!$F$26="Bi-weekly",IF(AND('Recurring Transactions'!$J$26&lt;=EOMONTH($Q1229,0),$Q1229&lt;='Recurring Transactions'!$L$26),MAX(0,INT((MIN(EOMONTH($Q1229,0),'Recurring Transactions'!$L$26)-'Recurring Transactions'!$J$26)/14)+INT(-(MAX('Recurring Transactions'!$J$26,$Q1229)-'Recurring Transactions'!$J$26)/14)+1),0),IF('Recurring Transactions'!$F$26="Quarterly",IF(AND(AND('Recurring Transactions'!$J$26&lt;=EOMONTH($Q1229,0),$Q1229&lt;='Recurring Transactions'!$L$26),MOD((YEAR($Q1229)-YEAR('Recurring Transactions'!$J$26))*12+MONTH($Q1229)-MONTH('Recurring Transactions'!$J$26),3)=0),1,0),IF('Recurring Transactions'!$F$26="Annually",IF(AND(AND('Recurring Transactions'!$J$26&lt;=EOMONTH($Q1229,0),$Q1229&lt;='Recurring Transactions'!$L$26),MONTH($Q1229)=MONTH('Recurring Transactions'!$J$26)),1,0),0)))))))*'Recurring Transactions'!$D$26)</f>
        <v/>
      </c>
    </row>
    <row r="1230">
      <c r="N1230" s="126">
        <f>'Recurring Transactions'!$A$26</f>
        <v/>
      </c>
      <c r="O1230" s="126">
        <f>'Recurring Transactions'!$B$26</f>
        <v/>
      </c>
      <c r="P1230" s="126">
        <f>'Recurring Transactions'!$E$26</f>
        <v/>
      </c>
      <c r="Q1230" s="72">
        <f>IF('Recurring Transactions'!$J$26="","",EDATE('Recurring Transactions'!$J$26,8))</f>
        <v/>
      </c>
      <c r="R1230" s="126">
        <f>IF($Q1230="","",TEXT($Q1230,"mmm yyyy"))</f>
        <v/>
      </c>
      <c r="S1230" s="124">
        <f>IF(OR('Recurring Transactions'!$A$26="",$Q1230=""),0,(IF('Recurring Transactions'!$F$26="Monthly",IF(AND('Recurring Transactions'!$J$26&lt;=EOMONTH($Q1230,0),$Q1230&lt;='Recurring Transactions'!$L$26),1,0),IF('Recurring Transactions'!$F$26="Semi-monthly",IF(AND('Recurring Transactions'!$J$26&lt;=EOMONTH($Q1230,0),$Q1230&lt;='Recurring Transactions'!$L$26),2,0),IF('Recurring Transactions'!$F$26="Weekly",IF(AND('Recurring Transactions'!$J$26&lt;=EOMONTH($Q1230,0),$Q1230&lt;='Recurring Transactions'!$L$26),MAX(0,INT((MIN(EOMONTH($Q1230,0),'Recurring Transactions'!$L$26)-'Recurring Transactions'!$J$26)/7)+INT(-(MAX('Recurring Transactions'!$J$26,$Q1230)-'Recurring Transactions'!$J$26)/7)+1),0),IF('Recurring Transactions'!$F$26="Bi-weekly",IF(AND('Recurring Transactions'!$J$26&lt;=EOMONTH($Q1230,0),$Q1230&lt;='Recurring Transactions'!$L$26),MAX(0,INT((MIN(EOMONTH($Q1230,0),'Recurring Transactions'!$L$26)-'Recurring Transactions'!$J$26)/14)+INT(-(MAX('Recurring Transactions'!$J$26,$Q1230)-'Recurring Transactions'!$J$26)/14)+1),0),IF('Recurring Transactions'!$F$26="Quarterly",IF(AND(AND('Recurring Transactions'!$J$26&lt;=EOMONTH($Q1230,0),$Q1230&lt;='Recurring Transactions'!$L$26),MOD((YEAR($Q1230)-YEAR('Recurring Transactions'!$J$26))*12+MONTH($Q1230)-MONTH('Recurring Transactions'!$J$26),3)=0),1,0),IF('Recurring Transactions'!$F$26="Annually",IF(AND(AND('Recurring Transactions'!$J$26&lt;=EOMONTH($Q1230,0),$Q1230&lt;='Recurring Transactions'!$L$26),MONTH($Q1230)=MONTH('Recurring Transactions'!$J$26)),1,0),0)))))))*'Recurring Transactions'!$D$26)</f>
        <v/>
      </c>
    </row>
    <row r="1231">
      <c r="N1231" s="126">
        <f>'Recurring Transactions'!$A$26</f>
        <v/>
      </c>
      <c r="O1231" s="126">
        <f>'Recurring Transactions'!$B$26</f>
        <v/>
      </c>
      <c r="P1231" s="126">
        <f>'Recurring Transactions'!$E$26</f>
        <v/>
      </c>
      <c r="Q1231" s="72">
        <f>IF('Recurring Transactions'!$J$26="","",EDATE('Recurring Transactions'!$J$26,9))</f>
        <v/>
      </c>
      <c r="R1231" s="126">
        <f>IF($Q1231="","",TEXT($Q1231,"mmm yyyy"))</f>
        <v/>
      </c>
      <c r="S1231" s="124">
        <f>IF(OR('Recurring Transactions'!$A$26="",$Q1231=""),0,(IF('Recurring Transactions'!$F$26="Monthly",IF(AND('Recurring Transactions'!$J$26&lt;=EOMONTH($Q1231,0),$Q1231&lt;='Recurring Transactions'!$L$26),1,0),IF('Recurring Transactions'!$F$26="Semi-monthly",IF(AND('Recurring Transactions'!$J$26&lt;=EOMONTH($Q1231,0),$Q1231&lt;='Recurring Transactions'!$L$26),2,0),IF('Recurring Transactions'!$F$26="Weekly",IF(AND('Recurring Transactions'!$J$26&lt;=EOMONTH($Q1231,0),$Q1231&lt;='Recurring Transactions'!$L$26),MAX(0,INT((MIN(EOMONTH($Q1231,0),'Recurring Transactions'!$L$26)-'Recurring Transactions'!$J$26)/7)+INT(-(MAX('Recurring Transactions'!$J$26,$Q1231)-'Recurring Transactions'!$J$26)/7)+1),0),IF('Recurring Transactions'!$F$26="Bi-weekly",IF(AND('Recurring Transactions'!$J$26&lt;=EOMONTH($Q1231,0),$Q1231&lt;='Recurring Transactions'!$L$26),MAX(0,INT((MIN(EOMONTH($Q1231,0),'Recurring Transactions'!$L$26)-'Recurring Transactions'!$J$26)/14)+INT(-(MAX('Recurring Transactions'!$J$26,$Q1231)-'Recurring Transactions'!$J$26)/14)+1),0),IF('Recurring Transactions'!$F$26="Quarterly",IF(AND(AND('Recurring Transactions'!$J$26&lt;=EOMONTH($Q1231,0),$Q1231&lt;='Recurring Transactions'!$L$26),MOD((YEAR($Q1231)-YEAR('Recurring Transactions'!$J$26))*12+MONTH($Q1231)-MONTH('Recurring Transactions'!$J$26),3)=0),1,0),IF('Recurring Transactions'!$F$26="Annually",IF(AND(AND('Recurring Transactions'!$J$26&lt;=EOMONTH($Q1231,0),$Q1231&lt;='Recurring Transactions'!$L$26),MONTH($Q1231)=MONTH('Recurring Transactions'!$J$26)),1,0),0)))))))*'Recurring Transactions'!$D$26)</f>
        <v/>
      </c>
    </row>
    <row r="1232">
      <c r="N1232" s="126">
        <f>'Recurring Transactions'!$A$26</f>
        <v/>
      </c>
      <c r="O1232" s="126">
        <f>'Recurring Transactions'!$B$26</f>
        <v/>
      </c>
      <c r="P1232" s="126">
        <f>'Recurring Transactions'!$E$26</f>
        <v/>
      </c>
      <c r="Q1232" s="72">
        <f>IF('Recurring Transactions'!$J$26="","",EDATE('Recurring Transactions'!$J$26,10))</f>
        <v/>
      </c>
      <c r="R1232" s="126">
        <f>IF($Q1232="","",TEXT($Q1232,"mmm yyyy"))</f>
        <v/>
      </c>
      <c r="S1232" s="124">
        <f>IF(OR('Recurring Transactions'!$A$26="",$Q1232=""),0,(IF('Recurring Transactions'!$F$26="Monthly",IF(AND('Recurring Transactions'!$J$26&lt;=EOMONTH($Q1232,0),$Q1232&lt;='Recurring Transactions'!$L$26),1,0),IF('Recurring Transactions'!$F$26="Semi-monthly",IF(AND('Recurring Transactions'!$J$26&lt;=EOMONTH($Q1232,0),$Q1232&lt;='Recurring Transactions'!$L$26),2,0),IF('Recurring Transactions'!$F$26="Weekly",IF(AND('Recurring Transactions'!$J$26&lt;=EOMONTH($Q1232,0),$Q1232&lt;='Recurring Transactions'!$L$26),MAX(0,INT((MIN(EOMONTH($Q1232,0),'Recurring Transactions'!$L$26)-'Recurring Transactions'!$J$26)/7)+INT(-(MAX('Recurring Transactions'!$J$26,$Q1232)-'Recurring Transactions'!$J$26)/7)+1),0),IF('Recurring Transactions'!$F$26="Bi-weekly",IF(AND('Recurring Transactions'!$J$26&lt;=EOMONTH($Q1232,0),$Q1232&lt;='Recurring Transactions'!$L$26),MAX(0,INT((MIN(EOMONTH($Q1232,0),'Recurring Transactions'!$L$26)-'Recurring Transactions'!$J$26)/14)+INT(-(MAX('Recurring Transactions'!$J$26,$Q1232)-'Recurring Transactions'!$J$26)/14)+1),0),IF('Recurring Transactions'!$F$26="Quarterly",IF(AND(AND('Recurring Transactions'!$J$26&lt;=EOMONTH($Q1232,0),$Q1232&lt;='Recurring Transactions'!$L$26),MOD((YEAR($Q1232)-YEAR('Recurring Transactions'!$J$26))*12+MONTH($Q1232)-MONTH('Recurring Transactions'!$J$26),3)=0),1,0),IF('Recurring Transactions'!$F$26="Annually",IF(AND(AND('Recurring Transactions'!$J$26&lt;=EOMONTH($Q1232,0),$Q1232&lt;='Recurring Transactions'!$L$26),MONTH($Q1232)=MONTH('Recurring Transactions'!$J$26)),1,0),0)))))))*'Recurring Transactions'!$D$26)</f>
        <v/>
      </c>
    </row>
    <row r="1233">
      <c r="N1233" s="126">
        <f>'Recurring Transactions'!$A$26</f>
        <v/>
      </c>
      <c r="O1233" s="126">
        <f>'Recurring Transactions'!$B$26</f>
        <v/>
      </c>
      <c r="P1233" s="126">
        <f>'Recurring Transactions'!$E$26</f>
        <v/>
      </c>
      <c r="Q1233" s="72">
        <f>IF('Recurring Transactions'!$J$26="","",EDATE('Recurring Transactions'!$J$26,11))</f>
        <v/>
      </c>
      <c r="R1233" s="126">
        <f>IF($Q1233="","",TEXT($Q1233,"mmm yyyy"))</f>
        <v/>
      </c>
      <c r="S1233" s="124">
        <f>IF(OR('Recurring Transactions'!$A$26="",$Q1233=""),0,(IF('Recurring Transactions'!$F$26="Monthly",IF(AND('Recurring Transactions'!$J$26&lt;=EOMONTH($Q1233,0),$Q1233&lt;='Recurring Transactions'!$L$26),1,0),IF('Recurring Transactions'!$F$26="Semi-monthly",IF(AND('Recurring Transactions'!$J$26&lt;=EOMONTH($Q1233,0),$Q1233&lt;='Recurring Transactions'!$L$26),2,0),IF('Recurring Transactions'!$F$26="Weekly",IF(AND('Recurring Transactions'!$J$26&lt;=EOMONTH($Q1233,0),$Q1233&lt;='Recurring Transactions'!$L$26),MAX(0,INT((MIN(EOMONTH($Q1233,0),'Recurring Transactions'!$L$26)-'Recurring Transactions'!$J$26)/7)+INT(-(MAX('Recurring Transactions'!$J$26,$Q1233)-'Recurring Transactions'!$J$26)/7)+1),0),IF('Recurring Transactions'!$F$26="Bi-weekly",IF(AND('Recurring Transactions'!$J$26&lt;=EOMONTH($Q1233,0),$Q1233&lt;='Recurring Transactions'!$L$26),MAX(0,INT((MIN(EOMONTH($Q1233,0),'Recurring Transactions'!$L$26)-'Recurring Transactions'!$J$26)/14)+INT(-(MAX('Recurring Transactions'!$J$26,$Q1233)-'Recurring Transactions'!$J$26)/14)+1),0),IF('Recurring Transactions'!$F$26="Quarterly",IF(AND(AND('Recurring Transactions'!$J$26&lt;=EOMONTH($Q1233,0),$Q1233&lt;='Recurring Transactions'!$L$26),MOD((YEAR($Q1233)-YEAR('Recurring Transactions'!$J$26))*12+MONTH($Q1233)-MONTH('Recurring Transactions'!$J$26),3)=0),1,0),IF('Recurring Transactions'!$F$26="Annually",IF(AND(AND('Recurring Transactions'!$J$26&lt;=EOMONTH($Q1233,0),$Q1233&lt;='Recurring Transactions'!$L$26),MONTH($Q1233)=MONTH('Recurring Transactions'!$J$26)),1,0),0)))))))*'Recurring Transactions'!$D$26)</f>
        <v/>
      </c>
    </row>
    <row r="1234">
      <c r="N1234" s="126">
        <f>'Recurring Transactions'!$A$26</f>
        <v/>
      </c>
      <c r="O1234" s="126">
        <f>'Recurring Transactions'!$B$26</f>
        <v/>
      </c>
      <c r="P1234" s="126">
        <f>'Recurring Transactions'!$E$26</f>
        <v/>
      </c>
      <c r="Q1234" s="72">
        <f>IF('Recurring Transactions'!$J$26="","",EDATE('Recurring Transactions'!$J$26,12))</f>
        <v/>
      </c>
      <c r="R1234" s="126">
        <f>IF($Q1234="","",TEXT($Q1234,"mmm yyyy"))</f>
        <v/>
      </c>
      <c r="S1234" s="124">
        <f>IF(OR('Recurring Transactions'!$A$26="",$Q1234=""),0,(IF('Recurring Transactions'!$F$26="Monthly",IF(AND('Recurring Transactions'!$J$26&lt;=EOMONTH($Q1234,0),$Q1234&lt;='Recurring Transactions'!$L$26),1,0),IF('Recurring Transactions'!$F$26="Semi-monthly",IF(AND('Recurring Transactions'!$J$26&lt;=EOMONTH($Q1234,0),$Q1234&lt;='Recurring Transactions'!$L$26),2,0),IF('Recurring Transactions'!$F$26="Weekly",IF(AND('Recurring Transactions'!$J$26&lt;=EOMONTH($Q1234,0),$Q1234&lt;='Recurring Transactions'!$L$26),MAX(0,INT((MIN(EOMONTH($Q1234,0),'Recurring Transactions'!$L$26)-'Recurring Transactions'!$J$26)/7)+INT(-(MAX('Recurring Transactions'!$J$26,$Q1234)-'Recurring Transactions'!$J$26)/7)+1),0),IF('Recurring Transactions'!$F$26="Bi-weekly",IF(AND('Recurring Transactions'!$J$26&lt;=EOMONTH($Q1234,0),$Q1234&lt;='Recurring Transactions'!$L$26),MAX(0,INT((MIN(EOMONTH($Q1234,0),'Recurring Transactions'!$L$26)-'Recurring Transactions'!$J$26)/14)+INT(-(MAX('Recurring Transactions'!$J$26,$Q1234)-'Recurring Transactions'!$J$26)/14)+1),0),IF('Recurring Transactions'!$F$26="Quarterly",IF(AND(AND('Recurring Transactions'!$J$26&lt;=EOMONTH($Q1234,0),$Q1234&lt;='Recurring Transactions'!$L$26),MOD((YEAR($Q1234)-YEAR('Recurring Transactions'!$J$26))*12+MONTH($Q1234)-MONTH('Recurring Transactions'!$J$26),3)=0),1,0),IF('Recurring Transactions'!$F$26="Annually",IF(AND(AND('Recurring Transactions'!$J$26&lt;=EOMONTH($Q1234,0),$Q1234&lt;='Recurring Transactions'!$L$26),MONTH($Q1234)=MONTH('Recurring Transactions'!$J$26)),1,0),0)))))))*'Recurring Transactions'!$D$26)</f>
        <v/>
      </c>
    </row>
    <row r="1235">
      <c r="N1235" s="126">
        <f>'Recurring Transactions'!$A$26</f>
        <v/>
      </c>
      <c r="O1235" s="126">
        <f>'Recurring Transactions'!$B$26</f>
        <v/>
      </c>
      <c r="P1235" s="126">
        <f>'Recurring Transactions'!$E$26</f>
        <v/>
      </c>
      <c r="Q1235" s="72">
        <f>IF('Recurring Transactions'!$J$26="","",EDATE('Recurring Transactions'!$J$26,13))</f>
        <v/>
      </c>
      <c r="R1235" s="126">
        <f>IF($Q1235="","",TEXT($Q1235,"mmm yyyy"))</f>
        <v/>
      </c>
      <c r="S1235" s="124">
        <f>IF(OR('Recurring Transactions'!$A$26="",$Q1235=""),0,(IF('Recurring Transactions'!$F$26="Monthly",IF(AND('Recurring Transactions'!$J$26&lt;=EOMONTH($Q1235,0),$Q1235&lt;='Recurring Transactions'!$L$26),1,0),IF('Recurring Transactions'!$F$26="Semi-monthly",IF(AND('Recurring Transactions'!$J$26&lt;=EOMONTH($Q1235,0),$Q1235&lt;='Recurring Transactions'!$L$26),2,0),IF('Recurring Transactions'!$F$26="Weekly",IF(AND('Recurring Transactions'!$J$26&lt;=EOMONTH($Q1235,0),$Q1235&lt;='Recurring Transactions'!$L$26),MAX(0,INT((MIN(EOMONTH($Q1235,0),'Recurring Transactions'!$L$26)-'Recurring Transactions'!$J$26)/7)+INT(-(MAX('Recurring Transactions'!$J$26,$Q1235)-'Recurring Transactions'!$J$26)/7)+1),0),IF('Recurring Transactions'!$F$26="Bi-weekly",IF(AND('Recurring Transactions'!$J$26&lt;=EOMONTH($Q1235,0),$Q1235&lt;='Recurring Transactions'!$L$26),MAX(0,INT((MIN(EOMONTH($Q1235,0),'Recurring Transactions'!$L$26)-'Recurring Transactions'!$J$26)/14)+INT(-(MAX('Recurring Transactions'!$J$26,$Q1235)-'Recurring Transactions'!$J$26)/14)+1),0),IF('Recurring Transactions'!$F$26="Quarterly",IF(AND(AND('Recurring Transactions'!$J$26&lt;=EOMONTH($Q1235,0),$Q1235&lt;='Recurring Transactions'!$L$26),MOD((YEAR($Q1235)-YEAR('Recurring Transactions'!$J$26))*12+MONTH($Q1235)-MONTH('Recurring Transactions'!$J$26),3)=0),1,0),IF('Recurring Transactions'!$F$26="Annually",IF(AND(AND('Recurring Transactions'!$J$26&lt;=EOMONTH($Q1235,0),$Q1235&lt;='Recurring Transactions'!$L$26),MONTH($Q1235)=MONTH('Recurring Transactions'!$J$26)),1,0),0)))))))*'Recurring Transactions'!$D$26)</f>
        <v/>
      </c>
    </row>
    <row r="1236">
      <c r="N1236" s="126">
        <f>'Recurring Transactions'!$A$26</f>
        <v/>
      </c>
      <c r="O1236" s="126">
        <f>'Recurring Transactions'!$B$26</f>
        <v/>
      </c>
      <c r="P1236" s="126">
        <f>'Recurring Transactions'!$E$26</f>
        <v/>
      </c>
      <c r="Q1236" s="72">
        <f>IF('Recurring Transactions'!$J$26="","",EDATE('Recurring Transactions'!$J$26,14))</f>
        <v/>
      </c>
      <c r="R1236" s="126">
        <f>IF($Q1236="","",TEXT($Q1236,"mmm yyyy"))</f>
        <v/>
      </c>
      <c r="S1236" s="124">
        <f>IF(OR('Recurring Transactions'!$A$26="",$Q1236=""),0,(IF('Recurring Transactions'!$F$26="Monthly",IF(AND('Recurring Transactions'!$J$26&lt;=EOMONTH($Q1236,0),$Q1236&lt;='Recurring Transactions'!$L$26),1,0),IF('Recurring Transactions'!$F$26="Semi-monthly",IF(AND('Recurring Transactions'!$J$26&lt;=EOMONTH($Q1236,0),$Q1236&lt;='Recurring Transactions'!$L$26),2,0),IF('Recurring Transactions'!$F$26="Weekly",IF(AND('Recurring Transactions'!$J$26&lt;=EOMONTH($Q1236,0),$Q1236&lt;='Recurring Transactions'!$L$26),MAX(0,INT((MIN(EOMONTH($Q1236,0),'Recurring Transactions'!$L$26)-'Recurring Transactions'!$J$26)/7)+INT(-(MAX('Recurring Transactions'!$J$26,$Q1236)-'Recurring Transactions'!$J$26)/7)+1),0),IF('Recurring Transactions'!$F$26="Bi-weekly",IF(AND('Recurring Transactions'!$J$26&lt;=EOMONTH($Q1236,0),$Q1236&lt;='Recurring Transactions'!$L$26),MAX(0,INT((MIN(EOMONTH($Q1236,0),'Recurring Transactions'!$L$26)-'Recurring Transactions'!$J$26)/14)+INT(-(MAX('Recurring Transactions'!$J$26,$Q1236)-'Recurring Transactions'!$J$26)/14)+1),0),IF('Recurring Transactions'!$F$26="Quarterly",IF(AND(AND('Recurring Transactions'!$J$26&lt;=EOMONTH($Q1236,0),$Q1236&lt;='Recurring Transactions'!$L$26),MOD((YEAR($Q1236)-YEAR('Recurring Transactions'!$J$26))*12+MONTH($Q1236)-MONTH('Recurring Transactions'!$J$26),3)=0),1,0),IF('Recurring Transactions'!$F$26="Annually",IF(AND(AND('Recurring Transactions'!$J$26&lt;=EOMONTH($Q1236,0),$Q1236&lt;='Recurring Transactions'!$L$26),MONTH($Q1236)=MONTH('Recurring Transactions'!$J$26)),1,0),0)))))))*'Recurring Transactions'!$D$26)</f>
        <v/>
      </c>
    </row>
    <row r="1237">
      <c r="N1237" s="126">
        <f>'Recurring Transactions'!$A$26</f>
        <v/>
      </c>
      <c r="O1237" s="126">
        <f>'Recurring Transactions'!$B$26</f>
        <v/>
      </c>
      <c r="P1237" s="126">
        <f>'Recurring Transactions'!$E$26</f>
        <v/>
      </c>
      <c r="Q1237" s="72">
        <f>IF('Recurring Transactions'!$J$26="","",EDATE('Recurring Transactions'!$J$26,15))</f>
        <v/>
      </c>
      <c r="R1237" s="126">
        <f>IF($Q1237="","",TEXT($Q1237,"mmm yyyy"))</f>
        <v/>
      </c>
      <c r="S1237" s="124">
        <f>IF(OR('Recurring Transactions'!$A$26="",$Q1237=""),0,(IF('Recurring Transactions'!$F$26="Monthly",IF(AND('Recurring Transactions'!$J$26&lt;=EOMONTH($Q1237,0),$Q1237&lt;='Recurring Transactions'!$L$26),1,0),IF('Recurring Transactions'!$F$26="Semi-monthly",IF(AND('Recurring Transactions'!$J$26&lt;=EOMONTH($Q1237,0),$Q1237&lt;='Recurring Transactions'!$L$26),2,0),IF('Recurring Transactions'!$F$26="Weekly",IF(AND('Recurring Transactions'!$J$26&lt;=EOMONTH($Q1237,0),$Q1237&lt;='Recurring Transactions'!$L$26),MAX(0,INT((MIN(EOMONTH($Q1237,0),'Recurring Transactions'!$L$26)-'Recurring Transactions'!$J$26)/7)+INT(-(MAX('Recurring Transactions'!$J$26,$Q1237)-'Recurring Transactions'!$J$26)/7)+1),0),IF('Recurring Transactions'!$F$26="Bi-weekly",IF(AND('Recurring Transactions'!$J$26&lt;=EOMONTH($Q1237,0),$Q1237&lt;='Recurring Transactions'!$L$26),MAX(0,INT((MIN(EOMONTH($Q1237,0),'Recurring Transactions'!$L$26)-'Recurring Transactions'!$J$26)/14)+INT(-(MAX('Recurring Transactions'!$J$26,$Q1237)-'Recurring Transactions'!$J$26)/14)+1),0),IF('Recurring Transactions'!$F$26="Quarterly",IF(AND(AND('Recurring Transactions'!$J$26&lt;=EOMONTH($Q1237,0),$Q1237&lt;='Recurring Transactions'!$L$26),MOD((YEAR($Q1237)-YEAR('Recurring Transactions'!$J$26))*12+MONTH($Q1237)-MONTH('Recurring Transactions'!$J$26),3)=0),1,0),IF('Recurring Transactions'!$F$26="Annually",IF(AND(AND('Recurring Transactions'!$J$26&lt;=EOMONTH($Q1237,0),$Q1237&lt;='Recurring Transactions'!$L$26),MONTH($Q1237)=MONTH('Recurring Transactions'!$J$26)),1,0),0)))))))*'Recurring Transactions'!$D$26)</f>
        <v/>
      </c>
    </row>
    <row r="1238">
      <c r="N1238" s="126">
        <f>'Recurring Transactions'!$A$26</f>
        <v/>
      </c>
      <c r="O1238" s="126">
        <f>'Recurring Transactions'!$B$26</f>
        <v/>
      </c>
      <c r="P1238" s="126">
        <f>'Recurring Transactions'!$E$26</f>
        <v/>
      </c>
      <c r="Q1238" s="72">
        <f>IF('Recurring Transactions'!$J$26="","",EDATE('Recurring Transactions'!$J$26,16))</f>
        <v/>
      </c>
      <c r="R1238" s="126">
        <f>IF($Q1238="","",TEXT($Q1238,"mmm yyyy"))</f>
        <v/>
      </c>
      <c r="S1238" s="124">
        <f>IF(OR('Recurring Transactions'!$A$26="",$Q1238=""),0,(IF('Recurring Transactions'!$F$26="Monthly",IF(AND('Recurring Transactions'!$J$26&lt;=EOMONTH($Q1238,0),$Q1238&lt;='Recurring Transactions'!$L$26),1,0),IF('Recurring Transactions'!$F$26="Semi-monthly",IF(AND('Recurring Transactions'!$J$26&lt;=EOMONTH($Q1238,0),$Q1238&lt;='Recurring Transactions'!$L$26),2,0),IF('Recurring Transactions'!$F$26="Weekly",IF(AND('Recurring Transactions'!$J$26&lt;=EOMONTH($Q1238,0),$Q1238&lt;='Recurring Transactions'!$L$26),MAX(0,INT((MIN(EOMONTH($Q1238,0),'Recurring Transactions'!$L$26)-'Recurring Transactions'!$J$26)/7)+INT(-(MAX('Recurring Transactions'!$J$26,$Q1238)-'Recurring Transactions'!$J$26)/7)+1),0),IF('Recurring Transactions'!$F$26="Bi-weekly",IF(AND('Recurring Transactions'!$J$26&lt;=EOMONTH($Q1238,0),$Q1238&lt;='Recurring Transactions'!$L$26),MAX(0,INT((MIN(EOMONTH($Q1238,0),'Recurring Transactions'!$L$26)-'Recurring Transactions'!$J$26)/14)+INT(-(MAX('Recurring Transactions'!$J$26,$Q1238)-'Recurring Transactions'!$J$26)/14)+1),0),IF('Recurring Transactions'!$F$26="Quarterly",IF(AND(AND('Recurring Transactions'!$J$26&lt;=EOMONTH($Q1238,0),$Q1238&lt;='Recurring Transactions'!$L$26),MOD((YEAR($Q1238)-YEAR('Recurring Transactions'!$J$26))*12+MONTH($Q1238)-MONTH('Recurring Transactions'!$J$26),3)=0),1,0),IF('Recurring Transactions'!$F$26="Annually",IF(AND(AND('Recurring Transactions'!$J$26&lt;=EOMONTH($Q1238,0),$Q1238&lt;='Recurring Transactions'!$L$26),MONTH($Q1238)=MONTH('Recurring Transactions'!$J$26)),1,0),0)))))))*'Recurring Transactions'!$D$26)</f>
        <v/>
      </c>
    </row>
    <row r="1239">
      <c r="N1239" s="126">
        <f>'Recurring Transactions'!$A$26</f>
        <v/>
      </c>
      <c r="O1239" s="126">
        <f>'Recurring Transactions'!$B$26</f>
        <v/>
      </c>
      <c r="P1239" s="126">
        <f>'Recurring Transactions'!$E$26</f>
        <v/>
      </c>
      <c r="Q1239" s="72">
        <f>IF('Recurring Transactions'!$J$26="","",EDATE('Recurring Transactions'!$J$26,17))</f>
        <v/>
      </c>
      <c r="R1239" s="126">
        <f>IF($Q1239="","",TEXT($Q1239,"mmm yyyy"))</f>
        <v/>
      </c>
      <c r="S1239" s="124">
        <f>IF(OR('Recurring Transactions'!$A$26="",$Q1239=""),0,(IF('Recurring Transactions'!$F$26="Monthly",IF(AND('Recurring Transactions'!$J$26&lt;=EOMONTH($Q1239,0),$Q1239&lt;='Recurring Transactions'!$L$26),1,0),IF('Recurring Transactions'!$F$26="Semi-monthly",IF(AND('Recurring Transactions'!$J$26&lt;=EOMONTH($Q1239,0),$Q1239&lt;='Recurring Transactions'!$L$26),2,0),IF('Recurring Transactions'!$F$26="Weekly",IF(AND('Recurring Transactions'!$J$26&lt;=EOMONTH($Q1239,0),$Q1239&lt;='Recurring Transactions'!$L$26),MAX(0,INT((MIN(EOMONTH($Q1239,0),'Recurring Transactions'!$L$26)-'Recurring Transactions'!$J$26)/7)+INT(-(MAX('Recurring Transactions'!$J$26,$Q1239)-'Recurring Transactions'!$J$26)/7)+1),0),IF('Recurring Transactions'!$F$26="Bi-weekly",IF(AND('Recurring Transactions'!$J$26&lt;=EOMONTH($Q1239,0),$Q1239&lt;='Recurring Transactions'!$L$26),MAX(0,INT((MIN(EOMONTH($Q1239,0),'Recurring Transactions'!$L$26)-'Recurring Transactions'!$J$26)/14)+INT(-(MAX('Recurring Transactions'!$J$26,$Q1239)-'Recurring Transactions'!$J$26)/14)+1),0),IF('Recurring Transactions'!$F$26="Quarterly",IF(AND(AND('Recurring Transactions'!$J$26&lt;=EOMONTH($Q1239,0),$Q1239&lt;='Recurring Transactions'!$L$26),MOD((YEAR($Q1239)-YEAR('Recurring Transactions'!$J$26))*12+MONTH($Q1239)-MONTH('Recurring Transactions'!$J$26),3)=0),1,0),IF('Recurring Transactions'!$F$26="Annually",IF(AND(AND('Recurring Transactions'!$J$26&lt;=EOMONTH($Q1239,0),$Q1239&lt;='Recurring Transactions'!$L$26),MONTH($Q1239)=MONTH('Recurring Transactions'!$J$26)),1,0),0)))))))*'Recurring Transactions'!$D$26)</f>
        <v/>
      </c>
    </row>
    <row r="1240">
      <c r="N1240" s="126">
        <f>'Recurring Transactions'!$A$26</f>
        <v/>
      </c>
      <c r="O1240" s="126">
        <f>'Recurring Transactions'!$B$26</f>
        <v/>
      </c>
      <c r="P1240" s="126">
        <f>'Recurring Transactions'!$E$26</f>
        <v/>
      </c>
      <c r="Q1240" s="72">
        <f>IF('Recurring Transactions'!$J$26="","",EDATE('Recurring Transactions'!$J$26,18))</f>
        <v/>
      </c>
      <c r="R1240" s="126">
        <f>IF($Q1240="","",TEXT($Q1240,"mmm yyyy"))</f>
        <v/>
      </c>
      <c r="S1240" s="124">
        <f>IF(OR('Recurring Transactions'!$A$26="",$Q1240=""),0,(IF('Recurring Transactions'!$F$26="Monthly",IF(AND('Recurring Transactions'!$J$26&lt;=EOMONTH($Q1240,0),$Q1240&lt;='Recurring Transactions'!$L$26),1,0),IF('Recurring Transactions'!$F$26="Semi-monthly",IF(AND('Recurring Transactions'!$J$26&lt;=EOMONTH($Q1240,0),$Q1240&lt;='Recurring Transactions'!$L$26),2,0),IF('Recurring Transactions'!$F$26="Weekly",IF(AND('Recurring Transactions'!$J$26&lt;=EOMONTH($Q1240,0),$Q1240&lt;='Recurring Transactions'!$L$26),MAX(0,INT((MIN(EOMONTH($Q1240,0),'Recurring Transactions'!$L$26)-'Recurring Transactions'!$J$26)/7)+INT(-(MAX('Recurring Transactions'!$J$26,$Q1240)-'Recurring Transactions'!$J$26)/7)+1),0),IF('Recurring Transactions'!$F$26="Bi-weekly",IF(AND('Recurring Transactions'!$J$26&lt;=EOMONTH($Q1240,0),$Q1240&lt;='Recurring Transactions'!$L$26),MAX(0,INT((MIN(EOMONTH($Q1240,0),'Recurring Transactions'!$L$26)-'Recurring Transactions'!$J$26)/14)+INT(-(MAX('Recurring Transactions'!$J$26,$Q1240)-'Recurring Transactions'!$J$26)/14)+1),0),IF('Recurring Transactions'!$F$26="Quarterly",IF(AND(AND('Recurring Transactions'!$J$26&lt;=EOMONTH($Q1240,0),$Q1240&lt;='Recurring Transactions'!$L$26),MOD((YEAR($Q1240)-YEAR('Recurring Transactions'!$J$26))*12+MONTH($Q1240)-MONTH('Recurring Transactions'!$J$26),3)=0),1,0),IF('Recurring Transactions'!$F$26="Annually",IF(AND(AND('Recurring Transactions'!$J$26&lt;=EOMONTH($Q1240,0),$Q1240&lt;='Recurring Transactions'!$L$26),MONTH($Q1240)=MONTH('Recurring Transactions'!$J$26)),1,0),0)))))))*'Recurring Transactions'!$D$26)</f>
        <v/>
      </c>
    </row>
    <row r="1241">
      <c r="N1241" s="126">
        <f>'Recurring Transactions'!$A$26</f>
        <v/>
      </c>
      <c r="O1241" s="126">
        <f>'Recurring Transactions'!$B$26</f>
        <v/>
      </c>
      <c r="P1241" s="126">
        <f>'Recurring Transactions'!$E$26</f>
        <v/>
      </c>
      <c r="Q1241" s="72">
        <f>IF('Recurring Transactions'!$J$26="","",EDATE('Recurring Transactions'!$J$26,19))</f>
        <v/>
      </c>
      <c r="R1241" s="126">
        <f>IF($Q1241="","",TEXT($Q1241,"mmm yyyy"))</f>
        <v/>
      </c>
      <c r="S1241" s="124">
        <f>IF(OR('Recurring Transactions'!$A$26="",$Q1241=""),0,(IF('Recurring Transactions'!$F$26="Monthly",IF(AND('Recurring Transactions'!$J$26&lt;=EOMONTH($Q1241,0),$Q1241&lt;='Recurring Transactions'!$L$26),1,0),IF('Recurring Transactions'!$F$26="Semi-monthly",IF(AND('Recurring Transactions'!$J$26&lt;=EOMONTH($Q1241,0),$Q1241&lt;='Recurring Transactions'!$L$26),2,0),IF('Recurring Transactions'!$F$26="Weekly",IF(AND('Recurring Transactions'!$J$26&lt;=EOMONTH($Q1241,0),$Q1241&lt;='Recurring Transactions'!$L$26),MAX(0,INT((MIN(EOMONTH($Q1241,0),'Recurring Transactions'!$L$26)-'Recurring Transactions'!$J$26)/7)+INT(-(MAX('Recurring Transactions'!$J$26,$Q1241)-'Recurring Transactions'!$J$26)/7)+1),0),IF('Recurring Transactions'!$F$26="Bi-weekly",IF(AND('Recurring Transactions'!$J$26&lt;=EOMONTH($Q1241,0),$Q1241&lt;='Recurring Transactions'!$L$26),MAX(0,INT((MIN(EOMONTH($Q1241,0),'Recurring Transactions'!$L$26)-'Recurring Transactions'!$J$26)/14)+INT(-(MAX('Recurring Transactions'!$J$26,$Q1241)-'Recurring Transactions'!$J$26)/14)+1),0),IF('Recurring Transactions'!$F$26="Quarterly",IF(AND(AND('Recurring Transactions'!$J$26&lt;=EOMONTH($Q1241,0),$Q1241&lt;='Recurring Transactions'!$L$26),MOD((YEAR($Q1241)-YEAR('Recurring Transactions'!$J$26))*12+MONTH($Q1241)-MONTH('Recurring Transactions'!$J$26),3)=0),1,0),IF('Recurring Transactions'!$F$26="Annually",IF(AND(AND('Recurring Transactions'!$J$26&lt;=EOMONTH($Q1241,0),$Q1241&lt;='Recurring Transactions'!$L$26),MONTH($Q1241)=MONTH('Recurring Transactions'!$J$26)),1,0),0)))))))*'Recurring Transactions'!$D$26)</f>
        <v/>
      </c>
    </row>
    <row r="1242">
      <c r="N1242" s="126">
        <f>'Recurring Transactions'!$A$26</f>
        <v/>
      </c>
      <c r="O1242" s="126">
        <f>'Recurring Transactions'!$B$26</f>
        <v/>
      </c>
      <c r="P1242" s="126">
        <f>'Recurring Transactions'!$E$26</f>
        <v/>
      </c>
      <c r="Q1242" s="72">
        <f>IF('Recurring Transactions'!$J$26="","",EDATE('Recurring Transactions'!$J$26,20))</f>
        <v/>
      </c>
      <c r="R1242" s="126">
        <f>IF($Q1242="","",TEXT($Q1242,"mmm yyyy"))</f>
        <v/>
      </c>
      <c r="S1242" s="124">
        <f>IF(OR('Recurring Transactions'!$A$26="",$Q1242=""),0,(IF('Recurring Transactions'!$F$26="Monthly",IF(AND('Recurring Transactions'!$J$26&lt;=EOMONTH($Q1242,0),$Q1242&lt;='Recurring Transactions'!$L$26),1,0),IF('Recurring Transactions'!$F$26="Semi-monthly",IF(AND('Recurring Transactions'!$J$26&lt;=EOMONTH($Q1242,0),$Q1242&lt;='Recurring Transactions'!$L$26),2,0),IF('Recurring Transactions'!$F$26="Weekly",IF(AND('Recurring Transactions'!$J$26&lt;=EOMONTH($Q1242,0),$Q1242&lt;='Recurring Transactions'!$L$26),MAX(0,INT((MIN(EOMONTH($Q1242,0),'Recurring Transactions'!$L$26)-'Recurring Transactions'!$J$26)/7)+INT(-(MAX('Recurring Transactions'!$J$26,$Q1242)-'Recurring Transactions'!$J$26)/7)+1),0),IF('Recurring Transactions'!$F$26="Bi-weekly",IF(AND('Recurring Transactions'!$J$26&lt;=EOMONTH($Q1242,0),$Q1242&lt;='Recurring Transactions'!$L$26),MAX(0,INT((MIN(EOMONTH($Q1242,0),'Recurring Transactions'!$L$26)-'Recurring Transactions'!$J$26)/14)+INT(-(MAX('Recurring Transactions'!$J$26,$Q1242)-'Recurring Transactions'!$J$26)/14)+1),0),IF('Recurring Transactions'!$F$26="Quarterly",IF(AND(AND('Recurring Transactions'!$J$26&lt;=EOMONTH($Q1242,0),$Q1242&lt;='Recurring Transactions'!$L$26),MOD((YEAR($Q1242)-YEAR('Recurring Transactions'!$J$26))*12+MONTH($Q1242)-MONTH('Recurring Transactions'!$J$26),3)=0),1,0),IF('Recurring Transactions'!$F$26="Annually",IF(AND(AND('Recurring Transactions'!$J$26&lt;=EOMONTH($Q1242,0),$Q1242&lt;='Recurring Transactions'!$L$26),MONTH($Q1242)=MONTH('Recurring Transactions'!$J$26)),1,0),0)))))))*'Recurring Transactions'!$D$26)</f>
        <v/>
      </c>
    </row>
    <row r="1243">
      <c r="N1243" s="126">
        <f>'Recurring Transactions'!$A$26</f>
        <v/>
      </c>
      <c r="O1243" s="126">
        <f>'Recurring Transactions'!$B$26</f>
        <v/>
      </c>
      <c r="P1243" s="126">
        <f>'Recurring Transactions'!$E$26</f>
        <v/>
      </c>
      <c r="Q1243" s="72">
        <f>IF('Recurring Transactions'!$J$26="","",EDATE('Recurring Transactions'!$J$26,21))</f>
        <v/>
      </c>
      <c r="R1243" s="126">
        <f>IF($Q1243="","",TEXT($Q1243,"mmm yyyy"))</f>
        <v/>
      </c>
      <c r="S1243" s="124">
        <f>IF(OR('Recurring Transactions'!$A$26="",$Q1243=""),0,(IF('Recurring Transactions'!$F$26="Monthly",IF(AND('Recurring Transactions'!$J$26&lt;=EOMONTH($Q1243,0),$Q1243&lt;='Recurring Transactions'!$L$26),1,0),IF('Recurring Transactions'!$F$26="Semi-monthly",IF(AND('Recurring Transactions'!$J$26&lt;=EOMONTH($Q1243,0),$Q1243&lt;='Recurring Transactions'!$L$26),2,0),IF('Recurring Transactions'!$F$26="Weekly",IF(AND('Recurring Transactions'!$J$26&lt;=EOMONTH($Q1243,0),$Q1243&lt;='Recurring Transactions'!$L$26),MAX(0,INT((MIN(EOMONTH($Q1243,0),'Recurring Transactions'!$L$26)-'Recurring Transactions'!$J$26)/7)+INT(-(MAX('Recurring Transactions'!$J$26,$Q1243)-'Recurring Transactions'!$J$26)/7)+1),0),IF('Recurring Transactions'!$F$26="Bi-weekly",IF(AND('Recurring Transactions'!$J$26&lt;=EOMONTH($Q1243,0),$Q1243&lt;='Recurring Transactions'!$L$26),MAX(0,INT((MIN(EOMONTH($Q1243,0),'Recurring Transactions'!$L$26)-'Recurring Transactions'!$J$26)/14)+INT(-(MAX('Recurring Transactions'!$J$26,$Q1243)-'Recurring Transactions'!$J$26)/14)+1),0),IF('Recurring Transactions'!$F$26="Quarterly",IF(AND(AND('Recurring Transactions'!$J$26&lt;=EOMONTH($Q1243,0),$Q1243&lt;='Recurring Transactions'!$L$26),MOD((YEAR($Q1243)-YEAR('Recurring Transactions'!$J$26))*12+MONTH($Q1243)-MONTH('Recurring Transactions'!$J$26),3)=0),1,0),IF('Recurring Transactions'!$F$26="Annually",IF(AND(AND('Recurring Transactions'!$J$26&lt;=EOMONTH($Q1243,0),$Q1243&lt;='Recurring Transactions'!$L$26),MONTH($Q1243)=MONTH('Recurring Transactions'!$J$26)),1,0),0)))))))*'Recurring Transactions'!$D$26)</f>
        <v/>
      </c>
    </row>
    <row r="1244">
      <c r="N1244" s="126">
        <f>'Recurring Transactions'!$A$26</f>
        <v/>
      </c>
      <c r="O1244" s="126">
        <f>'Recurring Transactions'!$B$26</f>
        <v/>
      </c>
      <c r="P1244" s="126">
        <f>'Recurring Transactions'!$E$26</f>
        <v/>
      </c>
      <c r="Q1244" s="72">
        <f>IF('Recurring Transactions'!$J$26="","",EDATE('Recurring Transactions'!$J$26,22))</f>
        <v/>
      </c>
      <c r="R1244" s="126">
        <f>IF($Q1244="","",TEXT($Q1244,"mmm yyyy"))</f>
        <v/>
      </c>
      <c r="S1244" s="124">
        <f>IF(OR('Recurring Transactions'!$A$26="",$Q1244=""),0,(IF('Recurring Transactions'!$F$26="Monthly",IF(AND('Recurring Transactions'!$J$26&lt;=EOMONTH($Q1244,0),$Q1244&lt;='Recurring Transactions'!$L$26),1,0),IF('Recurring Transactions'!$F$26="Semi-monthly",IF(AND('Recurring Transactions'!$J$26&lt;=EOMONTH($Q1244,0),$Q1244&lt;='Recurring Transactions'!$L$26),2,0),IF('Recurring Transactions'!$F$26="Weekly",IF(AND('Recurring Transactions'!$J$26&lt;=EOMONTH($Q1244,0),$Q1244&lt;='Recurring Transactions'!$L$26),MAX(0,INT((MIN(EOMONTH($Q1244,0),'Recurring Transactions'!$L$26)-'Recurring Transactions'!$J$26)/7)+INT(-(MAX('Recurring Transactions'!$J$26,$Q1244)-'Recurring Transactions'!$J$26)/7)+1),0),IF('Recurring Transactions'!$F$26="Bi-weekly",IF(AND('Recurring Transactions'!$J$26&lt;=EOMONTH($Q1244,0),$Q1244&lt;='Recurring Transactions'!$L$26),MAX(0,INT((MIN(EOMONTH($Q1244,0),'Recurring Transactions'!$L$26)-'Recurring Transactions'!$J$26)/14)+INT(-(MAX('Recurring Transactions'!$J$26,$Q1244)-'Recurring Transactions'!$J$26)/14)+1),0),IF('Recurring Transactions'!$F$26="Quarterly",IF(AND(AND('Recurring Transactions'!$J$26&lt;=EOMONTH($Q1244,0),$Q1244&lt;='Recurring Transactions'!$L$26),MOD((YEAR($Q1244)-YEAR('Recurring Transactions'!$J$26))*12+MONTH($Q1244)-MONTH('Recurring Transactions'!$J$26),3)=0),1,0),IF('Recurring Transactions'!$F$26="Annually",IF(AND(AND('Recurring Transactions'!$J$26&lt;=EOMONTH($Q1244,0),$Q1244&lt;='Recurring Transactions'!$L$26),MONTH($Q1244)=MONTH('Recurring Transactions'!$J$26)),1,0),0)))))))*'Recurring Transactions'!$D$26)</f>
        <v/>
      </c>
    </row>
    <row r="1245">
      <c r="N1245" s="126">
        <f>'Recurring Transactions'!$A$26</f>
        <v/>
      </c>
      <c r="O1245" s="126">
        <f>'Recurring Transactions'!$B$26</f>
        <v/>
      </c>
      <c r="P1245" s="126">
        <f>'Recurring Transactions'!$E$26</f>
        <v/>
      </c>
      <c r="Q1245" s="72">
        <f>IF('Recurring Transactions'!$J$26="","",EDATE('Recurring Transactions'!$J$26,23))</f>
        <v/>
      </c>
      <c r="R1245" s="126">
        <f>IF($Q1245="","",TEXT($Q1245,"mmm yyyy"))</f>
        <v/>
      </c>
      <c r="S1245" s="124">
        <f>IF(OR('Recurring Transactions'!$A$26="",$Q1245=""),0,(IF('Recurring Transactions'!$F$26="Monthly",IF(AND('Recurring Transactions'!$J$26&lt;=EOMONTH($Q1245,0),$Q1245&lt;='Recurring Transactions'!$L$26),1,0),IF('Recurring Transactions'!$F$26="Semi-monthly",IF(AND('Recurring Transactions'!$J$26&lt;=EOMONTH($Q1245,0),$Q1245&lt;='Recurring Transactions'!$L$26),2,0),IF('Recurring Transactions'!$F$26="Weekly",IF(AND('Recurring Transactions'!$J$26&lt;=EOMONTH($Q1245,0),$Q1245&lt;='Recurring Transactions'!$L$26),MAX(0,INT((MIN(EOMONTH($Q1245,0),'Recurring Transactions'!$L$26)-'Recurring Transactions'!$J$26)/7)+INT(-(MAX('Recurring Transactions'!$J$26,$Q1245)-'Recurring Transactions'!$J$26)/7)+1),0),IF('Recurring Transactions'!$F$26="Bi-weekly",IF(AND('Recurring Transactions'!$J$26&lt;=EOMONTH($Q1245,0),$Q1245&lt;='Recurring Transactions'!$L$26),MAX(0,INT((MIN(EOMONTH($Q1245,0),'Recurring Transactions'!$L$26)-'Recurring Transactions'!$J$26)/14)+INT(-(MAX('Recurring Transactions'!$J$26,$Q1245)-'Recurring Transactions'!$J$26)/14)+1),0),IF('Recurring Transactions'!$F$26="Quarterly",IF(AND(AND('Recurring Transactions'!$J$26&lt;=EOMONTH($Q1245,0),$Q1245&lt;='Recurring Transactions'!$L$26),MOD((YEAR($Q1245)-YEAR('Recurring Transactions'!$J$26))*12+MONTH($Q1245)-MONTH('Recurring Transactions'!$J$26),3)=0),1,0),IF('Recurring Transactions'!$F$26="Annually",IF(AND(AND('Recurring Transactions'!$J$26&lt;=EOMONTH($Q1245,0),$Q1245&lt;='Recurring Transactions'!$L$26),MONTH($Q1245)=MONTH('Recurring Transactions'!$J$26)),1,0),0)))))))*'Recurring Transactions'!$D$26)</f>
        <v/>
      </c>
    </row>
    <row r="1246">
      <c r="N1246" s="126">
        <f>'Recurring Transactions'!$A$26</f>
        <v/>
      </c>
      <c r="O1246" s="126">
        <f>'Recurring Transactions'!$B$26</f>
        <v/>
      </c>
      <c r="P1246" s="126">
        <f>'Recurring Transactions'!$E$26</f>
        <v/>
      </c>
      <c r="Q1246" s="72">
        <f>IF('Recurring Transactions'!$J$26="","",EDATE('Recurring Transactions'!$J$26,24))</f>
        <v/>
      </c>
      <c r="R1246" s="126">
        <f>IF($Q1246="","",TEXT($Q1246,"mmm yyyy"))</f>
        <v/>
      </c>
      <c r="S1246" s="124">
        <f>IF(OR('Recurring Transactions'!$A$26="",$Q1246=""),0,(IF('Recurring Transactions'!$F$26="Monthly",IF(AND('Recurring Transactions'!$J$26&lt;=EOMONTH($Q1246,0),$Q1246&lt;='Recurring Transactions'!$L$26),1,0),IF('Recurring Transactions'!$F$26="Semi-monthly",IF(AND('Recurring Transactions'!$J$26&lt;=EOMONTH($Q1246,0),$Q1246&lt;='Recurring Transactions'!$L$26),2,0),IF('Recurring Transactions'!$F$26="Weekly",IF(AND('Recurring Transactions'!$J$26&lt;=EOMONTH($Q1246,0),$Q1246&lt;='Recurring Transactions'!$L$26),MAX(0,INT((MIN(EOMONTH($Q1246,0),'Recurring Transactions'!$L$26)-'Recurring Transactions'!$J$26)/7)+INT(-(MAX('Recurring Transactions'!$J$26,$Q1246)-'Recurring Transactions'!$J$26)/7)+1),0),IF('Recurring Transactions'!$F$26="Bi-weekly",IF(AND('Recurring Transactions'!$J$26&lt;=EOMONTH($Q1246,0),$Q1246&lt;='Recurring Transactions'!$L$26),MAX(0,INT((MIN(EOMONTH($Q1246,0),'Recurring Transactions'!$L$26)-'Recurring Transactions'!$J$26)/14)+INT(-(MAX('Recurring Transactions'!$J$26,$Q1246)-'Recurring Transactions'!$J$26)/14)+1),0),IF('Recurring Transactions'!$F$26="Quarterly",IF(AND(AND('Recurring Transactions'!$J$26&lt;=EOMONTH($Q1246,0),$Q1246&lt;='Recurring Transactions'!$L$26),MOD((YEAR($Q1246)-YEAR('Recurring Transactions'!$J$26))*12+MONTH($Q1246)-MONTH('Recurring Transactions'!$J$26),3)=0),1,0),IF('Recurring Transactions'!$F$26="Annually",IF(AND(AND('Recurring Transactions'!$J$26&lt;=EOMONTH($Q1246,0),$Q1246&lt;='Recurring Transactions'!$L$26),MONTH($Q1246)=MONTH('Recurring Transactions'!$J$26)),1,0),0)))))))*'Recurring Transactions'!$D$26)</f>
        <v/>
      </c>
    </row>
    <row r="1247">
      <c r="N1247" s="126">
        <f>'Recurring Transactions'!$A$26</f>
        <v/>
      </c>
      <c r="O1247" s="126">
        <f>'Recurring Transactions'!$B$26</f>
        <v/>
      </c>
      <c r="P1247" s="126">
        <f>'Recurring Transactions'!$E$26</f>
        <v/>
      </c>
      <c r="Q1247" s="72">
        <f>IF('Recurring Transactions'!$J$26="","",EDATE('Recurring Transactions'!$J$26,25))</f>
        <v/>
      </c>
      <c r="R1247" s="126">
        <f>IF($Q1247="","",TEXT($Q1247,"mmm yyyy"))</f>
        <v/>
      </c>
      <c r="S1247" s="124">
        <f>IF(OR('Recurring Transactions'!$A$26="",$Q1247=""),0,(IF('Recurring Transactions'!$F$26="Monthly",IF(AND('Recurring Transactions'!$J$26&lt;=EOMONTH($Q1247,0),$Q1247&lt;='Recurring Transactions'!$L$26),1,0),IF('Recurring Transactions'!$F$26="Semi-monthly",IF(AND('Recurring Transactions'!$J$26&lt;=EOMONTH($Q1247,0),$Q1247&lt;='Recurring Transactions'!$L$26),2,0),IF('Recurring Transactions'!$F$26="Weekly",IF(AND('Recurring Transactions'!$J$26&lt;=EOMONTH($Q1247,0),$Q1247&lt;='Recurring Transactions'!$L$26),MAX(0,INT((MIN(EOMONTH($Q1247,0),'Recurring Transactions'!$L$26)-'Recurring Transactions'!$J$26)/7)+INT(-(MAX('Recurring Transactions'!$J$26,$Q1247)-'Recurring Transactions'!$J$26)/7)+1),0),IF('Recurring Transactions'!$F$26="Bi-weekly",IF(AND('Recurring Transactions'!$J$26&lt;=EOMONTH($Q1247,0),$Q1247&lt;='Recurring Transactions'!$L$26),MAX(0,INT((MIN(EOMONTH($Q1247,0),'Recurring Transactions'!$L$26)-'Recurring Transactions'!$J$26)/14)+INT(-(MAX('Recurring Transactions'!$J$26,$Q1247)-'Recurring Transactions'!$J$26)/14)+1),0),IF('Recurring Transactions'!$F$26="Quarterly",IF(AND(AND('Recurring Transactions'!$J$26&lt;=EOMONTH($Q1247,0),$Q1247&lt;='Recurring Transactions'!$L$26),MOD((YEAR($Q1247)-YEAR('Recurring Transactions'!$J$26))*12+MONTH($Q1247)-MONTH('Recurring Transactions'!$J$26),3)=0),1,0),IF('Recurring Transactions'!$F$26="Annually",IF(AND(AND('Recurring Transactions'!$J$26&lt;=EOMONTH($Q1247,0),$Q1247&lt;='Recurring Transactions'!$L$26),MONTH($Q1247)=MONTH('Recurring Transactions'!$J$26)),1,0),0)))))))*'Recurring Transactions'!$D$26)</f>
        <v/>
      </c>
    </row>
    <row r="1248">
      <c r="N1248" s="126">
        <f>'Recurring Transactions'!$A$26</f>
        <v/>
      </c>
      <c r="O1248" s="126">
        <f>'Recurring Transactions'!$B$26</f>
        <v/>
      </c>
      <c r="P1248" s="126">
        <f>'Recurring Transactions'!$E$26</f>
        <v/>
      </c>
      <c r="Q1248" s="72">
        <f>IF('Recurring Transactions'!$J$26="","",EDATE('Recurring Transactions'!$J$26,26))</f>
        <v/>
      </c>
      <c r="R1248" s="126">
        <f>IF($Q1248="","",TEXT($Q1248,"mmm yyyy"))</f>
        <v/>
      </c>
      <c r="S1248" s="124">
        <f>IF(OR('Recurring Transactions'!$A$26="",$Q1248=""),0,(IF('Recurring Transactions'!$F$26="Monthly",IF(AND('Recurring Transactions'!$J$26&lt;=EOMONTH($Q1248,0),$Q1248&lt;='Recurring Transactions'!$L$26),1,0),IF('Recurring Transactions'!$F$26="Semi-monthly",IF(AND('Recurring Transactions'!$J$26&lt;=EOMONTH($Q1248,0),$Q1248&lt;='Recurring Transactions'!$L$26),2,0),IF('Recurring Transactions'!$F$26="Weekly",IF(AND('Recurring Transactions'!$J$26&lt;=EOMONTH($Q1248,0),$Q1248&lt;='Recurring Transactions'!$L$26),MAX(0,INT((MIN(EOMONTH($Q1248,0),'Recurring Transactions'!$L$26)-'Recurring Transactions'!$J$26)/7)+INT(-(MAX('Recurring Transactions'!$J$26,$Q1248)-'Recurring Transactions'!$J$26)/7)+1),0),IF('Recurring Transactions'!$F$26="Bi-weekly",IF(AND('Recurring Transactions'!$J$26&lt;=EOMONTH($Q1248,0),$Q1248&lt;='Recurring Transactions'!$L$26),MAX(0,INT((MIN(EOMONTH($Q1248,0),'Recurring Transactions'!$L$26)-'Recurring Transactions'!$J$26)/14)+INT(-(MAX('Recurring Transactions'!$J$26,$Q1248)-'Recurring Transactions'!$J$26)/14)+1),0),IF('Recurring Transactions'!$F$26="Quarterly",IF(AND(AND('Recurring Transactions'!$J$26&lt;=EOMONTH($Q1248,0),$Q1248&lt;='Recurring Transactions'!$L$26),MOD((YEAR($Q1248)-YEAR('Recurring Transactions'!$J$26))*12+MONTH($Q1248)-MONTH('Recurring Transactions'!$J$26),3)=0),1,0),IF('Recurring Transactions'!$F$26="Annually",IF(AND(AND('Recurring Transactions'!$J$26&lt;=EOMONTH($Q1248,0),$Q1248&lt;='Recurring Transactions'!$L$26),MONTH($Q1248)=MONTH('Recurring Transactions'!$J$26)),1,0),0)))))))*'Recurring Transactions'!$D$26)</f>
        <v/>
      </c>
    </row>
    <row r="1249">
      <c r="N1249" s="126">
        <f>'Recurring Transactions'!$A$26</f>
        <v/>
      </c>
      <c r="O1249" s="126">
        <f>'Recurring Transactions'!$B$26</f>
        <v/>
      </c>
      <c r="P1249" s="126">
        <f>'Recurring Transactions'!$E$26</f>
        <v/>
      </c>
      <c r="Q1249" s="72">
        <f>IF('Recurring Transactions'!$J$26="","",EDATE('Recurring Transactions'!$J$26,27))</f>
        <v/>
      </c>
      <c r="R1249" s="126">
        <f>IF($Q1249="","",TEXT($Q1249,"mmm yyyy"))</f>
        <v/>
      </c>
      <c r="S1249" s="124">
        <f>IF(OR('Recurring Transactions'!$A$26="",$Q1249=""),0,(IF('Recurring Transactions'!$F$26="Monthly",IF(AND('Recurring Transactions'!$J$26&lt;=EOMONTH($Q1249,0),$Q1249&lt;='Recurring Transactions'!$L$26),1,0),IF('Recurring Transactions'!$F$26="Semi-monthly",IF(AND('Recurring Transactions'!$J$26&lt;=EOMONTH($Q1249,0),$Q1249&lt;='Recurring Transactions'!$L$26),2,0),IF('Recurring Transactions'!$F$26="Weekly",IF(AND('Recurring Transactions'!$J$26&lt;=EOMONTH($Q1249,0),$Q1249&lt;='Recurring Transactions'!$L$26),MAX(0,INT((MIN(EOMONTH($Q1249,0),'Recurring Transactions'!$L$26)-'Recurring Transactions'!$J$26)/7)+INT(-(MAX('Recurring Transactions'!$J$26,$Q1249)-'Recurring Transactions'!$J$26)/7)+1),0),IF('Recurring Transactions'!$F$26="Bi-weekly",IF(AND('Recurring Transactions'!$J$26&lt;=EOMONTH($Q1249,0),$Q1249&lt;='Recurring Transactions'!$L$26),MAX(0,INT((MIN(EOMONTH($Q1249,0),'Recurring Transactions'!$L$26)-'Recurring Transactions'!$J$26)/14)+INT(-(MAX('Recurring Transactions'!$J$26,$Q1249)-'Recurring Transactions'!$J$26)/14)+1),0),IF('Recurring Transactions'!$F$26="Quarterly",IF(AND(AND('Recurring Transactions'!$J$26&lt;=EOMONTH($Q1249,0),$Q1249&lt;='Recurring Transactions'!$L$26),MOD((YEAR($Q1249)-YEAR('Recurring Transactions'!$J$26))*12+MONTH($Q1249)-MONTH('Recurring Transactions'!$J$26),3)=0),1,0),IF('Recurring Transactions'!$F$26="Annually",IF(AND(AND('Recurring Transactions'!$J$26&lt;=EOMONTH($Q1249,0),$Q1249&lt;='Recurring Transactions'!$L$26),MONTH($Q1249)=MONTH('Recurring Transactions'!$J$26)),1,0),0)))))))*'Recurring Transactions'!$D$26)</f>
        <v/>
      </c>
    </row>
    <row r="1250">
      <c r="N1250" s="126">
        <f>'Recurring Transactions'!$A$26</f>
        <v/>
      </c>
      <c r="O1250" s="126">
        <f>'Recurring Transactions'!$B$26</f>
        <v/>
      </c>
      <c r="P1250" s="126">
        <f>'Recurring Transactions'!$E$26</f>
        <v/>
      </c>
      <c r="Q1250" s="72">
        <f>IF('Recurring Transactions'!$J$26="","",EDATE('Recurring Transactions'!$J$26,28))</f>
        <v/>
      </c>
      <c r="R1250" s="126">
        <f>IF($Q1250="","",TEXT($Q1250,"mmm yyyy"))</f>
        <v/>
      </c>
      <c r="S1250" s="124">
        <f>IF(OR('Recurring Transactions'!$A$26="",$Q1250=""),0,(IF('Recurring Transactions'!$F$26="Monthly",IF(AND('Recurring Transactions'!$J$26&lt;=EOMONTH($Q1250,0),$Q1250&lt;='Recurring Transactions'!$L$26),1,0),IF('Recurring Transactions'!$F$26="Semi-monthly",IF(AND('Recurring Transactions'!$J$26&lt;=EOMONTH($Q1250,0),$Q1250&lt;='Recurring Transactions'!$L$26),2,0),IF('Recurring Transactions'!$F$26="Weekly",IF(AND('Recurring Transactions'!$J$26&lt;=EOMONTH($Q1250,0),$Q1250&lt;='Recurring Transactions'!$L$26),MAX(0,INT((MIN(EOMONTH($Q1250,0),'Recurring Transactions'!$L$26)-'Recurring Transactions'!$J$26)/7)+INT(-(MAX('Recurring Transactions'!$J$26,$Q1250)-'Recurring Transactions'!$J$26)/7)+1),0),IF('Recurring Transactions'!$F$26="Bi-weekly",IF(AND('Recurring Transactions'!$J$26&lt;=EOMONTH($Q1250,0),$Q1250&lt;='Recurring Transactions'!$L$26),MAX(0,INT((MIN(EOMONTH($Q1250,0),'Recurring Transactions'!$L$26)-'Recurring Transactions'!$J$26)/14)+INT(-(MAX('Recurring Transactions'!$J$26,$Q1250)-'Recurring Transactions'!$J$26)/14)+1),0),IF('Recurring Transactions'!$F$26="Quarterly",IF(AND(AND('Recurring Transactions'!$J$26&lt;=EOMONTH($Q1250,0),$Q1250&lt;='Recurring Transactions'!$L$26),MOD((YEAR($Q1250)-YEAR('Recurring Transactions'!$J$26))*12+MONTH($Q1250)-MONTH('Recurring Transactions'!$J$26),3)=0),1,0),IF('Recurring Transactions'!$F$26="Annually",IF(AND(AND('Recurring Transactions'!$J$26&lt;=EOMONTH($Q1250,0),$Q1250&lt;='Recurring Transactions'!$L$26),MONTH($Q1250)=MONTH('Recurring Transactions'!$J$26)),1,0),0)))))))*'Recurring Transactions'!$D$26)</f>
        <v/>
      </c>
    </row>
    <row r="1251">
      <c r="N1251" s="126">
        <f>'Recurring Transactions'!$A$26</f>
        <v/>
      </c>
      <c r="O1251" s="126">
        <f>'Recurring Transactions'!$B$26</f>
        <v/>
      </c>
      <c r="P1251" s="126">
        <f>'Recurring Transactions'!$E$26</f>
        <v/>
      </c>
      <c r="Q1251" s="72">
        <f>IF('Recurring Transactions'!$J$26="","",EDATE('Recurring Transactions'!$J$26,29))</f>
        <v/>
      </c>
      <c r="R1251" s="126">
        <f>IF($Q1251="","",TEXT($Q1251,"mmm yyyy"))</f>
        <v/>
      </c>
      <c r="S1251" s="124">
        <f>IF(OR('Recurring Transactions'!$A$26="",$Q1251=""),0,(IF('Recurring Transactions'!$F$26="Monthly",IF(AND('Recurring Transactions'!$J$26&lt;=EOMONTH($Q1251,0),$Q1251&lt;='Recurring Transactions'!$L$26),1,0),IF('Recurring Transactions'!$F$26="Semi-monthly",IF(AND('Recurring Transactions'!$J$26&lt;=EOMONTH($Q1251,0),$Q1251&lt;='Recurring Transactions'!$L$26),2,0),IF('Recurring Transactions'!$F$26="Weekly",IF(AND('Recurring Transactions'!$J$26&lt;=EOMONTH($Q1251,0),$Q1251&lt;='Recurring Transactions'!$L$26),MAX(0,INT((MIN(EOMONTH($Q1251,0),'Recurring Transactions'!$L$26)-'Recurring Transactions'!$J$26)/7)+INT(-(MAX('Recurring Transactions'!$J$26,$Q1251)-'Recurring Transactions'!$J$26)/7)+1),0),IF('Recurring Transactions'!$F$26="Bi-weekly",IF(AND('Recurring Transactions'!$J$26&lt;=EOMONTH($Q1251,0),$Q1251&lt;='Recurring Transactions'!$L$26),MAX(0,INT((MIN(EOMONTH($Q1251,0),'Recurring Transactions'!$L$26)-'Recurring Transactions'!$J$26)/14)+INT(-(MAX('Recurring Transactions'!$J$26,$Q1251)-'Recurring Transactions'!$J$26)/14)+1),0),IF('Recurring Transactions'!$F$26="Quarterly",IF(AND(AND('Recurring Transactions'!$J$26&lt;=EOMONTH($Q1251,0),$Q1251&lt;='Recurring Transactions'!$L$26),MOD((YEAR($Q1251)-YEAR('Recurring Transactions'!$J$26))*12+MONTH($Q1251)-MONTH('Recurring Transactions'!$J$26),3)=0),1,0),IF('Recurring Transactions'!$F$26="Annually",IF(AND(AND('Recurring Transactions'!$J$26&lt;=EOMONTH($Q1251,0),$Q1251&lt;='Recurring Transactions'!$L$26),MONTH($Q1251)=MONTH('Recurring Transactions'!$J$26)),1,0),0)))))))*'Recurring Transactions'!$D$26)</f>
        <v/>
      </c>
    </row>
    <row r="1252">
      <c r="N1252" s="126">
        <f>'Recurring Transactions'!$A$26</f>
        <v/>
      </c>
      <c r="O1252" s="126">
        <f>'Recurring Transactions'!$B$26</f>
        <v/>
      </c>
      <c r="P1252" s="126">
        <f>'Recurring Transactions'!$E$26</f>
        <v/>
      </c>
      <c r="Q1252" s="72">
        <f>IF('Recurring Transactions'!$J$26="","",EDATE('Recurring Transactions'!$J$26,30))</f>
        <v/>
      </c>
      <c r="R1252" s="126">
        <f>IF($Q1252="","",TEXT($Q1252,"mmm yyyy"))</f>
        <v/>
      </c>
      <c r="S1252" s="124">
        <f>IF(OR('Recurring Transactions'!$A$26="",$Q1252=""),0,(IF('Recurring Transactions'!$F$26="Monthly",IF(AND('Recurring Transactions'!$J$26&lt;=EOMONTH($Q1252,0),$Q1252&lt;='Recurring Transactions'!$L$26),1,0),IF('Recurring Transactions'!$F$26="Semi-monthly",IF(AND('Recurring Transactions'!$J$26&lt;=EOMONTH($Q1252,0),$Q1252&lt;='Recurring Transactions'!$L$26),2,0),IF('Recurring Transactions'!$F$26="Weekly",IF(AND('Recurring Transactions'!$J$26&lt;=EOMONTH($Q1252,0),$Q1252&lt;='Recurring Transactions'!$L$26),MAX(0,INT((MIN(EOMONTH($Q1252,0),'Recurring Transactions'!$L$26)-'Recurring Transactions'!$J$26)/7)+INT(-(MAX('Recurring Transactions'!$J$26,$Q1252)-'Recurring Transactions'!$J$26)/7)+1),0),IF('Recurring Transactions'!$F$26="Bi-weekly",IF(AND('Recurring Transactions'!$J$26&lt;=EOMONTH($Q1252,0),$Q1252&lt;='Recurring Transactions'!$L$26),MAX(0,INT((MIN(EOMONTH($Q1252,0),'Recurring Transactions'!$L$26)-'Recurring Transactions'!$J$26)/14)+INT(-(MAX('Recurring Transactions'!$J$26,$Q1252)-'Recurring Transactions'!$J$26)/14)+1),0),IF('Recurring Transactions'!$F$26="Quarterly",IF(AND(AND('Recurring Transactions'!$J$26&lt;=EOMONTH($Q1252,0),$Q1252&lt;='Recurring Transactions'!$L$26),MOD((YEAR($Q1252)-YEAR('Recurring Transactions'!$J$26))*12+MONTH($Q1252)-MONTH('Recurring Transactions'!$J$26),3)=0),1,0),IF('Recurring Transactions'!$F$26="Annually",IF(AND(AND('Recurring Transactions'!$J$26&lt;=EOMONTH($Q1252,0),$Q1252&lt;='Recurring Transactions'!$L$26),MONTH($Q1252)=MONTH('Recurring Transactions'!$J$26)),1,0),0)))))))*'Recurring Transactions'!$D$26)</f>
        <v/>
      </c>
    </row>
    <row r="1253">
      <c r="N1253" s="126">
        <f>'Recurring Transactions'!$A$26</f>
        <v/>
      </c>
      <c r="O1253" s="126">
        <f>'Recurring Transactions'!$B$26</f>
        <v/>
      </c>
      <c r="P1253" s="126">
        <f>'Recurring Transactions'!$E$26</f>
        <v/>
      </c>
      <c r="Q1253" s="72">
        <f>IF('Recurring Transactions'!$J$26="","",EDATE('Recurring Transactions'!$J$26,31))</f>
        <v/>
      </c>
      <c r="R1253" s="126">
        <f>IF($Q1253="","",TEXT($Q1253,"mmm yyyy"))</f>
        <v/>
      </c>
      <c r="S1253" s="124">
        <f>IF(OR('Recurring Transactions'!$A$26="",$Q1253=""),0,(IF('Recurring Transactions'!$F$26="Monthly",IF(AND('Recurring Transactions'!$J$26&lt;=EOMONTH($Q1253,0),$Q1253&lt;='Recurring Transactions'!$L$26),1,0),IF('Recurring Transactions'!$F$26="Semi-monthly",IF(AND('Recurring Transactions'!$J$26&lt;=EOMONTH($Q1253,0),$Q1253&lt;='Recurring Transactions'!$L$26),2,0),IF('Recurring Transactions'!$F$26="Weekly",IF(AND('Recurring Transactions'!$J$26&lt;=EOMONTH($Q1253,0),$Q1253&lt;='Recurring Transactions'!$L$26),MAX(0,INT((MIN(EOMONTH($Q1253,0),'Recurring Transactions'!$L$26)-'Recurring Transactions'!$J$26)/7)+INT(-(MAX('Recurring Transactions'!$J$26,$Q1253)-'Recurring Transactions'!$J$26)/7)+1),0),IF('Recurring Transactions'!$F$26="Bi-weekly",IF(AND('Recurring Transactions'!$J$26&lt;=EOMONTH($Q1253,0),$Q1253&lt;='Recurring Transactions'!$L$26),MAX(0,INT((MIN(EOMONTH($Q1253,0),'Recurring Transactions'!$L$26)-'Recurring Transactions'!$J$26)/14)+INT(-(MAX('Recurring Transactions'!$J$26,$Q1253)-'Recurring Transactions'!$J$26)/14)+1),0),IF('Recurring Transactions'!$F$26="Quarterly",IF(AND(AND('Recurring Transactions'!$J$26&lt;=EOMONTH($Q1253,0),$Q1253&lt;='Recurring Transactions'!$L$26),MOD((YEAR($Q1253)-YEAR('Recurring Transactions'!$J$26))*12+MONTH($Q1253)-MONTH('Recurring Transactions'!$J$26),3)=0),1,0),IF('Recurring Transactions'!$F$26="Annually",IF(AND(AND('Recurring Transactions'!$J$26&lt;=EOMONTH($Q1253,0),$Q1253&lt;='Recurring Transactions'!$L$26),MONTH($Q1253)=MONTH('Recurring Transactions'!$J$26)),1,0),0)))))))*'Recurring Transactions'!$D$26)</f>
        <v/>
      </c>
    </row>
    <row r="1254">
      <c r="N1254" s="126">
        <f>'Recurring Transactions'!$A$26</f>
        <v/>
      </c>
      <c r="O1254" s="126">
        <f>'Recurring Transactions'!$B$26</f>
        <v/>
      </c>
      <c r="P1254" s="126">
        <f>'Recurring Transactions'!$E$26</f>
        <v/>
      </c>
      <c r="Q1254" s="72">
        <f>IF('Recurring Transactions'!$J$26="","",EDATE('Recurring Transactions'!$J$26,32))</f>
        <v/>
      </c>
      <c r="R1254" s="126">
        <f>IF($Q1254="","",TEXT($Q1254,"mmm yyyy"))</f>
        <v/>
      </c>
      <c r="S1254" s="124">
        <f>IF(OR('Recurring Transactions'!$A$26="",$Q1254=""),0,(IF('Recurring Transactions'!$F$26="Monthly",IF(AND('Recurring Transactions'!$J$26&lt;=EOMONTH($Q1254,0),$Q1254&lt;='Recurring Transactions'!$L$26),1,0),IF('Recurring Transactions'!$F$26="Semi-monthly",IF(AND('Recurring Transactions'!$J$26&lt;=EOMONTH($Q1254,0),$Q1254&lt;='Recurring Transactions'!$L$26),2,0),IF('Recurring Transactions'!$F$26="Weekly",IF(AND('Recurring Transactions'!$J$26&lt;=EOMONTH($Q1254,0),$Q1254&lt;='Recurring Transactions'!$L$26),MAX(0,INT((MIN(EOMONTH($Q1254,0),'Recurring Transactions'!$L$26)-'Recurring Transactions'!$J$26)/7)+INT(-(MAX('Recurring Transactions'!$J$26,$Q1254)-'Recurring Transactions'!$J$26)/7)+1),0),IF('Recurring Transactions'!$F$26="Bi-weekly",IF(AND('Recurring Transactions'!$J$26&lt;=EOMONTH($Q1254,0),$Q1254&lt;='Recurring Transactions'!$L$26),MAX(0,INT((MIN(EOMONTH($Q1254,0),'Recurring Transactions'!$L$26)-'Recurring Transactions'!$J$26)/14)+INT(-(MAX('Recurring Transactions'!$J$26,$Q1254)-'Recurring Transactions'!$J$26)/14)+1),0),IF('Recurring Transactions'!$F$26="Quarterly",IF(AND(AND('Recurring Transactions'!$J$26&lt;=EOMONTH($Q1254,0),$Q1254&lt;='Recurring Transactions'!$L$26),MOD((YEAR($Q1254)-YEAR('Recurring Transactions'!$J$26))*12+MONTH($Q1254)-MONTH('Recurring Transactions'!$J$26),3)=0),1,0),IF('Recurring Transactions'!$F$26="Annually",IF(AND(AND('Recurring Transactions'!$J$26&lt;=EOMONTH($Q1254,0),$Q1254&lt;='Recurring Transactions'!$L$26),MONTH($Q1254)=MONTH('Recurring Transactions'!$J$26)),1,0),0)))))))*'Recurring Transactions'!$D$26)</f>
        <v/>
      </c>
    </row>
    <row r="1255">
      <c r="N1255" s="126">
        <f>'Recurring Transactions'!$A$26</f>
        <v/>
      </c>
      <c r="O1255" s="126">
        <f>'Recurring Transactions'!$B$26</f>
        <v/>
      </c>
      <c r="P1255" s="126">
        <f>'Recurring Transactions'!$E$26</f>
        <v/>
      </c>
      <c r="Q1255" s="72">
        <f>IF('Recurring Transactions'!$J$26="","",EDATE('Recurring Transactions'!$J$26,33))</f>
        <v/>
      </c>
      <c r="R1255" s="126">
        <f>IF($Q1255="","",TEXT($Q1255,"mmm yyyy"))</f>
        <v/>
      </c>
      <c r="S1255" s="124">
        <f>IF(OR('Recurring Transactions'!$A$26="",$Q1255=""),0,(IF('Recurring Transactions'!$F$26="Monthly",IF(AND('Recurring Transactions'!$J$26&lt;=EOMONTH($Q1255,0),$Q1255&lt;='Recurring Transactions'!$L$26),1,0),IF('Recurring Transactions'!$F$26="Semi-monthly",IF(AND('Recurring Transactions'!$J$26&lt;=EOMONTH($Q1255,0),$Q1255&lt;='Recurring Transactions'!$L$26),2,0),IF('Recurring Transactions'!$F$26="Weekly",IF(AND('Recurring Transactions'!$J$26&lt;=EOMONTH($Q1255,0),$Q1255&lt;='Recurring Transactions'!$L$26),MAX(0,INT((MIN(EOMONTH($Q1255,0),'Recurring Transactions'!$L$26)-'Recurring Transactions'!$J$26)/7)+INT(-(MAX('Recurring Transactions'!$J$26,$Q1255)-'Recurring Transactions'!$J$26)/7)+1),0),IF('Recurring Transactions'!$F$26="Bi-weekly",IF(AND('Recurring Transactions'!$J$26&lt;=EOMONTH($Q1255,0),$Q1255&lt;='Recurring Transactions'!$L$26),MAX(0,INT((MIN(EOMONTH($Q1255,0),'Recurring Transactions'!$L$26)-'Recurring Transactions'!$J$26)/14)+INT(-(MAX('Recurring Transactions'!$J$26,$Q1255)-'Recurring Transactions'!$J$26)/14)+1),0),IF('Recurring Transactions'!$F$26="Quarterly",IF(AND(AND('Recurring Transactions'!$J$26&lt;=EOMONTH($Q1255,0),$Q1255&lt;='Recurring Transactions'!$L$26),MOD((YEAR($Q1255)-YEAR('Recurring Transactions'!$J$26))*12+MONTH($Q1255)-MONTH('Recurring Transactions'!$J$26),3)=0),1,0),IF('Recurring Transactions'!$F$26="Annually",IF(AND(AND('Recurring Transactions'!$J$26&lt;=EOMONTH($Q1255,0),$Q1255&lt;='Recurring Transactions'!$L$26),MONTH($Q1255)=MONTH('Recurring Transactions'!$J$26)),1,0),0)))))))*'Recurring Transactions'!$D$26)</f>
        <v/>
      </c>
    </row>
    <row r="1256">
      <c r="N1256" s="126">
        <f>'Recurring Transactions'!$A$26</f>
        <v/>
      </c>
      <c r="O1256" s="126">
        <f>'Recurring Transactions'!$B$26</f>
        <v/>
      </c>
      <c r="P1256" s="126">
        <f>'Recurring Transactions'!$E$26</f>
        <v/>
      </c>
      <c r="Q1256" s="72">
        <f>IF('Recurring Transactions'!$J$26="","",EDATE('Recurring Transactions'!$J$26,34))</f>
        <v/>
      </c>
      <c r="R1256" s="126">
        <f>IF($Q1256="","",TEXT($Q1256,"mmm yyyy"))</f>
        <v/>
      </c>
      <c r="S1256" s="124">
        <f>IF(OR('Recurring Transactions'!$A$26="",$Q1256=""),0,(IF('Recurring Transactions'!$F$26="Monthly",IF(AND('Recurring Transactions'!$J$26&lt;=EOMONTH($Q1256,0),$Q1256&lt;='Recurring Transactions'!$L$26),1,0),IF('Recurring Transactions'!$F$26="Semi-monthly",IF(AND('Recurring Transactions'!$J$26&lt;=EOMONTH($Q1256,0),$Q1256&lt;='Recurring Transactions'!$L$26),2,0),IF('Recurring Transactions'!$F$26="Weekly",IF(AND('Recurring Transactions'!$J$26&lt;=EOMONTH($Q1256,0),$Q1256&lt;='Recurring Transactions'!$L$26),MAX(0,INT((MIN(EOMONTH($Q1256,0),'Recurring Transactions'!$L$26)-'Recurring Transactions'!$J$26)/7)+INT(-(MAX('Recurring Transactions'!$J$26,$Q1256)-'Recurring Transactions'!$J$26)/7)+1),0),IF('Recurring Transactions'!$F$26="Bi-weekly",IF(AND('Recurring Transactions'!$J$26&lt;=EOMONTH($Q1256,0),$Q1256&lt;='Recurring Transactions'!$L$26),MAX(0,INT((MIN(EOMONTH($Q1256,0),'Recurring Transactions'!$L$26)-'Recurring Transactions'!$J$26)/14)+INT(-(MAX('Recurring Transactions'!$J$26,$Q1256)-'Recurring Transactions'!$J$26)/14)+1),0),IF('Recurring Transactions'!$F$26="Quarterly",IF(AND(AND('Recurring Transactions'!$J$26&lt;=EOMONTH($Q1256,0),$Q1256&lt;='Recurring Transactions'!$L$26),MOD((YEAR($Q1256)-YEAR('Recurring Transactions'!$J$26))*12+MONTH($Q1256)-MONTH('Recurring Transactions'!$J$26),3)=0),1,0),IF('Recurring Transactions'!$F$26="Annually",IF(AND(AND('Recurring Transactions'!$J$26&lt;=EOMONTH($Q1256,0),$Q1256&lt;='Recurring Transactions'!$L$26),MONTH($Q1256)=MONTH('Recurring Transactions'!$J$26)),1,0),0)))))))*'Recurring Transactions'!$D$26)</f>
        <v/>
      </c>
    </row>
    <row r="1257">
      <c r="N1257" s="126">
        <f>'Recurring Transactions'!$A$26</f>
        <v/>
      </c>
      <c r="O1257" s="126">
        <f>'Recurring Transactions'!$B$26</f>
        <v/>
      </c>
      <c r="P1257" s="126">
        <f>'Recurring Transactions'!$E$26</f>
        <v/>
      </c>
      <c r="Q1257" s="72">
        <f>IF('Recurring Transactions'!$J$26="","",EDATE('Recurring Transactions'!$J$26,35))</f>
        <v/>
      </c>
      <c r="R1257" s="126">
        <f>IF($Q1257="","",TEXT($Q1257,"mmm yyyy"))</f>
        <v/>
      </c>
      <c r="S1257" s="124">
        <f>IF(OR('Recurring Transactions'!$A$26="",$Q1257=""),0,(IF('Recurring Transactions'!$F$26="Monthly",IF(AND('Recurring Transactions'!$J$26&lt;=EOMONTH($Q1257,0),$Q1257&lt;='Recurring Transactions'!$L$26),1,0),IF('Recurring Transactions'!$F$26="Semi-monthly",IF(AND('Recurring Transactions'!$J$26&lt;=EOMONTH($Q1257,0),$Q1257&lt;='Recurring Transactions'!$L$26),2,0),IF('Recurring Transactions'!$F$26="Weekly",IF(AND('Recurring Transactions'!$J$26&lt;=EOMONTH($Q1257,0),$Q1257&lt;='Recurring Transactions'!$L$26),MAX(0,INT((MIN(EOMONTH($Q1257,0),'Recurring Transactions'!$L$26)-'Recurring Transactions'!$J$26)/7)+INT(-(MAX('Recurring Transactions'!$J$26,$Q1257)-'Recurring Transactions'!$J$26)/7)+1),0),IF('Recurring Transactions'!$F$26="Bi-weekly",IF(AND('Recurring Transactions'!$J$26&lt;=EOMONTH($Q1257,0),$Q1257&lt;='Recurring Transactions'!$L$26),MAX(0,INT((MIN(EOMONTH($Q1257,0),'Recurring Transactions'!$L$26)-'Recurring Transactions'!$J$26)/14)+INT(-(MAX('Recurring Transactions'!$J$26,$Q1257)-'Recurring Transactions'!$J$26)/14)+1),0),IF('Recurring Transactions'!$F$26="Quarterly",IF(AND(AND('Recurring Transactions'!$J$26&lt;=EOMONTH($Q1257,0),$Q1257&lt;='Recurring Transactions'!$L$26),MOD((YEAR($Q1257)-YEAR('Recurring Transactions'!$J$26))*12+MONTH($Q1257)-MONTH('Recurring Transactions'!$J$26),3)=0),1,0),IF('Recurring Transactions'!$F$26="Annually",IF(AND(AND('Recurring Transactions'!$J$26&lt;=EOMONTH($Q1257,0),$Q1257&lt;='Recurring Transactions'!$L$26),MONTH($Q1257)=MONTH('Recurring Transactions'!$J$26)),1,0),0)))))))*'Recurring Transactions'!$D$26)</f>
        <v/>
      </c>
    </row>
    <row r="1258">
      <c r="N1258" s="126">
        <f>'Recurring Transactions'!$A$26</f>
        <v/>
      </c>
      <c r="O1258" s="126">
        <f>'Recurring Transactions'!$B$26</f>
        <v/>
      </c>
      <c r="P1258" s="126">
        <f>'Recurring Transactions'!$E$26</f>
        <v/>
      </c>
      <c r="Q1258" s="72">
        <f>IF('Recurring Transactions'!$J$26="","",EDATE('Recurring Transactions'!$J$26,36))</f>
        <v/>
      </c>
      <c r="R1258" s="126">
        <f>IF($Q1258="","",TEXT($Q1258,"mmm yyyy"))</f>
        <v/>
      </c>
      <c r="S1258" s="124">
        <f>IF(OR('Recurring Transactions'!$A$26="",$Q1258=""),0,(IF('Recurring Transactions'!$F$26="Monthly",IF(AND('Recurring Transactions'!$J$26&lt;=EOMONTH($Q1258,0),$Q1258&lt;='Recurring Transactions'!$L$26),1,0),IF('Recurring Transactions'!$F$26="Semi-monthly",IF(AND('Recurring Transactions'!$J$26&lt;=EOMONTH($Q1258,0),$Q1258&lt;='Recurring Transactions'!$L$26),2,0),IF('Recurring Transactions'!$F$26="Weekly",IF(AND('Recurring Transactions'!$J$26&lt;=EOMONTH($Q1258,0),$Q1258&lt;='Recurring Transactions'!$L$26),MAX(0,INT((MIN(EOMONTH($Q1258,0),'Recurring Transactions'!$L$26)-'Recurring Transactions'!$J$26)/7)+INT(-(MAX('Recurring Transactions'!$J$26,$Q1258)-'Recurring Transactions'!$J$26)/7)+1),0),IF('Recurring Transactions'!$F$26="Bi-weekly",IF(AND('Recurring Transactions'!$J$26&lt;=EOMONTH($Q1258,0),$Q1258&lt;='Recurring Transactions'!$L$26),MAX(0,INT((MIN(EOMONTH($Q1258,0),'Recurring Transactions'!$L$26)-'Recurring Transactions'!$J$26)/14)+INT(-(MAX('Recurring Transactions'!$J$26,$Q1258)-'Recurring Transactions'!$J$26)/14)+1),0),IF('Recurring Transactions'!$F$26="Quarterly",IF(AND(AND('Recurring Transactions'!$J$26&lt;=EOMONTH($Q1258,0),$Q1258&lt;='Recurring Transactions'!$L$26),MOD((YEAR($Q1258)-YEAR('Recurring Transactions'!$J$26))*12+MONTH($Q1258)-MONTH('Recurring Transactions'!$J$26),3)=0),1,0),IF('Recurring Transactions'!$F$26="Annually",IF(AND(AND('Recurring Transactions'!$J$26&lt;=EOMONTH($Q1258,0),$Q1258&lt;='Recurring Transactions'!$L$26),MONTH($Q1258)=MONTH('Recurring Transactions'!$J$26)),1,0),0)))))))*'Recurring Transactions'!$D$26)</f>
        <v/>
      </c>
    </row>
    <row r="1259">
      <c r="N1259" s="126">
        <f>'Recurring Transactions'!$A$26</f>
        <v/>
      </c>
      <c r="O1259" s="126">
        <f>'Recurring Transactions'!$B$26</f>
        <v/>
      </c>
      <c r="P1259" s="126">
        <f>'Recurring Transactions'!$E$26</f>
        <v/>
      </c>
      <c r="Q1259" s="72">
        <f>IF('Recurring Transactions'!$J$26="","",EDATE('Recurring Transactions'!$J$26,37))</f>
        <v/>
      </c>
      <c r="R1259" s="126">
        <f>IF($Q1259="","",TEXT($Q1259,"mmm yyyy"))</f>
        <v/>
      </c>
      <c r="S1259" s="124">
        <f>IF(OR('Recurring Transactions'!$A$26="",$Q1259=""),0,(IF('Recurring Transactions'!$F$26="Monthly",IF(AND('Recurring Transactions'!$J$26&lt;=EOMONTH($Q1259,0),$Q1259&lt;='Recurring Transactions'!$L$26),1,0),IF('Recurring Transactions'!$F$26="Semi-monthly",IF(AND('Recurring Transactions'!$J$26&lt;=EOMONTH($Q1259,0),$Q1259&lt;='Recurring Transactions'!$L$26),2,0),IF('Recurring Transactions'!$F$26="Weekly",IF(AND('Recurring Transactions'!$J$26&lt;=EOMONTH($Q1259,0),$Q1259&lt;='Recurring Transactions'!$L$26),MAX(0,INT((MIN(EOMONTH($Q1259,0),'Recurring Transactions'!$L$26)-'Recurring Transactions'!$J$26)/7)+INT(-(MAX('Recurring Transactions'!$J$26,$Q1259)-'Recurring Transactions'!$J$26)/7)+1),0),IF('Recurring Transactions'!$F$26="Bi-weekly",IF(AND('Recurring Transactions'!$J$26&lt;=EOMONTH($Q1259,0),$Q1259&lt;='Recurring Transactions'!$L$26),MAX(0,INT((MIN(EOMONTH($Q1259,0),'Recurring Transactions'!$L$26)-'Recurring Transactions'!$J$26)/14)+INT(-(MAX('Recurring Transactions'!$J$26,$Q1259)-'Recurring Transactions'!$J$26)/14)+1),0),IF('Recurring Transactions'!$F$26="Quarterly",IF(AND(AND('Recurring Transactions'!$J$26&lt;=EOMONTH($Q1259,0),$Q1259&lt;='Recurring Transactions'!$L$26),MOD((YEAR($Q1259)-YEAR('Recurring Transactions'!$J$26))*12+MONTH($Q1259)-MONTH('Recurring Transactions'!$J$26),3)=0),1,0),IF('Recurring Transactions'!$F$26="Annually",IF(AND(AND('Recurring Transactions'!$J$26&lt;=EOMONTH($Q1259,0),$Q1259&lt;='Recurring Transactions'!$L$26),MONTH($Q1259)=MONTH('Recurring Transactions'!$J$26)),1,0),0)))))))*'Recurring Transactions'!$D$26)</f>
        <v/>
      </c>
    </row>
    <row r="1260">
      <c r="N1260" s="126">
        <f>'Recurring Transactions'!$A$26</f>
        <v/>
      </c>
      <c r="O1260" s="126">
        <f>'Recurring Transactions'!$B$26</f>
        <v/>
      </c>
      <c r="P1260" s="126">
        <f>'Recurring Transactions'!$E$26</f>
        <v/>
      </c>
      <c r="Q1260" s="72">
        <f>IF('Recurring Transactions'!$J$26="","",EDATE('Recurring Transactions'!$J$26,38))</f>
        <v/>
      </c>
      <c r="R1260" s="126">
        <f>IF($Q1260="","",TEXT($Q1260,"mmm yyyy"))</f>
        <v/>
      </c>
      <c r="S1260" s="124">
        <f>IF(OR('Recurring Transactions'!$A$26="",$Q1260=""),0,(IF('Recurring Transactions'!$F$26="Monthly",IF(AND('Recurring Transactions'!$J$26&lt;=EOMONTH($Q1260,0),$Q1260&lt;='Recurring Transactions'!$L$26),1,0),IF('Recurring Transactions'!$F$26="Semi-monthly",IF(AND('Recurring Transactions'!$J$26&lt;=EOMONTH($Q1260,0),$Q1260&lt;='Recurring Transactions'!$L$26),2,0),IF('Recurring Transactions'!$F$26="Weekly",IF(AND('Recurring Transactions'!$J$26&lt;=EOMONTH($Q1260,0),$Q1260&lt;='Recurring Transactions'!$L$26),MAX(0,INT((MIN(EOMONTH($Q1260,0),'Recurring Transactions'!$L$26)-'Recurring Transactions'!$J$26)/7)+INT(-(MAX('Recurring Transactions'!$J$26,$Q1260)-'Recurring Transactions'!$J$26)/7)+1),0),IF('Recurring Transactions'!$F$26="Bi-weekly",IF(AND('Recurring Transactions'!$J$26&lt;=EOMONTH($Q1260,0),$Q1260&lt;='Recurring Transactions'!$L$26),MAX(0,INT((MIN(EOMONTH($Q1260,0),'Recurring Transactions'!$L$26)-'Recurring Transactions'!$J$26)/14)+INT(-(MAX('Recurring Transactions'!$J$26,$Q1260)-'Recurring Transactions'!$J$26)/14)+1),0),IF('Recurring Transactions'!$F$26="Quarterly",IF(AND(AND('Recurring Transactions'!$J$26&lt;=EOMONTH($Q1260,0),$Q1260&lt;='Recurring Transactions'!$L$26),MOD((YEAR($Q1260)-YEAR('Recurring Transactions'!$J$26))*12+MONTH($Q1260)-MONTH('Recurring Transactions'!$J$26),3)=0),1,0),IF('Recurring Transactions'!$F$26="Annually",IF(AND(AND('Recurring Transactions'!$J$26&lt;=EOMONTH($Q1260,0),$Q1260&lt;='Recurring Transactions'!$L$26),MONTH($Q1260)=MONTH('Recurring Transactions'!$J$26)),1,0),0)))))))*'Recurring Transactions'!$D$26)</f>
        <v/>
      </c>
    </row>
    <row r="1261">
      <c r="N1261" s="126">
        <f>'Recurring Transactions'!$A$26</f>
        <v/>
      </c>
      <c r="O1261" s="126">
        <f>'Recurring Transactions'!$B$26</f>
        <v/>
      </c>
      <c r="P1261" s="126">
        <f>'Recurring Transactions'!$E$26</f>
        <v/>
      </c>
      <c r="Q1261" s="72">
        <f>IF('Recurring Transactions'!$J$26="","",EDATE('Recurring Transactions'!$J$26,39))</f>
        <v/>
      </c>
      <c r="R1261" s="126">
        <f>IF($Q1261="","",TEXT($Q1261,"mmm yyyy"))</f>
        <v/>
      </c>
      <c r="S1261" s="124">
        <f>IF(OR('Recurring Transactions'!$A$26="",$Q1261=""),0,(IF('Recurring Transactions'!$F$26="Monthly",IF(AND('Recurring Transactions'!$J$26&lt;=EOMONTH($Q1261,0),$Q1261&lt;='Recurring Transactions'!$L$26),1,0),IF('Recurring Transactions'!$F$26="Semi-monthly",IF(AND('Recurring Transactions'!$J$26&lt;=EOMONTH($Q1261,0),$Q1261&lt;='Recurring Transactions'!$L$26),2,0),IF('Recurring Transactions'!$F$26="Weekly",IF(AND('Recurring Transactions'!$J$26&lt;=EOMONTH($Q1261,0),$Q1261&lt;='Recurring Transactions'!$L$26),MAX(0,INT((MIN(EOMONTH($Q1261,0),'Recurring Transactions'!$L$26)-'Recurring Transactions'!$J$26)/7)+INT(-(MAX('Recurring Transactions'!$J$26,$Q1261)-'Recurring Transactions'!$J$26)/7)+1),0),IF('Recurring Transactions'!$F$26="Bi-weekly",IF(AND('Recurring Transactions'!$J$26&lt;=EOMONTH($Q1261,0),$Q1261&lt;='Recurring Transactions'!$L$26),MAX(0,INT((MIN(EOMONTH($Q1261,0),'Recurring Transactions'!$L$26)-'Recurring Transactions'!$J$26)/14)+INT(-(MAX('Recurring Transactions'!$J$26,$Q1261)-'Recurring Transactions'!$J$26)/14)+1),0),IF('Recurring Transactions'!$F$26="Quarterly",IF(AND(AND('Recurring Transactions'!$J$26&lt;=EOMONTH($Q1261,0),$Q1261&lt;='Recurring Transactions'!$L$26),MOD((YEAR($Q1261)-YEAR('Recurring Transactions'!$J$26))*12+MONTH($Q1261)-MONTH('Recurring Transactions'!$J$26),3)=0),1,0),IF('Recurring Transactions'!$F$26="Annually",IF(AND(AND('Recurring Transactions'!$J$26&lt;=EOMONTH($Q1261,0),$Q1261&lt;='Recurring Transactions'!$L$26),MONTH($Q1261)=MONTH('Recurring Transactions'!$J$26)),1,0),0)))))))*'Recurring Transactions'!$D$26)</f>
        <v/>
      </c>
    </row>
    <row r="1262">
      <c r="N1262" s="126">
        <f>'Recurring Transactions'!$A$26</f>
        <v/>
      </c>
      <c r="O1262" s="126">
        <f>'Recurring Transactions'!$B$26</f>
        <v/>
      </c>
      <c r="P1262" s="126">
        <f>'Recurring Transactions'!$E$26</f>
        <v/>
      </c>
      <c r="Q1262" s="72">
        <f>IF('Recurring Transactions'!$J$26="","",EDATE('Recurring Transactions'!$J$26,40))</f>
        <v/>
      </c>
      <c r="R1262" s="126">
        <f>IF($Q1262="","",TEXT($Q1262,"mmm yyyy"))</f>
        <v/>
      </c>
      <c r="S1262" s="124">
        <f>IF(OR('Recurring Transactions'!$A$26="",$Q1262=""),0,(IF('Recurring Transactions'!$F$26="Monthly",IF(AND('Recurring Transactions'!$J$26&lt;=EOMONTH($Q1262,0),$Q1262&lt;='Recurring Transactions'!$L$26),1,0),IF('Recurring Transactions'!$F$26="Semi-monthly",IF(AND('Recurring Transactions'!$J$26&lt;=EOMONTH($Q1262,0),$Q1262&lt;='Recurring Transactions'!$L$26),2,0),IF('Recurring Transactions'!$F$26="Weekly",IF(AND('Recurring Transactions'!$J$26&lt;=EOMONTH($Q1262,0),$Q1262&lt;='Recurring Transactions'!$L$26),MAX(0,INT((MIN(EOMONTH($Q1262,0),'Recurring Transactions'!$L$26)-'Recurring Transactions'!$J$26)/7)+INT(-(MAX('Recurring Transactions'!$J$26,$Q1262)-'Recurring Transactions'!$J$26)/7)+1),0),IF('Recurring Transactions'!$F$26="Bi-weekly",IF(AND('Recurring Transactions'!$J$26&lt;=EOMONTH($Q1262,0),$Q1262&lt;='Recurring Transactions'!$L$26),MAX(0,INT((MIN(EOMONTH($Q1262,0),'Recurring Transactions'!$L$26)-'Recurring Transactions'!$J$26)/14)+INT(-(MAX('Recurring Transactions'!$J$26,$Q1262)-'Recurring Transactions'!$J$26)/14)+1),0),IF('Recurring Transactions'!$F$26="Quarterly",IF(AND(AND('Recurring Transactions'!$J$26&lt;=EOMONTH($Q1262,0),$Q1262&lt;='Recurring Transactions'!$L$26),MOD((YEAR($Q1262)-YEAR('Recurring Transactions'!$J$26))*12+MONTH($Q1262)-MONTH('Recurring Transactions'!$J$26),3)=0),1,0),IF('Recurring Transactions'!$F$26="Annually",IF(AND(AND('Recurring Transactions'!$J$26&lt;=EOMONTH($Q1262,0),$Q1262&lt;='Recurring Transactions'!$L$26),MONTH($Q1262)=MONTH('Recurring Transactions'!$J$26)),1,0),0)))))))*'Recurring Transactions'!$D$26)</f>
        <v/>
      </c>
    </row>
    <row r="1263">
      <c r="N1263" s="126">
        <f>'Recurring Transactions'!$A$26</f>
        <v/>
      </c>
      <c r="O1263" s="126">
        <f>'Recurring Transactions'!$B$26</f>
        <v/>
      </c>
      <c r="P1263" s="126">
        <f>'Recurring Transactions'!$E$26</f>
        <v/>
      </c>
      <c r="Q1263" s="72">
        <f>IF('Recurring Transactions'!$J$26="","",EDATE('Recurring Transactions'!$J$26,41))</f>
        <v/>
      </c>
      <c r="R1263" s="126">
        <f>IF($Q1263="","",TEXT($Q1263,"mmm yyyy"))</f>
        <v/>
      </c>
      <c r="S1263" s="124">
        <f>IF(OR('Recurring Transactions'!$A$26="",$Q1263=""),0,(IF('Recurring Transactions'!$F$26="Monthly",IF(AND('Recurring Transactions'!$J$26&lt;=EOMONTH($Q1263,0),$Q1263&lt;='Recurring Transactions'!$L$26),1,0),IF('Recurring Transactions'!$F$26="Semi-monthly",IF(AND('Recurring Transactions'!$J$26&lt;=EOMONTH($Q1263,0),$Q1263&lt;='Recurring Transactions'!$L$26),2,0),IF('Recurring Transactions'!$F$26="Weekly",IF(AND('Recurring Transactions'!$J$26&lt;=EOMONTH($Q1263,0),$Q1263&lt;='Recurring Transactions'!$L$26),MAX(0,INT((MIN(EOMONTH($Q1263,0),'Recurring Transactions'!$L$26)-'Recurring Transactions'!$J$26)/7)+INT(-(MAX('Recurring Transactions'!$J$26,$Q1263)-'Recurring Transactions'!$J$26)/7)+1),0),IF('Recurring Transactions'!$F$26="Bi-weekly",IF(AND('Recurring Transactions'!$J$26&lt;=EOMONTH($Q1263,0),$Q1263&lt;='Recurring Transactions'!$L$26),MAX(0,INT((MIN(EOMONTH($Q1263,0),'Recurring Transactions'!$L$26)-'Recurring Transactions'!$J$26)/14)+INT(-(MAX('Recurring Transactions'!$J$26,$Q1263)-'Recurring Transactions'!$J$26)/14)+1),0),IF('Recurring Transactions'!$F$26="Quarterly",IF(AND(AND('Recurring Transactions'!$J$26&lt;=EOMONTH($Q1263,0),$Q1263&lt;='Recurring Transactions'!$L$26),MOD((YEAR($Q1263)-YEAR('Recurring Transactions'!$J$26))*12+MONTH($Q1263)-MONTH('Recurring Transactions'!$J$26),3)=0),1,0),IF('Recurring Transactions'!$F$26="Annually",IF(AND(AND('Recurring Transactions'!$J$26&lt;=EOMONTH($Q1263,0),$Q1263&lt;='Recurring Transactions'!$L$26),MONTH($Q1263)=MONTH('Recurring Transactions'!$J$26)),1,0),0)))))))*'Recurring Transactions'!$D$26)</f>
        <v/>
      </c>
    </row>
    <row r="1264">
      <c r="N1264" s="126">
        <f>'Recurring Transactions'!$A$26</f>
        <v/>
      </c>
      <c r="O1264" s="126">
        <f>'Recurring Transactions'!$B$26</f>
        <v/>
      </c>
      <c r="P1264" s="126">
        <f>'Recurring Transactions'!$E$26</f>
        <v/>
      </c>
      <c r="Q1264" s="72">
        <f>IF('Recurring Transactions'!$J$26="","",EDATE('Recurring Transactions'!$J$26,42))</f>
        <v/>
      </c>
      <c r="R1264" s="126">
        <f>IF($Q1264="","",TEXT($Q1264,"mmm yyyy"))</f>
        <v/>
      </c>
      <c r="S1264" s="124">
        <f>IF(OR('Recurring Transactions'!$A$26="",$Q1264=""),0,(IF('Recurring Transactions'!$F$26="Monthly",IF(AND('Recurring Transactions'!$J$26&lt;=EOMONTH($Q1264,0),$Q1264&lt;='Recurring Transactions'!$L$26),1,0),IF('Recurring Transactions'!$F$26="Semi-monthly",IF(AND('Recurring Transactions'!$J$26&lt;=EOMONTH($Q1264,0),$Q1264&lt;='Recurring Transactions'!$L$26),2,0),IF('Recurring Transactions'!$F$26="Weekly",IF(AND('Recurring Transactions'!$J$26&lt;=EOMONTH($Q1264,0),$Q1264&lt;='Recurring Transactions'!$L$26),MAX(0,INT((MIN(EOMONTH($Q1264,0),'Recurring Transactions'!$L$26)-'Recurring Transactions'!$J$26)/7)+INT(-(MAX('Recurring Transactions'!$J$26,$Q1264)-'Recurring Transactions'!$J$26)/7)+1),0),IF('Recurring Transactions'!$F$26="Bi-weekly",IF(AND('Recurring Transactions'!$J$26&lt;=EOMONTH($Q1264,0),$Q1264&lt;='Recurring Transactions'!$L$26),MAX(0,INT((MIN(EOMONTH($Q1264,0),'Recurring Transactions'!$L$26)-'Recurring Transactions'!$J$26)/14)+INT(-(MAX('Recurring Transactions'!$J$26,$Q1264)-'Recurring Transactions'!$J$26)/14)+1),0),IF('Recurring Transactions'!$F$26="Quarterly",IF(AND(AND('Recurring Transactions'!$J$26&lt;=EOMONTH($Q1264,0),$Q1264&lt;='Recurring Transactions'!$L$26),MOD((YEAR($Q1264)-YEAR('Recurring Transactions'!$J$26))*12+MONTH($Q1264)-MONTH('Recurring Transactions'!$J$26),3)=0),1,0),IF('Recurring Transactions'!$F$26="Annually",IF(AND(AND('Recurring Transactions'!$J$26&lt;=EOMONTH($Q1264,0),$Q1264&lt;='Recurring Transactions'!$L$26),MONTH($Q1264)=MONTH('Recurring Transactions'!$J$26)),1,0),0)))))))*'Recurring Transactions'!$D$26)</f>
        <v/>
      </c>
    </row>
    <row r="1265">
      <c r="N1265" s="126">
        <f>'Recurring Transactions'!$A$26</f>
        <v/>
      </c>
      <c r="O1265" s="126">
        <f>'Recurring Transactions'!$B$26</f>
        <v/>
      </c>
      <c r="P1265" s="126">
        <f>'Recurring Transactions'!$E$26</f>
        <v/>
      </c>
      <c r="Q1265" s="72">
        <f>IF('Recurring Transactions'!$J$26="","",EDATE('Recurring Transactions'!$J$26,43))</f>
        <v/>
      </c>
      <c r="R1265" s="126">
        <f>IF($Q1265="","",TEXT($Q1265,"mmm yyyy"))</f>
        <v/>
      </c>
      <c r="S1265" s="124">
        <f>IF(OR('Recurring Transactions'!$A$26="",$Q1265=""),0,(IF('Recurring Transactions'!$F$26="Monthly",IF(AND('Recurring Transactions'!$J$26&lt;=EOMONTH($Q1265,0),$Q1265&lt;='Recurring Transactions'!$L$26),1,0),IF('Recurring Transactions'!$F$26="Semi-monthly",IF(AND('Recurring Transactions'!$J$26&lt;=EOMONTH($Q1265,0),$Q1265&lt;='Recurring Transactions'!$L$26),2,0),IF('Recurring Transactions'!$F$26="Weekly",IF(AND('Recurring Transactions'!$J$26&lt;=EOMONTH($Q1265,0),$Q1265&lt;='Recurring Transactions'!$L$26),MAX(0,INT((MIN(EOMONTH($Q1265,0),'Recurring Transactions'!$L$26)-'Recurring Transactions'!$J$26)/7)+INT(-(MAX('Recurring Transactions'!$J$26,$Q1265)-'Recurring Transactions'!$J$26)/7)+1),0),IF('Recurring Transactions'!$F$26="Bi-weekly",IF(AND('Recurring Transactions'!$J$26&lt;=EOMONTH($Q1265,0),$Q1265&lt;='Recurring Transactions'!$L$26),MAX(0,INT((MIN(EOMONTH($Q1265,0),'Recurring Transactions'!$L$26)-'Recurring Transactions'!$J$26)/14)+INT(-(MAX('Recurring Transactions'!$J$26,$Q1265)-'Recurring Transactions'!$J$26)/14)+1),0),IF('Recurring Transactions'!$F$26="Quarterly",IF(AND(AND('Recurring Transactions'!$J$26&lt;=EOMONTH($Q1265,0),$Q1265&lt;='Recurring Transactions'!$L$26),MOD((YEAR($Q1265)-YEAR('Recurring Transactions'!$J$26))*12+MONTH($Q1265)-MONTH('Recurring Transactions'!$J$26),3)=0),1,0),IF('Recurring Transactions'!$F$26="Annually",IF(AND(AND('Recurring Transactions'!$J$26&lt;=EOMONTH($Q1265,0),$Q1265&lt;='Recurring Transactions'!$L$26),MONTH($Q1265)=MONTH('Recurring Transactions'!$J$26)),1,0),0)))))))*'Recurring Transactions'!$D$26)</f>
        <v/>
      </c>
    </row>
    <row r="1266">
      <c r="N1266" s="126">
        <f>'Recurring Transactions'!$A$26</f>
        <v/>
      </c>
      <c r="O1266" s="126">
        <f>'Recurring Transactions'!$B$26</f>
        <v/>
      </c>
      <c r="P1266" s="126">
        <f>'Recurring Transactions'!$E$26</f>
        <v/>
      </c>
      <c r="Q1266" s="72">
        <f>IF('Recurring Transactions'!$J$26="","",EDATE('Recurring Transactions'!$J$26,44))</f>
        <v/>
      </c>
      <c r="R1266" s="126">
        <f>IF($Q1266="","",TEXT($Q1266,"mmm yyyy"))</f>
        <v/>
      </c>
      <c r="S1266" s="124">
        <f>IF(OR('Recurring Transactions'!$A$26="",$Q1266=""),0,(IF('Recurring Transactions'!$F$26="Monthly",IF(AND('Recurring Transactions'!$J$26&lt;=EOMONTH($Q1266,0),$Q1266&lt;='Recurring Transactions'!$L$26),1,0),IF('Recurring Transactions'!$F$26="Semi-monthly",IF(AND('Recurring Transactions'!$J$26&lt;=EOMONTH($Q1266,0),$Q1266&lt;='Recurring Transactions'!$L$26),2,0),IF('Recurring Transactions'!$F$26="Weekly",IF(AND('Recurring Transactions'!$J$26&lt;=EOMONTH($Q1266,0),$Q1266&lt;='Recurring Transactions'!$L$26),MAX(0,INT((MIN(EOMONTH($Q1266,0),'Recurring Transactions'!$L$26)-'Recurring Transactions'!$J$26)/7)+INT(-(MAX('Recurring Transactions'!$J$26,$Q1266)-'Recurring Transactions'!$J$26)/7)+1),0),IF('Recurring Transactions'!$F$26="Bi-weekly",IF(AND('Recurring Transactions'!$J$26&lt;=EOMONTH($Q1266,0),$Q1266&lt;='Recurring Transactions'!$L$26),MAX(0,INT((MIN(EOMONTH($Q1266,0),'Recurring Transactions'!$L$26)-'Recurring Transactions'!$J$26)/14)+INT(-(MAX('Recurring Transactions'!$J$26,$Q1266)-'Recurring Transactions'!$J$26)/14)+1),0),IF('Recurring Transactions'!$F$26="Quarterly",IF(AND(AND('Recurring Transactions'!$J$26&lt;=EOMONTH($Q1266,0),$Q1266&lt;='Recurring Transactions'!$L$26),MOD((YEAR($Q1266)-YEAR('Recurring Transactions'!$J$26))*12+MONTH($Q1266)-MONTH('Recurring Transactions'!$J$26),3)=0),1,0),IF('Recurring Transactions'!$F$26="Annually",IF(AND(AND('Recurring Transactions'!$J$26&lt;=EOMONTH($Q1266,0),$Q1266&lt;='Recurring Transactions'!$L$26),MONTH($Q1266)=MONTH('Recurring Transactions'!$J$26)),1,0),0)))))))*'Recurring Transactions'!$D$26)</f>
        <v/>
      </c>
    </row>
    <row r="1267">
      <c r="N1267" s="126">
        <f>'Recurring Transactions'!$A$26</f>
        <v/>
      </c>
      <c r="O1267" s="126">
        <f>'Recurring Transactions'!$B$26</f>
        <v/>
      </c>
      <c r="P1267" s="126">
        <f>'Recurring Transactions'!$E$26</f>
        <v/>
      </c>
      <c r="Q1267" s="72">
        <f>IF('Recurring Transactions'!$J$26="","",EDATE('Recurring Transactions'!$J$26,45))</f>
        <v/>
      </c>
      <c r="R1267" s="126">
        <f>IF($Q1267="","",TEXT($Q1267,"mmm yyyy"))</f>
        <v/>
      </c>
      <c r="S1267" s="124">
        <f>IF(OR('Recurring Transactions'!$A$26="",$Q1267=""),0,(IF('Recurring Transactions'!$F$26="Monthly",IF(AND('Recurring Transactions'!$J$26&lt;=EOMONTH($Q1267,0),$Q1267&lt;='Recurring Transactions'!$L$26),1,0),IF('Recurring Transactions'!$F$26="Semi-monthly",IF(AND('Recurring Transactions'!$J$26&lt;=EOMONTH($Q1267,0),$Q1267&lt;='Recurring Transactions'!$L$26),2,0),IF('Recurring Transactions'!$F$26="Weekly",IF(AND('Recurring Transactions'!$J$26&lt;=EOMONTH($Q1267,0),$Q1267&lt;='Recurring Transactions'!$L$26),MAX(0,INT((MIN(EOMONTH($Q1267,0),'Recurring Transactions'!$L$26)-'Recurring Transactions'!$J$26)/7)+INT(-(MAX('Recurring Transactions'!$J$26,$Q1267)-'Recurring Transactions'!$J$26)/7)+1),0),IF('Recurring Transactions'!$F$26="Bi-weekly",IF(AND('Recurring Transactions'!$J$26&lt;=EOMONTH($Q1267,0),$Q1267&lt;='Recurring Transactions'!$L$26),MAX(0,INT((MIN(EOMONTH($Q1267,0),'Recurring Transactions'!$L$26)-'Recurring Transactions'!$J$26)/14)+INT(-(MAX('Recurring Transactions'!$J$26,$Q1267)-'Recurring Transactions'!$J$26)/14)+1),0),IF('Recurring Transactions'!$F$26="Quarterly",IF(AND(AND('Recurring Transactions'!$J$26&lt;=EOMONTH($Q1267,0),$Q1267&lt;='Recurring Transactions'!$L$26),MOD((YEAR($Q1267)-YEAR('Recurring Transactions'!$J$26))*12+MONTH($Q1267)-MONTH('Recurring Transactions'!$J$26),3)=0),1,0),IF('Recurring Transactions'!$F$26="Annually",IF(AND(AND('Recurring Transactions'!$J$26&lt;=EOMONTH($Q1267,0),$Q1267&lt;='Recurring Transactions'!$L$26),MONTH($Q1267)=MONTH('Recurring Transactions'!$J$26)),1,0),0)))))))*'Recurring Transactions'!$D$26)</f>
        <v/>
      </c>
    </row>
    <row r="1268">
      <c r="N1268" s="126">
        <f>'Recurring Transactions'!$A$26</f>
        <v/>
      </c>
      <c r="O1268" s="126">
        <f>'Recurring Transactions'!$B$26</f>
        <v/>
      </c>
      <c r="P1268" s="126">
        <f>'Recurring Transactions'!$E$26</f>
        <v/>
      </c>
      <c r="Q1268" s="72">
        <f>IF('Recurring Transactions'!$J$26="","",EDATE('Recurring Transactions'!$J$26,46))</f>
        <v/>
      </c>
      <c r="R1268" s="126">
        <f>IF($Q1268="","",TEXT($Q1268,"mmm yyyy"))</f>
        <v/>
      </c>
      <c r="S1268" s="124">
        <f>IF(OR('Recurring Transactions'!$A$26="",$Q1268=""),0,(IF('Recurring Transactions'!$F$26="Monthly",IF(AND('Recurring Transactions'!$J$26&lt;=EOMONTH($Q1268,0),$Q1268&lt;='Recurring Transactions'!$L$26),1,0),IF('Recurring Transactions'!$F$26="Semi-monthly",IF(AND('Recurring Transactions'!$J$26&lt;=EOMONTH($Q1268,0),$Q1268&lt;='Recurring Transactions'!$L$26),2,0),IF('Recurring Transactions'!$F$26="Weekly",IF(AND('Recurring Transactions'!$J$26&lt;=EOMONTH($Q1268,0),$Q1268&lt;='Recurring Transactions'!$L$26),MAX(0,INT((MIN(EOMONTH($Q1268,0),'Recurring Transactions'!$L$26)-'Recurring Transactions'!$J$26)/7)+INT(-(MAX('Recurring Transactions'!$J$26,$Q1268)-'Recurring Transactions'!$J$26)/7)+1),0),IF('Recurring Transactions'!$F$26="Bi-weekly",IF(AND('Recurring Transactions'!$J$26&lt;=EOMONTH($Q1268,0),$Q1268&lt;='Recurring Transactions'!$L$26),MAX(0,INT((MIN(EOMONTH($Q1268,0),'Recurring Transactions'!$L$26)-'Recurring Transactions'!$J$26)/14)+INT(-(MAX('Recurring Transactions'!$J$26,$Q1268)-'Recurring Transactions'!$J$26)/14)+1),0),IF('Recurring Transactions'!$F$26="Quarterly",IF(AND(AND('Recurring Transactions'!$J$26&lt;=EOMONTH($Q1268,0),$Q1268&lt;='Recurring Transactions'!$L$26),MOD((YEAR($Q1268)-YEAR('Recurring Transactions'!$J$26))*12+MONTH($Q1268)-MONTH('Recurring Transactions'!$J$26),3)=0),1,0),IF('Recurring Transactions'!$F$26="Annually",IF(AND(AND('Recurring Transactions'!$J$26&lt;=EOMONTH($Q1268,0),$Q1268&lt;='Recurring Transactions'!$L$26),MONTH($Q1268)=MONTH('Recurring Transactions'!$J$26)),1,0),0)))))))*'Recurring Transactions'!$D$26)</f>
        <v/>
      </c>
    </row>
    <row r="1269">
      <c r="N1269" s="126">
        <f>'Recurring Transactions'!$A$26</f>
        <v/>
      </c>
      <c r="O1269" s="126">
        <f>'Recurring Transactions'!$B$26</f>
        <v/>
      </c>
      <c r="P1269" s="126">
        <f>'Recurring Transactions'!$E$26</f>
        <v/>
      </c>
      <c r="Q1269" s="72">
        <f>IF('Recurring Transactions'!$J$26="","",EDATE('Recurring Transactions'!$J$26,47))</f>
        <v/>
      </c>
      <c r="R1269" s="126">
        <f>IF($Q1269="","",TEXT($Q1269,"mmm yyyy"))</f>
        <v/>
      </c>
      <c r="S1269" s="124">
        <f>IF(OR('Recurring Transactions'!$A$26="",$Q1269=""),0,(IF('Recurring Transactions'!$F$26="Monthly",IF(AND('Recurring Transactions'!$J$26&lt;=EOMONTH($Q1269,0),$Q1269&lt;='Recurring Transactions'!$L$26),1,0),IF('Recurring Transactions'!$F$26="Semi-monthly",IF(AND('Recurring Transactions'!$J$26&lt;=EOMONTH($Q1269,0),$Q1269&lt;='Recurring Transactions'!$L$26),2,0),IF('Recurring Transactions'!$F$26="Weekly",IF(AND('Recurring Transactions'!$J$26&lt;=EOMONTH($Q1269,0),$Q1269&lt;='Recurring Transactions'!$L$26),MAX(0,INT((MIN(EOMONTH($Q1269,0),'Recurring Transactions'!$L$26)-'Recurring Transactions'!$J$26)/7)+INT(-(MAX('Recurring Transactions'!$J$26,$Q1269)-'Recurring Transactions'!$J$26)/7)+1),0),IF('Recurring Transactions'!$F$26="Bi-weekly",IF(AND('Recurring Transactions'!$J$26&lt;=EOMONTH($Q1269,0),$Q1269&lt;='Recurring Transactions'!$L$26),MAX(0,INT((MIN(EOMONTH($Q1269,0),'Recurring Transactions'!$L$26)-'Recurring Transactions'!$J$26)/14)+INT(-(MAX('Recurring Transactions'!$J$26,$Q1269)-'Recurring Transactions'!$J$26)/14)+1),0),IF('Recurring Transactions'!$F$26="Quarterly",IF(AND(AND('Recurring Transactions'!$J$26&lt;=EOMONTH($Q1269,0),$Q1269&lt;='Recurring Transactions'!$L$26),MOD((YEAR($Q1269)-YEAR('Recurring Transactions'!$J$26))*12+MONTH($Q1269)-MONTH('Recurring Transactions'!$J$26),3)=0),1,0),IF('Recurring Transactions'!$F$26="Annually",IF(AND(AND('Recurring Transactions'!$J$26&lt;=EOMONTH($Q1269,0),$Q1269&lt;='Recurring Transactions'!$L$26),MONTH($Q1269)=MONTH('Recurring Transactions'!$J$26)),1,0),0)))))))*'Recurring Transactions'!$D$26)</f>
        <v/>
      </c>
    </row>
    <row r="1270">
      <c r="N1270" s="126">
        <f>'Recurring Transactions'!$A$26</f>
        <v/>
      </c>
      <c r="O1270" s="126">
        <f>'Recurring Transactions'!$B$26</f>
        <v/>
      </c>
      <c r="P1270" s="126">
        <f>'Recurring Transactions'!$E$26</f>
        <v/>
      </c>
      <c r="Q1270" s="72">
        <f>IF('Recurring Transactions'!$J$26="","",EDATE('Recurring Transactions'!$J$26,48))</f>
        <v/>
      </c>
      <c r="R1270" s="126">
        <f>IF($Q1270="","",TEXT($Q1270,"mmm yyyy"))</f>
        <v/>
      </c>
      <c r="S1270" s="124">
        <f>IF(OR('Recurring Transactions'!$A$26="",$Q1270=""),0,(IF('Recurring Transactions'!$F$26="Monthly",IF(AND('Recurring Transactions'!$J$26&lt;=EOMONTH($Q1270,0),$Q1270&lt;='Recurring Transactions'!$L$26),1,0),IF('Recurring Transactions'!$F$26="Semi-monthly",IF(AND('Recurring Transactions'!$J$26&lt;=EOMONTH($Q1270,0),$Q1270&lt;='Recurring Transactions'!$L$26),2,0),IF('Recurring Transactions'!$F$26="Weekly",IF(AND('Recurring Transactions'!$J$26&lt;=EOMONTH($Q1270,0),$Q1270&lt;='Recurring Transactions'!$L$26),MAX(0,INT((MIN(EOMONTH($Q1270,0),'Recurring Transactions'!$L$26)-'Recurring Transactions'!$J$26)/7)+INT(-(MAX('Recurring Transactions'!$J$26,$Q1270)-'Recurring Transactions'!$J$26)/7)+1),0),IF('Recurring Transactions'!$F$26="Bi-weekly",IF(AND('Recurring Transactions'!$J$26&lt;=EOMONTH($Q1270,0),$Q1270&lt;='Recurring Transactions'!$L$26),MAX(0,INT((MIN(EOMONTH($Q1270,0),'Recurring Transactions'!$L$26)-'Recurring Transactions'!$J$26)/14)+INT(-(MAX('Recurring Transactions'!$J$26,$Q1270)-'Recurring Transactions'!$J$26)/14)+1),0),IF('Recurring Transactions'!$F$26="Quarterly",IF(AND(AND('Recurring Transactions'!$J$26&lt;=EOMONTH($Q1270,0),$Q1270&lt;='Recurring Transactions'!$L$26),MOD((YEAR($Q1270)-YEAR('Recurring Transactions'!$J$26))*12+MONTH($Q1270)-MONTH('Recurring Transactions'!$J$26),3)=0),1,0),IF('Recurring Transactions'!$F$26="Annually",IF(AND(AND('Recurring Transactions'!$J$26&lt;=EOMONTH($Q1270,0),$Q1270&lt;='Recurring Transactions'!$L$26),MONTH($Q1270)=MONTH('Recurring Transactions'!$J$26)),1,0),0)))))))*'Recurring Transactions'!$D$26)</f>
        <v/>
      </c>
    </row>
    <row r="1271">
      <c r="N1271" s="126">
        <f>'Recurring Transactions'!$A$26</f>
        <v/>
      </c>
      <c r="O1271" s="126">
        <f>'Recurring Transactions'!$B$26</f>
        <v/>
      </c>
      <c r="P1271" s="126">
        <f>'Recurring Transactions'!$E$26</f>
        <v/>
      </c>
      <c r="Q1271" s="72">
        <f>IF('Recurring Transactions'!$J$26="","",EDATE('Recurring Transactions'!$J$26,49))</f>
        <v/>
      </c>
      <c r="R1271" s="126">
        <f>IF($Q1271="","",TEXT($Q1271,"mmm yyyy"))</f>
        <v/>
      </c>
      <c r="S1271" s="124">
        <f>IF(OR('Recurring Transactions'!$A$26="",$Q1271=""),0,(IF('Recurring Transactions'!$F$26="Monthly",IF(AND('Recurring Transactions'!$J$26&lt;=EOMONTH($Q1271,0),$Q1271&lt;='Recurring Transactions'!$L$26),1,0),IF('Recurring Transactions'!$F$26="Semi-monthly",IF(AND('Recurring Transactions'!$J$26&lt;=EOMONTH($Q1271,0),$Q1271&lt;='Recurring Transactions'!$L$26),2,0),IF('Recurring Transactions'!$F$26="Weekly",IF(AND('Recurring Transactions'!$J$26&lt;=EOMONTH($Q1271,0),$Q1271&lt;='Recurring Transactions'!$L$26),MAX(0,INT((MIN(EOMONTH($Q1271,0),'Recurring Transactions'!$L$26)-'Recurring Transactions'!$J$26)/7)+INT(-(MAX('Recurring Transactions'!$J$26,$Q1271)-'Recurring Transactions'!$J$26)/7)+1),0),IF('Recurring Transactions'!$F$26="Bi-weekly",IF(AND('Recurring Transactions'!$J$26&lt;=EOMONTH($Q1271,0),$Q1271&lt;='Recurring Transactions'!$L$26),MAX(0,INT((MIN(EOMONTH($Q1271,0),'Recurring Transactions'!$L$26)-'Recurring Transactions'!$J$26)/14)+INT(-(MAX('Recurring Transactions'!$J$26,$Q1271)-'Recurring Transactions'!$J$26)/14)+1),0),IF('Recurring Transactions'!$F$26="Quarterly",IF(AND(AND('Recurring Transactions'!$J$26&lt;=EOMONTH($Q1271,0),$Q1271&lt;='Recurring Transactions'!$L$26),MOD((YEAR($Q1271)-YEAR('Recurring Transactions'!$J$26))*12+MONTH($Q1271)-MONTH('Recurring Transactions'!$J$26),3)=0),1,0),IF('Recurring Transactions'!$F$26="Annually",IF(AND(AND('Recurring Transactions'!$J$26&lt;=EOMONTH($Q1271,0),$Q1271&lt;='Recurring Transactions'!$L$26),MONTH($Q1271)=MONTH('Recurring Transactions'!$J$26)),1,0),0)))))))*'Recurring Transactions'!$D$26)</f>
        <v/>
      </c>
    </row>
    <row r="1272">
      <c r="N1272" s="126">
        <f>'Recurring Transactions'!$A$26</f>
        <v/>
      </c>
      <c r="O1272" s="126">
        <f>'Recurring Transactions'!$B$26</f>
        <v/>
      </c>
      <c r="P1272" s="126">
        <f>'Recurring Transactions'!$E$26</f>
        <v/>
      </c>
      <c r="Q1272" s="72">
        <f>IF('Recurring Transactions'!$J$26="","",EDATE('Recurring Transactions'!$J$26,50))</f>
        <v/>
      </c>
      <c r="R1272" s="126">
        <f>IF($Q1272="","",TEXT($Q1272,"mmm yyyy"))</f>
        <v/>
      </c>
      <c r="S1272" s="124">
        <f>IF(OR('Recurring Transactions'!$A$26="",$Q1272=""),0,(IF('Recurring Transactions'!$F$26="Monthly",IF(AND('Recurring Transactions'!$J$26&lt;=EOMONTH($Q1272,0),$Q1272&lt;='Recurring Transactions'!$L$26),1,0),IF('Recurring Transactions'!$F$26="Semi-monthly",IF(AND('Recurring Transactions'!$J$26&lt;=EOMONTH($Q1272,0),$Q1272&lt;='Recurring Transactions'!$L$26),2,0),IF('Recurring Transactions'!$F$26="Weekly",IF(AND('Recurring Transactions'!$J$26&lt;=EOMONTH($Q1272,0),$Q1272&lt;='Recurring Transactions'!$L$26),MAX(0,INT((MIN(EOMONTH($Q1272,0),'Recurring Transactions'!$L$26)-'Recurring Transactions'!$J$26)/7)+INT(-(MAX('Recurring Transactions'!$J$26,$Q1272)-'Recurring Transactions'!$J$26)/7)+1),0),IF('Recurring Transactions'!$F$26="Bi-weekly",IF(AND('Recurring Transactions'!$J$26&lt;=EOMONTH($Q1272,0),$Q1272&lt;='Recurring Transactions'!$L$26),MAX(0,INT((MIN(EOMONTH($Q1272,0),'Recurring Transactions'!$L$26)-'Recurring Transactions'!$J$26)/14)+INT(-(MAX('Recurring Transactions'!$J$26,$Q1272)-'Recurring Transactions'!$J$26)/14)+1),0),IF('Recurring Transactions'!$F$26="Quarterly",IF(AND(AND('Recurring Transactions'!$J$26&lt;=EOMONTH($Q1272,0),$Q1272&lt;='Recurring Transactions'!$L$26),MOD((YEAR($Q1272)-YEAR('Recurring Transactions'!$J$26))*12+MONTH($Q1272)-MONTH('Recurring Transactions'!$J$26),3)=0),1,0),IF('Recurring Transactions'!$F$26="Annually",IF(AND(AND('Recurring Transactions'!$J$26&lt;=EOMONTH($Q1272,0),$Q1272&lt;='Recurring Transactions'!$L$26),MONTH($Q1272)=MONTH('Recurring Transactions'!$J$26)),1,0),0)))))))*'Recurring Transactions'!$D$26)</f>
        <v/>
      </c>
    </row>
    <row r="1273">
      <c r="N1273" s="126">
        <f>'Recurring Transactions'!$A$26</f>
        <v/>
      </c>
      <c r="O1273" s="126">
        <f>'Recurring Transactions'!$B$26</f>
        <v/>
      </c>
      <c r="P1273" s="126">
        <f>'Recurring Transactions'!$E$26</f>
        <v/>
      </c>
      <c r="Q1273" s="72">
        <f>IF('Recurring Transactions'!$J$26="","",EDATE('Recurring Transactions'!$J$26,51))</f>
        <v/>
      </c>
      <c r="R1273" s="126">
        <f>IF($Q1273="","",TEXT($Q1273,"mmm yyyy"))</f>
        <v/>
      </c>
      <c r="S1273" s="124">
        <f>IF(OR('Recurring Transactions'!$A$26="",$Q1273=""),0,(IF('Recurring Transactions'!$F$26="Monthly",IF(AND('Recurring Transactions'!$J$26&lt;=EOMONTH($Q1273,0),$Q1273&lt;='Recurring Transactions'!$L$26),1,0),IF('Recurring Transactions'!$F$26="Semi-monthly",IF(AND('Recurring Transactions'!$J$26&lt;=EOMONTH($Q1273,0),$Q1273&lt;='Recurring Transactions'!$L$26),2,0),IF('Recurring Transactions'!$F$26="Weekly",IF(AND('Recurring Transactions'!$J$26&lt;=EOMONTH($Q1273,0),$Q1273&lt;='Recurring Transactions'!$L$26),MAX(0,INT((MIN(EOMONTH($Q1273,0),'Recurring Transactions'!$L$26)-'Recurring Transactions'!$J$26)/7)+INT(-(MAX('Recurring Transactions'!$J$26,$Q1273)-'Recurring Transactions'!$J$26)/7)+1),0),IF('Recurring Transactions'!$F$26="Bi-weekly",IF(AND('Recurring Transactions'!$J$26&lt;=EOMONTH($Q1273,0),$Q1273&lt;='Recurring Transactions'!$L$26),MAX(0,INT((MIN(EOMONTH($Q1273,0),'Recurring Transactions'!$L$26)-'Recurring Transactions'!$J$26)/14)+INT(-(MAX('Recurring Transactions'!$J$26,$Q1273)-'Recurring Transactions'!$J$26)/14)+1),0),IF('Recurring Transactions'!$F$26="Quarterly",IF(AND(AND('Recurring Transactions'!$J$26&lt;=EOMONTH($Q1273,0),$Q1273&lt;='Recurring Transactions'!$L$26),MOD((YEAR($Q1273)-YEAR('Recurring Transactions'!$J$26))*12+MONTH($Q1273)-MONTH('Recurring Transactions'!$J$26),3)=0),1,0),IF('Recurring Transactions'!$F$26="Annually",IF(AND(AND('Recurring Transactions'!$J$26&lt;=EOMONTH($Q1273,0),$Q1273&lt;='Recurring Transactions'!$L$26),MONTH($Q1273)=MONTH('Recurring Transactions'!$J$26)),1,0),0)))))))*'Recurring Transactions'!$D$26)</f>
        <v/>
      </c>
    </row>
    <row r="1274">
      <c r="N1274" s="126">
        <f>'Recurring Transactions'!$A$26</f>
        <v/>
      </c>
      <c r="O1274" s="126">
        <f>'Recurring Transactions'!$B$26</f>
        <v/>
      </c>
      <c r="P1274" s="126">
        <f>'Recurring Transactions'!$E$26</f>
        <v/>
      </c>
      <c r="Q1274" s="72">
        <f>IF('Recurring Transactions'!$J$26="","",EDATE('Recurring Transactions'!$J$26,52))</f>
        <v/>
      </c>
      <c r="R1274" s="126">
        <f>IF($Q1274="","",TEXT($Q1274,"mmm yyyy"))</f>
        <v/>
      </c>
      <c r="S1274" s="124">
        <f>IF(OR('Recurring Transactions'!$A$26="",$Q1274=""),0,(IF('Recurring Transactions'!$F$26="Monthly",IF(AND('Recurring Transactions'!$J$26&lt;=EOMONTH($Q1274,0),$Q1274&lt;='Recurring Transactions'!$L$26),1,0),IF('Recurring Transactions'!$F$26="Semi-monthly",IF(AND('Recurring Transactions'!$J$26&lt;=EOMONTH($Q1274,0),$Q1274&lt;='Recurring Transactions'!$L$26),2,0),IF('Recurring Transactions'!$F$26="Weekly",IF(AND('Recurring Transactions'!$J$26&lt;=EOMONTH($Q1274,0),$Q1274&lt;='Recurring Transactions'!$L$26),MAX(0,INT((MIN(EOMONTH($Q1274,0),'Recurring Transactions'!$L$26)-'Recurring Transactions'!$J$26)/7)+INT(-(MAX('Recurring Transactions'!$J$26,$Q1274)-'Recurring Transactions'!$J$26)/7)+1),0),IF('Recurring Transactions'!$F$26="Bi-weekly",IF(AND('Recurring Transactions'!$J$26&lt;=EOMONTH($Q1274,0),$Q1274&lt;='Recurring Transactions'!$L$26),MAX(0,INT((MIN(EOMONTH($Q1274,0),'Recurring Transactions'!$L$26)-'Recurring Transactions'!$J$26)/14)+INT(-(MAX('Recurring Transactions'!$J$26,$Q1274)-'Recurring Transactions'!$J$26)/14)+1),0),IF('Recurring Transactions'!$F$26="Quarterly",IF(AND(AND('Recurring Transactions'!$J$26&lt;=EOMONTH($Q1274,0),$Q1274&lt;='Recurring Transactions'!$L$26),MOD((YEAR($Q1274)-YEAR('Recurring Transactions'!$J$26))*12+MONTH($Q1274)-MONTH('Recurring Transactions'!$J$26),3)=0),1,0),IF('Recurring Transactions'!$F$26="Annually",IF(AND(AND('Recurring Transactions'!$J$26&lt;=EOMONTH($Q1274,0),$Q1274&lt;='Recurring Transactions'!$L$26),MONTH($Q1274)=MONTH('Recurring Transactions'!$J$26)),1,0),0)))))))*'Recurring Transactions'!$D$26)</f>
        <v/>
      </c>
    </row>
    <row r="1275">
      <c r="N1275" s="126">
        <f>'Recurring Transactions'!$A$26</f>
        <v/>
      </c>
      <c r="O1275" s="126">
        <f>'Recurring Transactions'!$B$26</f>
        <v/>
      </c>
      <c r="P1275" s="126">
        <f>'Recurring Transactions'!$E$26</f>
        <v/>
      </c>
      <c r="Q1275" s="72">
        <f>IF('Recurring Transactions'!$J$26="","",EDATE('Recurring Transactions'!$J$26,53))</f>
        <v/>
      </c>
      <c r="R1275" s="126">
        <f>IF($Q1275="","",TEXT($Q1275,"mmm yyyy"))</f>
        <v/>
      </c>
      <c r="S1275" s="124">
        <f>IF(OR('Recurring Transactions'!$A$26="",$Q1275=""),0,(IF('Recurring Transactions'!$F$26="Monthly",IF(AND('Recurring Transactions'!$J$26&lt;=EOMONTH($Q1275,0),$Q1275&lt;='Recurring Transactions'!$L$26),1,0),IF('Recurring Transactions'!$F$26="Semi-monthly",IF(AND('Recurring Transactions'!$J$26&lt;=EOMONTH($Q1275,0),$Q1275&lt;='Recurring Transactions'!$L$26),2,0),IF('Recurring Transactions'!$F$26="Weekly",IF(AND('Recurring Transactions'!$J$26&lt;=EOMONTH($Q1275,0),$Q1275&lt;='Recurring Transactions'!$L$26),MAX(0,INT((MIN(EOMONTH($Q1275,0),'Recurring Transactions'!$L$26)-'Recurring Transactions'!$J$26)/7)+INT(-(MAX('Recurring Transactions'!$J$26,$Q1275)-'Recurring Transactions'!$J$26)/7)+1),0),IF('Recurring Transactions'!$F$26="Bi-weekly",IF(AND('Recurring Transactions'!$J$26&lt;=EOMONTH($Q1275,0),$Q1275&lt;='Recurring Transactions'!$L$26),MAX(0,INT((MIN(EOMONTH($Q1275,0),'Recurring Transactions'!$L$26)-'Recurring Transactions'!$J$26)/14)+INT(-(MAX('Recurring Transactions'!$J$26,$Q1275)-'Recurring Transactions'!$J$26)/14)+1),0),IF('Recurring Transactions'!$F$26="Quarterly",IF(AND(AND('Recurring Transactions'!$J$26&lt;=EOMONTH($Q1275,0),$Q1275&lt;='Recurring Transactions'!$L$26),MOD((YEAR($Q1275)-YEAR('Recurring Transactions'!$J$26))*12+MONTH($Q1275)-MONTH('Recurring Transactions'!$J$26),3)=0),1,0),IF('Recurring Transactions'!$F$26="Annually",IF(AND(AND('Recurring Transactions'!$J$26&lt;=EOMONTH($Q1275,0),$Q1275&lt;='Recurring Transactions'!$L$26),MONTH($Q1275)=MONTH('Recurring Transactions'!$J$26)),1,0),0)))))))*'Recurring Transactions'!$D$26)</f>
        <v/>
      </c>
    </row>
    <row r="1276">
      <c r="N1276" s="126">
        <f>'Recurring Transactions'!$A$26</f>
        <v/>
      </c>
      <c r="O1276" s="126">
        <f>'Recurring Transactions'!$B$26</f>
        <v/>
      </c>
      <c r="P1276" s="126">
        <f>'Recurring Transactions'!$E$26</f>
        <v/>
      </c>
      <c r="Q1276" s="72">
        <f>IF('Recurring Transactions'!$J$26="","",EDATE('Recurring Transactions'!$J$26,54))</f>
        <v/>
      </c>
      <c r="R1276" s="126">
        <f>IF($Q1276="","",TEXT($Q1276,"mmm yyyy"))</f>
        <v/>
      </c>
      <c r="S1276" s="124">
        <f>IF(OR('Recurring Transactions'!$A$26="",$Q1276=""),0,(IF('Recurring Transactions'!$F$26="Monthly",IF(AND('Recurring Transactions'!$J$26&lt;=EOMONTH($Q1276,0),$Q1276&lt;='Recurring Transactions'!$L$26),1,0),IF('Recurring Transactions'!$F$26="Semi-monthly",IF(AND('Recurring Transactions'!$J$26&lt;=EOMONTH($Q1276,0),$Q1276&lt;='Recurring Transactions'!$L$26),2,0),IF('Recurring Transactions'!$F$26="Weekly",IF(AND('Recurring Transactions'!$J$26&lt;=EOMONTH($Q1276,0),$Q1276&lt;='Recurring Transactions'!$L$26),MAX(0,INT((MIN(EOMONTH($Q1276,0),'Recurring Transactions'!$L$26)-'Recurring Transactions'!$J$26)/7)+INT(-(MAX('Recurring Transactions'!$J$26,$Q1276)-'Recurring Transactions'!$J$26)/7)+1),0),IF('Recurring Transactions'!$F$26="Bi-weekly",IF(AND('Recurring Transactions'!$J$26&lt;=EOMONTH($Q1276,0),$Q1276&lt;='Recurring Transactions'!$L$26),MAX(0,INT((MIN(EOMONTH($Q1276,0),'Recurring Transactions'!$L$26)-'Recurring Transactions'!$J$26)/14)+INT(-(MAX('Recurring Transactions'!$J$26,$Q1276)-'Recurring Transactions'!$J$26)/14)+1),0),IF('Recurring Transactions'!$F$26="Quarterly",IF(AND(AND('Recurring Transactions'!$J$26&lt;=EOMONTH($Q1276,0),$Q1276&lt;='Recurring Transactions'!$L$26),MOD((YEAR($Q1276)-YEAR('Recurring Transactions'!$J$26))*12+MONTH($Q1276)-MONTH('Recurring Transactions'!$J$26),3)=0),1,0),IF('Recurring Transactions'!$F$26="Annually",IF(AND(AND('Recurring Transactions'!$J$26&lt;=EOMONTH($Q1276,0),$Q1276&lt;='Recurring Transactions'!$L$26),MONTH($Q1276)=MONTH('Recurring Transactions'!$J$26)),1,0),0)))))))*'Recurring Transactions'!$D$26)</f>
        <v/>
      </c>
    </row>
    <row r="1277">
      <c r="N1277" s="126">
        <f>'Recurring Transactions'!$A$26</f>
        <v/>
      </c>
      <c r="O1277" s="126">
        <f>'Recurring Transactions'!$B$26</f>
        <v/>
      </c>
      <c r="P1277" s="126">
        <f>'Recurring Transactions'!$E$26</f>
        <v/>
      </c>
      <c r="Q1277" s="72">
        <f>IF('Recurring Transactions'!$J$26="","",EDATE('Recurring Transactions'!$J$26,55))</f>
        <v/>
      </c>
      <c r="R1277" s="126">
        <f>IF($Q1277="","",TEXT($Q1277,"mmm yyyy"))</f>
        <v/>
      </c>
      <c r="S1277" s="124">
        <f>IF(OR('Recurring Transactions'!$A$26="",$Q1277=""),0,(IF('Recurring Transactions'!$F$26="Monthly",IF(AND('Recurring Transactions'!$J$26&lt;=EOMONTH($Q1277,0),$Q1277&lt;='Recurring Transactions'!$L$26),1,0),IF('Recurring Transactions'!$F$26="Semi-monthly",IF(AND('Recurring Transactions'!$J$26&lt;=EOMONTH($Q1277,0),$Q1277&lt;='Recurring Transactions'!$L$26),2,0),IF('Recurring Transactions'!$F$26="Weekly",IF(AND('Recurring Transactions'!$J$26&lt;=EOMONTH($Q1277,0),$Q1277&lt;='Recurring Transactions'!$L$26),MAX(0,INT((MIN(EOMONTH($Q1277,0),'Recurring Transactions'!$L$26)-'Recurring Transactions'!$J$26)/7)+INT(-(MAX('Recurring Transactions'!$J$26,$Q1277)-'Recurring Transactions'!$J$26)/7)+1),0),IF('Recurring Transactions'!$F$26="Bi-weekly",IF(AND('Recurring Transactions'!$J$26&lt;=EOMONTH($Q1277,0),$Q1277&lt;='Recurring Transactions'!$L$26),MAX(0,INT((MIN(EOMONTH($Q1277,0),'Recurring Transactions'!$L$26)-'Recurring Transactions'!$J$26)/14)+INT(-(MAX('Recurring Transactions'!$J$26,$Q1277)-'Recurring Transactions'!$J$26)/14)+1),0),IF('Recurring Transactions'!$F$26="Quarterly",IF(AND(AND('Recurring Transactions'!$J$26&lt;=EOMONTH($Q1277,0),$Q1277&lt;='Recurring Transactions'!$L$26),MOD((YEAR($Q1277)-YEAR('Recurring Transactions'!$J$26))*12+MONTH($Q1277)-MONTH('Recurring Transactions'!$J$26),3)=0),1,0),IF('Recurring Transactions'!$F$26="Annually",IF(AND(AND('Recurring Transactions'!$J$26&lt;=EOMONTH($Q1277,0),$Q1277&lt;='Recurring Transactions'!$L$26),MONTH($Q1277)=MONTH('Recurring Transactions'!$J$26)),1,0),0)))))))*'Recurring Transactions'!$D$26)</f>
        <v/>
      </c>
    </row>
    <row r="1278">
      <c r="N1278" s="126">
        <f>'Recurring Transactions'!$A$26</f>
        <v/>
      </c>
      <c r="O1278" s="126">
        <f>'Recurring Transactions'!$B$26</f>
        <v/>
      </c>
      <c r="P1278" s="126">
        <f>'Recurring Transactions'!$E$26</f>
        <v/>
      </c>
      <c r="Q1278" s="72">
        <f>IF('Recurring Transactions'!$J$26="","",EDATE('Recurring Transactions'!$J$26,56))</f>
        <v/>
      </c>
      <c r="R1278" s="126">
        <f>IF($Q1278="","",TEXT($Q1278,"mmm yyyy"))</f>
        <v/>
      </c>
      <c r="S1278" s="124">
        <f>IF(OR('Recurring Transactions'!$A$26="",$Q1278=""),0,(IF('Recurring Transactions'!$F$26="Monthly",IF(AND('Recurring Transactions'!$J$26&lt;=EOMONTH($Q1278,0),$Q1278&lt;='Recurring Transactions'!$L$26),1,0),IF('Recurring Transactions'!$F$26="Semi-monthly",IF(AND('Recurring Transactions'!$J$26&lt;=EOMONTH($Q1278,0),$Q1278&lt;='Recurring Transactions'!$L$26),2,0),IF('Recurring Transactions'!$F$26="Weekly",IF(AND('Recurring Transactions'!$J$26&lt;=EOMONTH($Q1278,0),$Q1278&lt;='Recurring Transactions'!$L$26),MAX(0,INT((MIN(EOMONTH($Q1278,0),'Recurring Transactions'!$L$26)-'Recurring Transactions'!$J$26)/7)+INT(-(MAX('Recurring Transactions'!$J$26,$Q1278)-'Recurring Transactions'!$J$26)/7)+1),0),IF('Recurring Transactions'!$F$26="Bi-weekly",IF(AND('Recurring Transactions'!$J$26&lt;=EOMONTH($Q1278,0),$Q1278&lt;='Recurring Transactions'!$L$26),MAX(0,INT((MIN(EOMONTH($Q1278,0),'Recurring Transactions'!$L$26)-'Recurring Transactions'!$J$26)/14)+INT(-(MAX('Recurring Transactions'!$J$26,$Q1278)-'Recurring Transactions'!$J$26)/14)+1),0),IF('Recurring Transactions'!$F$26="Quarterly",IF(AND(AND('Recurring Transactions'!$J$26&lt;=EOMONTH($Q1278,0),$Q1278&lt;='Recurring Transactions'!$L$26),MOD((YEAR($Q1278)-YEAR('Recurring Transactions'!$J$26))*12+MONTH($Q1278)-MONTH('Recurring Transactions'!$J$26),3)=0),1,0),IF('Recurring Transactions'!$F$26="Annually",IF(AND(AND('Recurring Transactions'!$J$26&lt;=EOMONTH($Q1278,0),$Q1278&lt;='Recurring Transactions'!$L$26),MONTH($Q1278)=MONTH('Recurring Transactions'!$J$26)),1,0),0)))))))*'Recurring Transactions'!$D$26)</f>
        <v/>
      </c>
    </row>
    <row r="1279">
      <c r="N1279" s="126">
        <f>'Recurring Transactions'!$A$26</f>
        <v/>
      </c>
      <c r="O1279" s="126">
        <f>'Recurring Transactions'!$B$26</f>
        <v/>
      </c>
      <c r="P1279" s="126">
        <f>'Recurring Transactions'!$E$26</f>
        <v/>
      </c>
      <c r="Q1279" s="72">
        <f>IF('Recurring Transactions'!$J$26="","",EDATE('Recurring Transactions'!$J$26,57))</f>
        <v/>
      </c>
      <c r="R1279" s="126">
        <f>IF($Q1279="","",TEXT($Q1279,"mmm yyyy"))</f>
        <v/>
      </c>
      <c r="S1279" s="124">
        <f>IF(OR('Recurring Transactions'!$A$26="",$Q1279=""),0,(IF('Recurring Transactions'!$F$26="Monthly",IF(AND('Recurring Transactions'!$J$26&lt;=EOMONTH($Q1279,0),$Q1279&lt;='Recurring Transactions'!$L$26),1,0),IF('Recurring Transactions'!$F$26="Semi-monthly",IF(AND('Recurring Transactions'!$J$26&lt;=EOMONTH($Q1279,0),$Q1279&lt;='Recurring Transactions'!$L$26),2,0),IF('Recurring Transactions'!$F$26="Weekly",IF(AND('Recurring Transactions'!$J$26&lt;=EOMONTH($Q1279,0),$Q1279&lt;='Recurring Transactions'!$L$26),MAX(0,INT((MIN(EOMONTH($Q1279,0),'Recurring Transactions'!$L$26)-'Recurring Transactions'!$J$26)/7)+INT(-(MAX('Recurring Transactions'!$J$26,$Q1279)-'Recurring Transactions'!$J$26)/7)+1),0),IF('Recurring Transactions'!$F$26="Bi-weekly",IF(AND('Recurring Transactions'!$J$26&lt;=EOMONTH($Q1279,0),$Q1279&lt;='Recurring Transactions'!$L$26),MAX(0,INT((MIN(EOMONTH($Q1279,0),'Recurring Transactions'!$L$26)-'Recurring Transactions'!$J$26)/14)+INT(-(MAX('Recurring Transactions'!$J$26,$Q1279)-'Recurring Transactions'!$J$26)/14)+1),0),IF('Recurring Transactions'!$F$26="Quarterly",IF(AND(AND('Recurring Transactions'!$J$26&lt;=EOMONTH($Q1279,0),$Q1279&lt;='Recurring Transactions'!$L$26),MOD((YEAR($Q1279)-YEAR('Recurring Transactions'!$J$26))*12+MONTH($Q1279)-MONTH('Recurring Transactions'!$J$26),3)=0),1,0),IF('Recurring Transactions'!$F$26="Annually",IF(AND(AND('Recurring Transactions'!$J$26&lt;=EOMONTH($Q1279,0),$Q1279&lt;='Recurring Transactions'!$L$26),MONTH($Q1279)=MONTH('Recurring Transactions'!$J$26)),1,0),0)))))))*'Recurring Transactions'!$D$26)</f>
        <v/>
      </c>
    </row>
    <row r="1280">
      <c r="N1280" s="126">
        <f>'Recurring Transactions'!$A$26</f>
        <v/>
      </c>
      <c r="O1280" s="126">
        <f>'Recurring Transactions'!$B$26</f>
        <v/>
      </c>
      <c r="P1280" s="126">
        <f>'Recurring Transactions'!$E$26</f>
        <v/>
      </c>
      <c r="Q1280" s="72">
        <f>IF('Recurring Transactions'!$J$26="","",EDATE('Recurring Transactions'!$J$26,58))</f>
        <v/>
      </c>
      <c r="R1280" s="126">
        <f>IF($Q1280="","",TEXT($Q1280,"mmm yyyy"))</f>
        <v/>
      </c>
      <c r="S1280" s="124">
        <f>IF(OR('Recurring Transactions'!$A$26="",$Q1280=""),0,(IF('Recurring Transactions'!$F$26="Monthly",IF(AND('Recurring Transactions'!$J$26&lt;=EOMONTH($Q1280,0),$Q1280&lt;='Recurring Transactions'!$L$26),1,0),IF('Recurring Transactions'!$F$26="Semi-monthly",IF(AND('Recurring Transactions'!$J$26&lt;=EOMONTH($Q1280,0),$Q1280&lt;='Recurring Transactions'!$L$26),2,0),IF('Recurring Transactions'!$F$26="Weekly",IF(AND('Recurring Transactions'!$J$26&lt;=EOMONTH($Q1280,0),$Q1280&lt;='Recurring Transactions'!$L$26),MAX(0,INT((MIN(EOMONTH($Q1280,0),'Recurring Transactions'!$L$26)-'Recurring Transactions'!$J$26)/7)+INT(-(MAX('Recurring Transactions'!$J$26,$Q1280)-'Recurring Transactions'!$J$26)/7)+1),0),IF('Recurring Transactions'!$F$26="Bi-weekly",IF(AND('Recurring Transactions'!$J$26&lt;=EOMONTH($Q1280,0),$Q1280&lt;='Recurring Transactions'!$L$26),MAX(0,INT((MIN(EOMONTH($Q1280,0),'Recurring Transactions'!$L$26)-'Recurring Transactions'!$J$26)/14)+INT(-(MAX('Recurring Transactions'!$J$26,$Q1280)-'Recurring Transactions'!$J$26)/14)+1),0),IF('Recurring Transactions'!$F$26="Quarterly",IF(AND(AND('Recurring Transactions'!$J$26&lt;=EOMONTH($Q1280,0),$Q1280&lt;='Recurring Transactions'!$L$26),MOD((YEAR($Q1280)-YEAR('Recurring Transactions'!$J$26))*12+MONTH($Q1280)-MONTH('Recurring Transactions'!$J$26),3)=0),1,0),IF('Recurring Transactions'!$F$26="Annually",IF(AND(AND('Recurring Transactions'!$J$26&lt;=EOMONTH($Q1280,0),$Q1280&lt;='Recurring Transactions'!$L$26),MONTH($Q1280)=MONTH('Recurring Transactions'!$J$26)),1,0),0)))))))*'Recurring Transactions'!$D$26)</f>
        <v/>
      </c>
    </row>
    <row r="1281">
      <c r="N1281" s="126">
        <f>'Recurring Transactions'!$A$26</f>
        <v/>
      </c>
      <c r="O1281" s="126">
        <f>'Recurring Transactions'!$B$26</f>
        <v/>
      </c>
      <c r="P1281" s="126">
        <f>'Recurring Transactions'!$E$26</f>
        <v/>
      </c>
      <c r="Q1281" s="72">
        <f>IF('Recurring Transactions'!$J$26="","",EDATE('Recurring Transactions'!$J$26,59))</f>
        <v/>
      </c>
      <c r="R1281" s="126">
        <f>IF($Q1281="","",TEXT($Q1281,"mmm yyyy"))</f>
        <v/>
      </c>
      <c r="S1281" s="124">
        <f>IF(OR('Recurring Transactions'!$A$26="",$Q1281=""),0,(IF('Recurring Transactions'!$F$26="Monthly",IF(AND('Recurring Transactions'!$J$26&lt;=EOMONTH($Q1281,0),$Q1281&lt;='Recurring Transactions'!$L$26),1,0),IF('Recurring Transactions'!$F$26="Semi-monthly",IF(AND('Recurring Transactions'!$J$26&lt;=EOMONTH($Q1281,0),$Q1281&lt;='Recurring Transactions'!$L$26),2,0),IF('Recurring Transactions'!$F$26="Weekly",IF(AND('Recurring Transactions'!$J$26&lt;=EOMONTH($Q1281,0),$Q1281&lt;='Recurring Transactions'!$L$26),MAX(0,INT((MIN(EOMONTH($Q1281,0),'Recurring Transactions'!$L$26)-'Recurring Transactions'!$J$26)/7)+INT(-(MAX('Recurring Transactions'!$J$26,$Q1281)-'Recurring Transactions'!$J$26)/7)+1),0),IF('Recurring Transactions'!$F$26="Bi-weekly",IF(AND('Recurring Transactions'!$J$26&lt;=EOMONTH($Q1281,0),$Q1281&lt;='Recurring Transactions'!$L$26),MAX(0,INT((MIN(EOMONTH($Q1281,0),'Recurring Transactions'!$L$26)-'Recurring Transactions'!$J$26)/14)+INT(-(MAX('Recurring Transactions'!$J$26,$Q1281)-'Recurring Transactions'!$J$26)/14)+1),0),IF('Recurring Transactions'!$F$26="Quarterly",IF(AND(AND('Recurring Transactions'!$J$26&lt;=EOMONTH($Q1281,0),$Q1281&lt;='Recurring Transactions'!$L$26),MOD((YEAR($Q1281)-YEAR('Recurring Transactions'!$J$26))*12+MONTH($Q1281)-MONTH('Recurring Transactions'!$J$26),3)=0),1,0),IF('Recurring Transactions'!$F$26="Annually",IF(AND(AND('Recurring Transactions'!$J$26&lt;=EOMONTH($Q1281,0),$Q1281&lt;='Recurring Transactions'!$L$26),MONTH($Q1281)=MONTH('Recurring Transactions'!$J$26)),1,0),0)))))))*'Recurring Transactions'!$D$26)</f>
        <v/>
      </c>
    </row>
    <row r="1282">
      <c r="N1282" s="126">
        <f>'Recurring Transactions'!$A$27</f>
        <v/>
      </c>
      <c r="O1282" s="126">
        <f>'Recurring Transactions'!$B$27</f>
        <v/>
      </c>
      <c r="P1282" s="126">
        <f>'Recurring Transactions'!$E$27</f>
        <v/>
      </c>
      <c r="Q1282" s="72">
        <f>IF('Recurring Transactions'!$J$27="","",EDATE('Recurring Transactions'!$J$27,0))</f>
        <v/>
      </c>
      <c r="R1282" s="126">
        <f>IF($Q1282="","",TEXT($Q1282,"mmm yyyy"))</f>
        <v/>
      </c>
      <c r="S1282" s="124">
        <f>IF(OR('Recurring Transactions'!$A$27="",$Q1282=""),0,(IF('Recurring Transactions'!$F$27="Monthly",IF(AND('Recurring Transactions'!$J$27&lt;=EOMONTH($Q1282,0),$Q1282&lt;='Recurring Transactions'!$L$27),1,0),IF('Recurring Transactions'!$F$27="Semi-monthly",IF(AND('Recurring Transactions'!$J$27&lt;=EOMONTH($Q1282,0),$Q1282&lt;='Recurring Transactions'!$L$27),2,0),IF('Recurring Transactions'!$F$27="Weekly",IF(AND('Recurring Transactions'!$J$27&lt;=EOMONTH($Q1282,0),$Q1282&lt;='Recurring Transactions'!$L$27),MAX(0,INT((MIN(EOMONTH($Q1282,0),'Recurring Transactions'!$L$27)-'Recurring Transactions'!$J$27)/7)+INT(-(MAX('Recurring Transactions'!$J$27,$Q1282)-'Recurring Transactions'!$J$27)/7)+1),0),IF('Recurring Transactions'!$F$27="Bi-weekly",IF(AND('Recurring Transactions'!$J$27&lt;=EOMONTH($Q1282,0),$Q1282&lt;='Recurring Transactions'!$L$27),MAX(0,INT((MIN(EOMONTH($Q1282,0),'Recurring Transactions'!$L$27)-'Recurring Transactions'!$J$27)/14)+INT(-(MAX('Recurring Transactions'!$J$27,$Q1282)-'Recurring Transactions'!$J$27)/14)+1),0),IF('Recurring Transactions'!$F$27="Quarterly",IF(AND(AND('Recurring Transactions'!$J$27&lt;=EOMONTH($Q1282,0),$Q1282&lt;='Recurring Transactions'!$L$27),MOD((YEAR($Q1282)-YEAR('Recurring Transactions'!$J$27))*12+MONTH($Q1282)-MONTH('Recurring Transactions'!$J$27),3)=0),1,0),IF('Recurring Transactions'!$F$27="Annually",IF(AND(AND('Recurring Transactions'!$J$27&lt;=EOMONTH($Q1282,0),$Q1282&lt;='Recurring Transactions'!$L$27),MONTH($Q1282)=MONTH('Recurring Transactions'!$J$27)),1,0),0)))))))*'Recurring Transactions'!$D$27)</f>
        <v/>
      </c>
    </row>
    <row r="1283">
      <c r="N1283" s="126">
        <f>'Recurring Transactions'!$A$27</f>
        <v/>
      </c>
      <c r="O1283" s="126">
        <f>'Recurring Transactions'!$B$27</f>
        <v/>
      </c>
      <c r="P1283" s="126">
        <f>'Recurring Transactions'!$E$27</f>
        <v/>
      </c>
      <c r="Q1283" s="72">
        <f>IF('Recurring Transactions'!$J$27="","",EDATE('Recurring Transactions'!$J$27,1))</f>
        <v/>
      </c>
      <c r="R1283" s="126">
        <f>IF($Q1283="","",TEXT($Q1283,"mmm yyyy"))</f>
        <v/>
      </c>
      <c r="S1283" s="124">
        <f>IF(OR('Recurring Transactions'!$A$27="",$Q1283=""),0,(IF('Recurring Transactions'!$F$27="Monthly",IF(AND('Recurring Transactions'!$J$27&lt;=EOMONTH($Q1283,0),$Q1283&lt;='Recurring Transactions'!$L$27),1,0),IF('Recurring Transactions'!$F$27="Semi-monthly",IF(AND('Recurring Transactions'!$J$27&lt;=EOMONTH($Q1283,0),$Q1283&lt;='Recurring Transactions'!$L$27),2,0),IF('Recurring Transactions'!$F$27="Weekly",IF(AND('Recurring Transactions'!$J$27&lt;=EOMONTH($Q1283,0),$Q1283&lt;='Recurring Transactions'!$L$27),MAX(0,INT((MIN(EOMONTH($Q1283,0),'Recurring Transactions'!$L$27)-'Recurring Transactions'!$J$27)/7)+INT(-(MAX('Recurring Transactions'!$J$27,$Q1283)-'Recurring Transactions'!$J$27)/7)+1),0),IF('Recurring Transactions'!$F$27="Bi-weekly",IF(AND('Recurring Transactions'!$J$27&lt;=EOMONTH($Q1283,0),$Q1283&lt;='Recurring Transactions'!$L$27),MAX(0,INT((MIN(EOMONTH($Q1283,0),'Recurring Transactions'!$L$27)-'Recurring Transactions'!$J$27)/14)+INT(-(MAX('Recurring Transactions'!$J$27,$Q1283)-'Recurring Transactions'!$J$27)/14)+1),0),IF('Recurring Transactions'!$F$27="Quarterly",IF(AND(AND('Recurring Transactions'!$J$27&lt;=EOMONTH($Q1283,0),$Q1283&lt;='Recurring Transactions'!$L$27),MOD((YEAR($Q1283)-YEAR('Recurring Transactions'!$J$27))*12+MONTH($Q1283)-MONTH('Recurring Transactions'!$J$27),3)=0),1,0),IF('Recurring Transactions'!$F$27="Annually",IF(AND(AND('Recurring Transactions'!$J$27&lt;=EOMONTH($Q1283,0),$Q1283&lt;='Recurring Transactions'!$L$27),MONTH($Q1283)=MONTH('Recurring Transactions'!$J$27)),1,0),0)))))))*'Recurring Transactions'!$D$27)</f>
        <v/>
      </c>
    </row>
    <row r="1284">
      <c r="N1284" s="126">
        <f>'Recurring Transactions'!$A$27</f>
        <v/>
      </c>
      <c r="O1284" s="126">
        <f>'Recurring Transactions'!$B$27</f>
        <v/>
      </c>
      <c r="P1284" s="126">
        <f>'Recurring Transactions'!$E$27</f>
        <v/>
      </c>
      <c r="Q1284" s="72">
        <f>IF('Recurring Transactions'!$J$27="","",EDATE('Recurring Transactions'!$J$27,2))</f>
        <v/>
      </c>
      <c r="R1284" s="126">
        <f>IF($Q1284="","",TEXT($Q1284,"mmm yyyy"))</f>
        <v/>
      </c>
      <c r="S1284" s="124">
        <f>IF(OR('Recurring Transactions'!$A$27="",$Q1284=""),0,(IF('Recurring Transactions'!$F$27="Monthly",IF(AND('Recurring Transactions'!$J$27&lt;=EOMONTH($Q1284,0),$Q1284&lt;='Recurring Transactions'!$L$27),1,0),IF('Recurring Transactions'!$F$27="Semi-monthly",IF(AND('Recurring Transactions'!$J$27&lt;=EOMONTH($Q1284,0),$Q1284&lt;='Recurring Transactions'!$L$27),2,0),IF('Recurring Transactions'!$F$27="Weekly",IF(AND('Recurring Transactions'!$J$27&lt;=EOMONTH($Q1284,0),$Q1284&lt;='Recurring Transactions'!$L$27),MAX(0,INT((MIN(EOMONTH($Q1284,0),'Recurring Transactions'!$L$27)-'Recurring Transactions'!$J$27)/7)+INT(-(MAX('Recurring Transactions'!$J$27,$Q1284)-'Recurring Transactions'!$J$27)/7)+1),0),IF('Recurring Transactions'!$F$27="Bi-weekly",IF(AND('Recurring Transactions'!$J$27&lt;=EOMONTH($Q1284,0),$Q1284&lt;='Recurring Transactions'!$L$27),MAX(0,INT((MIN(EOMONTH($Q1284,0),'Recurring Transactions'!$L$27)-'Recurring Transactions'!$J$27)/14)+INT(-(MAX('Recurring Transactions'!$J$27,$Q1284)-'Recurring Transactions'!$J$27)/14)+1),0),IF('Recurring Transactions'!$F$27="Quarterly",IF(AND(AND('Recurring Transactions'!$J$27&lt;=EOMONTH($Q1284,0),$Q1284&lt;='Recurring Transactions'!$L$27),MOD((YEAR($Q1284)-YEAR('Recurring Transactions'!$J$27))*12+MONTH($Q1284)-MONTH('Recurring Transactions'!$J$27),3)=0),1,0),IF('Recurring Transactions'!$F$27="Annually",IF(AND(AND('Recurring Transactions'!$J$27&lt;=EOMONTH($Q1284,0),$Q1284&lt;='Recurring Transactions'!$L$27),MONTH($Q1284)=MONTH('Recurring Transactions'!$J$27)),1,0),0)))))))*'Recurring Transactions'!$D$27)</f>
        <v/>
      </c>
    </row>
    <row r="1285">
      <c r="N1285" s="126">
        <f>'Recurring Transactions'!$A$27</f>
        <v/>
      </c>
      <c r="O1285" s="126">
        <f>'Recurring Transactions'!$B$27</f>
        <v/>
      </c>
      <c r="P1285" s="126">
        <f>'Recurring Transactions'!$E$27</f>
        <v/>
      </c>
      <c r="Q1285" s="72">
        <f>IF('Recurring Transactions'!$J$27="","",EDATE('Recurring Transactions'!$J$27,3))</f>
        <v/>
      </c>
      <c r="R1285" s="126">
        <f>IF($Q1285="","",TEXT($Q1285,"mmm yyyy"))</f>
        <v/>
      </c>
      <c r="S1285" s="124">
        <f>IF(OR('Recurring Transactions'!$A$27="",$Q1285=""),0,(IF('Recurring Transactions'!$F$27="Monthly",IF(AND('Recurring Transactions'!$J$27&lt;=EOMONTH($Q1285,0),$Q1285&lt;='Recurring Transactions'!$L$27),1,0),IF('Recurring Transactions'!$F$27="Semi-monthly",IF(AND('Recurring Transactions'!$J$27&lt;=EOMONTH($Q1285,0),$Q1285&lt;='Recurring Transactions'!$L$27),2,0),IF('Recurring Transactions'!$F$27="Weekly",IF(AND('Recurring Transactions'!$J$27&lt;=EOMONTH($Q1285,0),$Q1285&lt;='Recurring Transactions'!$L$27),MAX(0,INT((MIN(EOMONTH($Q1285,0),'Recurring Transactions'!$L$27)-'Recurring Transactions'!$J$27)/7)+INT(-(MAX('Recurring Transactions'!$J$27,$Q1285)-'Recurring Transactions'!$J$27)/7)+1),0),IF('Recurring Transactions'!$F$27="Bi-weekly",IF(AND('Recurring Transactions'!$J$27&lt;=EOMONTH($Q1285,0),$Q1285&lt;='Recurring Transactions'!$L$27),MAX(0,INT((MIN(EOMONTH($Q1285,0),'Recurring Transactions'!$L$27)-'Recurring Transactions'!$J$27)/14)+INT(-(MAX('Recurring Transactions'!$J$27,$Q1285)-'Recurring Transactions'!$J$27)/14)+1),0),IF('Recurring Transactions'!$F$27="Quarterly",IF(AND(AND('Recurring Transactions'!$J$27&lt;=EOMONTH($Q1285,0),$Q1285&lt;='Recurring Transactions'!$L$27),MOD((YEAR($Q1285)-YEAR('Recurring Transactions'!$J$27))*12+MONTH($Q1285)-MONTH('Recurring Transactions'!$J$27),3)=0),1,0),IF('Recurring Transactions'!$F$27="Annually",IF(AND(AND('Recurring Transactions'!$J$27&lt;=EOMONTH($Q1285,0),$Q1285&lt;='Recurring Transactions'!$L$27),MONTH($Q1285)=MONTH('Recurring Transactions'!$J$27)),1,0),0)))))))*'Recurring Transactions'!$D$27)</f>
        <v/>
      </c>
    </row>
    <row r="1286">
      <c r="N1286" s="126">
        <f>'Recurring Transactions'!$A$27</f>
        <v/>
      </c>
      <c r="O1286" s="126">
        <f>'Recurring Transactions'!$B$27</f>
        <v/>
      </c>
      <c r="P1286" s="126">
        <f>'Recurring Transactions'!$E$27</f>
        <v/>
      </c>
      <c r="Q1286" s="72">
        <f>IF('Recurring Transactions'!$J$27="","",EDATE('Recurring Transactions'!$J$27,4))</f>
        <v/>
      </c>
      <c r="R1286" s="126">
        <f>IF($Q1286="","",TEXT($Q1286,"mmm yyyy"))</f>
        <v/>
      </c>
      <c r="S1286" s="124">
        <f>IF(OR('Recurring Transactions'!$A$27="",$Q1286=""),0,(IF('Recurring Transactions'!$F$27="Monthly",IF(AND('Recurring Transactions'!$J$27&lt;=EOMONTH($Q1286,0),$Q1286&lt;='Recurring Transactions'!$L$27),1,0),IF('Recurring Transactions'!$F$27="Semi-monthly",IF(AND('Recurring Transactions'!$J$27&lt;=EOMONTH($Q1286,0),$Q1286&lt;='Recurring Transactions'!$L$27),2,0),IF('Recurring Transactions'!$F$27="Weekly",IF(AND('Recurring Transactions'!$J$27&lt;=EOMONTH($Q1286,0),$Q1286&lt;='Recurring Transactions'!$L$27),MAX(0,INT((MIN(EOMONTH($Q1286,0),'Recurring Transactions'!$L$27)-'Recurring Transactions'!$J$27)/7)+INT(-(MAX('Recurring Transactions'!$J$27,$Q1286)-'Recurring Transactions'!$J$27)/7)+1),0),IF('Recurring Transactions'!$F$27="Bi-weekly",IF(AND('Recurring Transactions'!$J$27&lt;=EOMONTH($Q1286,0),$Q1286&lt;='Recurring Transactions'!$L$27),MAX(0,INT((MIN(EOMONTH($Q1286,0),'Recurring Transactions'!$L$27)-'Recurring Transactions'!$J$27)/14)+INT(-(MAX('Recurring Transactions'!$J$27,$Q1286)-'Recurring Transactions'!$J$27)/14)+1),0),IF('Recurring Transactions'!$F$27="Quarterly",IF(AND(AND('Recurring Transactions'!$J$27&lt;=EOMONTH($Q1286,0),$Q1286&lt;='Recurring Transactions'!$L$27),MOD((YEAR($Q1286)-YEAR('Recurring Transactions'!$J$27))*12+MONTH($Q1286)-MONTH('Recurring Transactions'!$J$27),3)=0),1,0),IF('Recurring Transactions'!$F$27="Annually",IF(AND(AND('Recurring Transactions'!$J$27&lt;=EOMONTH($Q1286,0),$Q1286&lt;='Recurring Transactions'!$L$27),MONTH($Q1286)=MONTH('Recurring Transactions'!$J$27)),1,0),0)))))))*'Recurring Transactions'!$D$27)</f>
        <v/>
      </c>
    </row>
    <row r="1287">
      <c r="N1287" s="126">
        <f>'Recurring Transactions'!$A$27</f>
        <v/>
      </c>
      <c r="O1287" s="126">
        <f>'Recurring Transactions'!$B$27</f>
        <v/>
      </c>
      <c r="P1287" s="126">
        <f>'Recurring Transactions'!$E$27</f>
        <v/>
      </c>
      <c r="Q1287" s="72">
        <f>IF('Recurring Transactions'!$J$27="","",EDATE('Recurring Transactions'!$J$27,5))</f>
        <v/>
      </c>
      <c r="R1287" s="126">
        <f>IF($Q1287="","",TEXT($Q1287,"mmm yyyy"))</f>
        <v/>
      </c>
      <c r="S1287" s="124">
        <f>IF(OR('Recurring Transactions'!$A$27="",$Q1287=""),0,(IF('Recurring Transactions'!$F$27="Monthly",IF(AND('Recurring Transactions'!$J$27&lt;=EOMONTH($Q1287,0),$Q1287&lt;='Recurring Transactions'!$L$27),1,0),IF('Recurring Transactions'!$F$27="Semi-monthly",IF(AND('Recurring Transactions'!$J$27&lt;=EOMONTH($Q1287,0),$Q1287&lt;='Recurring Transactions'!$L$27),2,0),IF('Recurring Transactions'!$F$27="Weekly",IF(AND('Recurring Transactions'!$J$27&lt;=EOMONTH($Q1287,0),$Q1287&lt;='Recurring Transactions'!$L$27),MAX(0,INT((MIN(EOMONTH($Q1287,0),'Recurring Transactions'!$L$27)-'Recurring Transactions'!$J$27)/7)+INT(-(MAX('Recurring Transactions'!$J$27,$Q1287)-'Recurring Transactions'!$J$27)/7)+1),0),IF('Recurring Transactions'!$F$27="Bi-weekly",IF(AND('Recurring Transactions'!$J$27&lt;=EOMONTH($Q1287,0),$Q1287&lt;='Recurring Transactions'!$L$27),MAX(0,INT((MIN(EOMONTH($Q1287,0),'Recurring Transactions'!$L$27)-'Recurring Transactions'!$J$27)/14)+INT(-(MAX('Recurring Transactions'!$J$27,$Q1287)-'Recurring Transactions'!$J$27)/14)+1),0),IF('Recurring Transactions'!$F$27="Quarterly",IF(AND(AND('Recurring Transactions'!$J$27&lt;=EOMONTH($Q1287,0),$Q1287&lt;='Recurring Transactions'!$L$27),MOD((YEAR($Q1287)-YEAR('Recurring Transactions'!$J$27))*12+MONTH($Q1287)-MONTH('Recurring Transactions'!$J$27),3)=0),1,0),IF('Recurring Transactions'!$F$27="Annually",IF(AND(AND('Recurring Transactions'!$J$27&lt;=EOMONTH($Q1287,0),$Q1287&lt;='Recurring Transactions'!$L$27),MONTH($Q1287)=MONTH('Recurring Transactions'!$J$27)),1,0),0)))))))*'Recurring Transactions'!$D$27)</f>
        <v/>
      </c>
    </row>
    <row r="1288">
      <c r="N1288" s="126">
        <f>'Recurring Transactions'!$A$27</f>
        <v/>
      </c>
      <c r="O1288" s="126">
        <f>'Recurring Transactions'!$B$27</f>
        <v/>
      </c>
      <c r="P1288" s="126">
        <f>'Recurring Transactions'!$E$27</f>
        <v/>
      </c>
      <c r="Q1288" s="72">
        <f>IF('Recurring Transactions'!$J$27="","",EDATE('Recurring Transactions'!$J$27,6))</f>
        <v/>
      </c>
      <c r="R1288" s="126">
        <f>IF($Q1288="","",TEXT($Q1288,"mmm yyyy"))</f>
        <v/>
      </c>
      <c r="S1288" s="124">
        <f>IF(OR('Recurring Transactions'!$A$27="",$Q1288=""),0,(IF('Recurring Transactions'!$F$27="Monthly",IF(AND('Recurring Transactions'!$J$27&lt;=EOMONTH($Q1288,0),$Q1288&lt;='Recurring Transactions'!$L$27),1,0),IF('Recurring Transactions'!$F$27="Semi-monthly",IF(AND('Recurring Transactions'!$J$27&lt;=EOMONTH($Q1288,0),$Q1288&lt;='Recurring Transactions'!$L$27),2,0),IF('Recurring Transactions'!$F$27="Weekly",IF(AND('Recurring Transactions'!$J$27&lt;=EOMONTH($Q1288,0),$Q1288&lt;='Recurring Transactions'!$L$27),MAX(0,INT((MIN(EOMONTH($Q1288,0),'Recurring Transactions'!$L$27)-'Recurring Transactions'!$J$27)/7)+INT(-(MAX('Recurring Transactions'!$J$27,$Q1288)-'Recurring Transactions'!$J$27)/7)+1),0),IF('Recurring Transactions'!$F$27="Bi-weekly",IF(AND('Recurring Transactions'!$J$27&lt;=EOMONTH($Q1288,0),$Q1288&lt;='Recurring Transactions'!$L$27),MAX(0,INT((MIN(EOMONTH($Q1288,0),'Recurring Transactions'!$L$27)-'Recurring Transactions'!$J$27)/14)+INT(-(MAX('Recurring Transactions'!$J$27,$Q1288)-'Recurring Transactions'!$J$27)/14)+1),0),IF('Recurring Transactions'!$F$27="Quarterly",IF(AND(AND('Recurring Transactions'!$J$27&lt;=EOMONTH($Q1288,0),$Q1288&lt;='Recurring Transactions'!$L$27),MOD((YEAR($Q1288)-YEAR('Recurring Transactions'!$J$27))*12+MONTH($Q1288)-MONTH('Recurring Transactions'!$J$27),3)=0),1,0),IF('Recurring Transactions'!$F$27="Annually",IF(AND(AND('Recurring Transactions'!$J$27&lt;=EOMONTH($Q1288,0),$Q1288&lt;='Recurring Transactions'!$L$27),MONTH($Q1288)=MONTH('Recurring Transactions'!$J$27)),1,0),0)))))))*'Recurring Transactions'!$D$27)</f>
        <v/>
      </c>
    </row>
    <row r="1289">
      <c r="N1289" s="126">
        <f>'Recurring Transactions'!$A$27</f>
        <v/>
      </c>
      <c r="O1289" s="126">
        <f>'Recurring Transactions'!$B$27</f>
        <v/>
      </c>
      <c r="P1289" s="126">
        <f>'Recurring Transactions'!$E$27</f>
        <v/>
      </c>
      <c r="Q1289" s="72">
        <f>IF('Recurring Transactions'!$J$27="","",EDATE('Recurring Transactions'!$J$27,7))</f>
        <v/>
      </c>
      <c r="R1289" s="126">
        <f>IF($Q1289="","",TEXT($Q1289,"mmm yyyy"))</f>
        <v/>
      </c>
      <c r="S1289" s="124">
        <f>IF(OR('Recurring Transactions'!$A$27="",$Q1289=""),0,(IF('Recurring Transactions'!$F$27="Monthly",IF(AND('Recurring Transactions'!$J$27&lt;=EOMONTH($Q1289,0),$Q1289&lt;='Recurring Transactions'!$L$27),1,0),IF('Recurring Transactions'!$F$27="Semi-monthly",IF(AND('Recurring Transactions'!$J$27&lt;=EOMONTH($Q1289,0),$Q1289&lt;='Recurring Transactions'!$L$27),2,0),IF('Recurring Transactions'!$F$27="Weekly",IF(AND('Recurring Transactions'!$J$27&lt;=EOMONTH($Q1289,0),$Q1289&lt;='Recurring Transactions'!$L$27),MAX(0,INT((MIN(EOMONTH($Q1289,0),'Recurring Transactions'!$L$27)-'Recurring Transactions'!$J$27)/7)+INT(-(MAX('Recurring Transactions'!$J$27,$Q1289)-'Recurring Transactions'!$J$27)/7)+1),0),IF('Recurring Transactions'!$F$27="Bi-weekly",IF(AND('Recurring Transactions'!$J$27&lt;=EOMONTH($Q1289,0),$Q1289&lt;='Recurring Transactions'!$L$27),MAX(0,INT((MIN(EOMONTH($Q1289,0),'Recurring Transactions'!$L$27)-'Recurring Transactions'!$J$27)/14)+INT(-(MAX('Recurring Transactions'!$J$27,$Q1289)-'Recurring Transactions'!$J$27)/14)+1),0),IF('Recurring Transactions'!$F$27="Quarterly",IF(AND(AND('Recurring Transactions'!$J$27&lt;=EOMONTH($Q1289,0),$Q1289&lt;='Recurring Transactions'!$L$27),MOD((YEAR($Q1289)-YEAR('Recurring Transactions'!$J$27))*12+MONTH($Q1289)-MONTH('Recurring Transactions'!$J$27),3)=0),1,0),IF('Recurring Transactions'!$F$27="Annually",IF(AND(AND('Recurring Transactions'!$J$27&lt;=EOMONTH($Q1289,0),$Q1289&lt;='Recurring Transactions'!$L$27),MONTH($Q1289)=MONTH('Recurring Transactions'!$J$27)),1,0),0)))))))*'Recurring Transactions'!$D$27)</f>
        <v/>
      </c>
    </row>
    <row r="1290">
      <c r="N1290" s="126">
        <f>'Recurring Transactions'!$A$27</f>
        <v/>
      </c>
      <c r="O1290" s="126">
        <f>'Recurring Transactions'!$B$27</f>
        <v/>
      </c>
      <c r="P1290" s="126">
        <f>'Recurring Transactions'!$E$27</f>
        <v/>
      </c>
      <c r="Q1290" s="72">
        <f>IF('Recurring Transactions'!$J$27="","",EDATE('Recurring Transactions'!$J$27,8))</f>
        <v/>
      </c>
      <c r="R1290" s="126">
        <f>IF($Q1290="","",TEXT($Q1290,"mmm yyyy"))</f>
        <v/>
      </c>
      <c r="S1290" s="124">
        <f>IF(OR('Recurring Transactions'!$A$27="",$Q1290=""),0,(IF('Recurring Transactions'!$F$27="Monthly",IF(AND('Recurring Transactions'!$J$27&lt;=EOMONTH($Q1290,0),$Q1290&lt;='Recurring Transactions'!$L$27),1,0),IF('Recurring Transactions'!$F$27="Semi-monthly",IF(AND('Recurring Transactions'!$J$27&lt;=EOMONTH($Q1290,0),$Q1290&lt;='Recurring Transactions'!$L$27),2,0),IF('Recurring Transactions'!$F$27="Weekly",IF(AND('Recurring Transactions'!$J$27&lt;=EOMONTH($Q1290,0),$Q1290&lt;='Recurring Transactions'!$L$27),MAX(0,INT((MIN(EOMONTH($Q1290,0),'Recurring Transactions'!$L$27)-'Recurring Transactions'!$J$27)/7)+INT(-(MAX('Recurring Transactions'!$J$27,$Q1290)-'Recurring Transactions'!$J$27)/7)+1),0),IF('Recurring Transactions'!$F$27="Bi-weekly",IF(AND('Recurring Transactions'!$J$27&lt;=EOMONTH($Q1290,0),$Q1290&lt;='Recurring Transactions'!$L$27),MAX(0,INT((MIN(EOMONTH($Q1290,0),'Recurring Transactions'!$L$27)-'Recurring Transactions'!$J$27)/14)+INT(-(MAX('Recurring Transactions'!$J$27,$Q1290)-'Recurring Transactions'!$J$27)/14)+1),0),IF('Recurring Transactions'!$F$27="Quarterly",IF(AND(AND('Recurring Transactions'!$J$27&lt;=EOMONTH($Q1290,0),$Q1290&lt;='Recurring Transactions'!$L$27),MOD((YEAR($Q1290)-YEAR('Recurring Transactions'!$J$27))*12+MONTH($Q1290)-MONTH('Recurring Transactions'!$J$27),3)=0),1,0),IF('Recurring Transactions'!$F$27="Annually",IF(AND(AND('Recurring Transactions'!$J$27&lt;=EOMONTH($Q1290,0),$Q1290&lt;='Recurring Transactions'!$L$27),MONTH($Q1290)=MONTH('Recurring Transactions'!$J$27)),1,0),0)))))))*'Recurring Transactions'!$D$27)</f>
        <v/>
      </c>
    </row>
    <row r="1291">
      <c r="N1291" s="126">
        <f>'Recurring Transactions'!$A$27</f>
        <v/>
      </c>
      <c r="O1291" s="126">
        <f>'Recurring Transactions'!$B$27</f>
        <v/>
      </c>
      <c r="P1291" s="126">
        <f>'Recurring Transactions'!$E$27</f>
        <v/>
      </c>
      <c r="Q1291" s="72">
        <f>IF('Recurring Transactions'!$J$27="","",EDATE('Recurring Transactions'!$J$27,9))</f>
        <v/>
      </c>
      <c r="R1291" s="126">
        <f>IF($Q1291="","",TEXT($Q1291,"mmm yyyy"))</f>
        <v/>
      </c>
      <c r="S1291" s="124">
        <f>IF(OR('Recurring Transactions'!$A$27="",$Q1291=""),0,(IF('Recurring Transactions'!$F$27="Monthly",IF(AND('Recurring Transactions'!$J$27&lt;=EOMONTH($Q1291,0),$Q1291&lt;='Recurring Transactions'!$L$27),1,0),IF('Recurring Transactions'!$F$27="Semi-monthly",IF(AND('Recurring Transactions'!$J$27&lt;=EOMONTH($Q1291,0),$Q1291&lt;='Recurring Transactions'!$L$27),2,0),IF('Recurring Transactions'!$F$27="Weekly",IF(AND('Recurring Transactions'!$J$27&lt;=EOMONTH($Q1291,0),$Q1291&lt;='Recurring Transactions'!$L$27),MAX(0,INT((MIN(EOMONTH($Q1291,0),'Recurring Transactions'!$L$27)-'Recurring Transactions'!$J$27)/7)+INT(-(MAX('Recurring Transactions'!$J$27,$Q1291)-'Recurring Transactions'!$J$27)/7)+1),0),IF('Recurring Transactions'!$F$27="Bi-weekly",IF(AND('Recurring Transactions'!$J$27&lt;=EOMONTH($Q1291,0),$Q1291&lt;='Recurring Transactions'!$L$27),MAX(0,INT((MIN(EOMONTH($Q1291,0),'Recurring Transactions'!$L$27)-'Recurring Transactions'!$J$27)/14)+INT(-(MAX('Recurring Transactions'!$J$27,$Q1291)-'Recurring Transactions'!$J$27)/14)+1),0),IF('Recurring Transactions'!$F$27="Quarterly",IF(AND(AND('Recurring Transactions'!$J$27&lt;=EOMONTH($Q1291,0),$Q1291&lt;='Recurring Transactions'!$L$27),MOD((YEAR($Q1291)-YEAR('Recurring Transactions'!$J$27))*12+MONTH($Q1291)-MONTH('Recurring Transactions'!$J$27),3)=0),1,0),IF('Recurring Transactions'!$F$27="Annually",IF(AND(AND('Recurring Transactions'!$J$27&lt;=EOMONTH($Q1291,0),$Q1291&lt;='Recurring Transactions'!$L$27),MONTH($Q1291)=MONTH('Recurring Transactions'!$J$27)),1,0),0)))))))*'Recurring Transactions'!$D$27)</f>
        <v/>
      </c>
    </row>
    <row r="1292">
      <c r="N1292" s="126">
        <f>'Recurring Transactions'!$A$27</f>
        <v/>
      </c>
      <c r="O1292" s="126">
        <f>'Recurring Transactions'!$B$27</f>
        <v/>
      </c>
      <c r="P1292" s="126">
        <f>'Recurring Transactions'!$E$27</f>
        <v/>
      </c>
      <c r="Q1292" s="72">
        <f>IF('Recurring Transactions'!$J$27="","",EDATE('Recurring Transactions'!$J$27,10))</f>
        <v/>
      </c>
      <c r="R1292" s="126">
        <f>IF($Q1292="","",TEXT($Q1292,"mmm yyyy"))</f>
        <v/>
      </c>
      <c r="S1292" s="124">
        <f>IF(OR('Recurring Transactions'!$A$27="",$Q1292=""),0,(IF('Recurring Transactions'!$F$27="Monthly",IF(AND('Recurring Transactions'!$J$27&lt;=EOMONTH($Q1292,0),$Q1292&lt;='Recurring Transactions'!$L$27),1,0),IF('Recurring Transactions'!$F$27="Semi-monthly",IF(AND('Recurring Transactions'!$J$27&lt;=EOMONTH($Q1292,0),$Q1292&lt;='Recurring Transactions'!$L$27),2,0),IF('Recurring Transactions'!$F$27="Weekly",IF(AND('Recurring Transactions'!$J$27&lt;=EOMONTH($Q1292,0),$Q1292&lt;='Recurring Transactions'!$L$27),MAX(0,INT((MIN(EOMONTH($Q1292,0),'Recurring Transactions'!$L$27)-'Recurring Transactions'!$J$27)/7)+INT(-(MAX('Recurring Transactions'!$J$27,$Q1292)-'Recurring Transactions'!$J$27)/7)+1),0),IF('Recurring Transactions'!$F$27="Bi-weekly",IF(AND('Recurring Transactions'!$J$27&lt;=EOMONTH($Q1292,0),$Q1292&lt;='Recurring Transactions'!$L$27),MAX(0,INT((MIN(EOMONTH($Q1292,0),'Recurring Transactions'!$L$27)-'Recurring Transactions'!$J$27)/14)+INT(-(MAX('Recurring Transactions'!$J$27,$Q1292)-'Recurring Transactions'!$J$27)/14)+1),0),IF('Recurring Transactions'!$F$27="Quarterly",IF(AND(AND('Recurring Transactions'!$J$27&lt;=EOMONTH($Q1292,0),$Q1292&lt;='Recurring Transactions'!$L$27),MOD((YEAR($Q1292)-YEAR('Recurring Transactions'!$J$27))*12+MONTH($Q1292)-MONTH('Recurring Transactions'!$J$27),3)=0),1,0),IF('Recurring Transactions'!$F$27="Annually",IF(AND(AND('Recurring Transactions'!$J$27&lt;=EOMONTH($Q1292,0),$Q1292&lt;='Recurring Transactions'!$L$27),MONTH($Q1292)=MONTH('Recurring Transactions'!$J$27)),1,0),0)))))))*'Recurring Transactions'!$D$27)</f>
        <v/>
      </c>
    </row>
    <row r="1293">
      <c r="N1293" s="126">
        <f>'Recurring Transactions'!$A$27</f>
        <v/>
      </c>
      <c r="O1293" s="126">
        <f>'Recurring Transactions'!$B$27</f>
        <v/>
      </c>
      <c r="P1293" s="126">
        <f>'Recurring Transactions'!$E$27</f>
        <v/>
      </c>
      <c r="Q1293" s="72">
        <f>IF('Recurring Transactions'!$J$27="","",EDATE('Recurring Transactions'!$J$27,11))</f>
        <v/>
      </c>
      <c r="R1293" s="126">
        <f>IF($Q1293="","",TEXT($Q1293,"mmm yyyy"))</f>
        <v/>
      </c>
      <c r="S1293" s="124">
        <f>IF(OR('Recurring Transactions'!$A$27="",$Q1293=""),0,(IF('Recurring Transactions'!$F$27="Monthly",IF(AND('Recurring Transactions'!$J$27&lt;=EOMONTH($Q1293,0),$Q1293&lt;='Recurring Transactions'!$L$27),1,0),IF('Recurring Transactions'!$F$27="Semi-monthly",IF(AND('Recurring Transactions'!$J$27&lt;=EOMONTH($Q1293,0),$Q1293&lt;='Recurring Transactions'!$L$27),2,0),IF('Recurring Transactions'!$F$27="Weekly",IF(AND('Recurring Transactions'!$J$27&lt;=EOMONTH($Q1293,0),$Q1293&lt;='Recurring Transactions'!$L$27),MAX(0,INT((MIN(EOMONTH($Q1293,0),'Recurring Transactions'!$L$27)-'Recurring Transactions'!$J$27)/7)+INT(-(MAX('Recurring Transactions'!$J$27,$Q1293)-'Recurring Transactions'!$J$27)/7)+1),0),IF('Recurring Transactions'!$F$27="Bi-weekly",IF(AND('Recurring Transactions'!$J$27&lt;=EOMONTH($Q1293,0),$Q1293&lt;='Recurring Transactions'!$L$27),MAX(0,INT((MIN(EOMONTH($Q1293,0),'Recurring Transactions'!$L$27)-'Recurring Transactions'!$J$27)/14)+INT(-(MAX('Recurring Transactions'!$J$27,$Q1293)-'Recurring Transactions'!$J$27)/14)+1),0),IF('Recurring Transactions'!$F$27="Quarterly",IF(AND(AND('Recurring Transactions'!$J$27&lt;=EOMONTH($Q1293,0),$Q1293&lt;='Recurring Transactions'!$L$27),MOD((YEAR($Q1293)-YEAR('Recurring Transactions'!$J$27))*12+MONTH($Q1293)-MONTH('Recurring Transactions'!$J$27),3)=0),1,0),IF('Recurring Transactions'!$F$27="Annually",IF(AND(AND('Recurring Transactions'!$J$27&lt;=EOMONTH($Q1293,0),$Q1293&lt;='Recurring Transactions'!$L$27),MONTH($Q1293)=MONTH('Recurring Transactions'!$J$27)),1,0),0)))))))*'Recurring Transactions'!$D$27)</f>
        <v/>
      </c>
    </row>
    <row r="1294">
      <c r="N1294" s="126">
        <f>'Recurring Transactions'!$A$27</f>
        <v/>
      </c>
      <c r="O1294" s="126">
        <f>'Recurring Transactions'!$B$27</f>
        <v/>
      </c>
      <c r="P1294" s="126">
        <f>'Recurring Transactions'!$E$27</f>
        <v/>
      </c>
      <c r="Q1294" s="72">
        <f>IF('Recurring Transactions'!$J$27="","",EDATE('Recurring Transactions'!$J$27,12))</f>
        <v/>
      </c>
      <c r="R1294" s="126">
        <f>IF($Q1294="","",TEXT($Q1294,"mmm yyyy"))</f>
        <v/>
      </c>
      <c r="S1294" s="124">
        <f>IF(OR('Recurring Transactions'!$A$27="",$Q1294=""),0,(IF('Recurring Transactions'!$F$27="Monthly",IF(AND('Recurring Transactions'!$J$27&lt;=EOMONTH($Q1294,0),$Q1294&lt;='Recurring Transactions'!$L$27),1,0),IF('Recurring Transactions'!$F$27="Semi-monthly",IF(AND('Recurring Transactions'!$J$27&lt;=EOMONTH($Q1294,0),$Q1294&lt;='Recurring Transactions'!$L$27),2,0),IF('Recurring Transactions'!$F$27="Weekly",IF(AND('Recurring Transactions'!$J$27&lt;=EOMONTH($Q1294,0),$Q1294&lt;='Recurring Transactions'!$L$27),MAX(0,INT((MIN(EOMONTH($Q1294,0),'Recurring Transactions'!$L$27)-'Recurring Transactions'!$J$27)/7)+INT(-(MAX('Recurring Transactions'!$J$27,$Q1294)-'Recurring Transactions'!$J$27)/7)+1),0),IF('Recurring Transactions'!$F$27="Bi-weekly",IF(AND('Recurring Transactions'!$J$27&lt;=EOMONTH($Q1294,0),$Q1294&lt;='Recurring Transactions'!$L$27),MAX(0,INT((MIN(EOMONTH($Q1294,0),'Recurring Transactions'!$L$27)-'Recurring Transactions'!$J$27)/14)+INT(-(MAX('Recurring Transactions'!$J$27,$Q1294)-'Recurring Transactions'!$J$27)/14)+1),0),IF('Recurring Transactions'!$F$27="Quarterly",IF(AND(AND('Recurring Transactions'!$J$27&lt;=EOMONTH($Q1294,0),$Q1294&lt;='Recurring Transactions'!$L$27),MOD((YEAR($Q1294)-YEAR('Recurring Transactions'!$J$27))*12+MONTH($Q1294)-MONTH('Recurring Transactions'!$J$27),3)=0),1,0),IF('Recurring Transactions'!$F$27="Annually",IF(AND(AND('Recurring Transactions'!$J$27&lt;=EOMONTH($Q1294,0),$Q1294&lt;='Recurring Transactions'!$L$27),MONTH($Q1294)=MONTH('Recurring Transactions'!$J$27)),1,0),0)))))))*'Recurring Transactions'!$D$27)</f>
        <v/>
      </c>
    </row>
    <row r="1295">
      <c r="N1295" s="126">
        <f>'Recurring Transactions'!$A$27</f>
        <v/>
      </c>
      <c r="O1295" s="126">
        <f>'Recurring Transactions'!$B$27</f>
        <v/>
      </c>
      <c r="P1295" s="126">
        <f>'Recurring Transactions'!$E$27</f>
        <v/>
      </c>
      <c r="Q1295" s="72">
        <f>IF('Recurring Transactions'!$J$27="","",EDATE('Recurring Transactions'!$J$27,13))</f>
        <v/>
      </c>
      <c r="R1295" s="126">
        <f>IF($Q1295="","",TEXT($Q1295,"mmm yyyy"))</f>
        <v/>
      </c>
      <c r="S1295" s="124">
        <f>IF(OR('Recurring Transactions'!$A$27="",$Q1295=""),0,(IF('Recurring Transactions'!$F$27="Monthly",IF(AND('Recurring Transactions'!$J$27&lt;=EOMONTH($Q1295,0),$Q1295&lt;='Recurring Transactions'!$L$27),1,0),IF('Recurring Transactions'!$F$27="Semi-monthly",IF(AND('Recurring Transactions'!$J$27&lt;=EOMONTH($Q1295,0),$Q1295&lt;='Recurring Transactions'!$L$27),2,0),IF('Recurring Transactions'!$F$27="Weekly",IF(AND('Recurring Transactions'!$J$27&lt;=EOMONTH($Q1295,0),$Q1295&lt;='Recurring Transactions'!$L$27),MAX(0,INT((MIN(EOMONTH($Q1295,0),'Recurring Transactions'!$L$27)-'Recurring Transactions'!$J$27)/7)+INT(-(MAX('Recurring Transactions'!$J$27,$Q1295)-'Recurring Transactions'!$J$27)/7)+1),0),IF('Recurring Transactions'!$F$27="Bi-weekly",IF(AND('Recurring Transactions'!$J$27&lt;=EOMONTH($Q1295,0),$Q1295&lt;='Recurring Transactions'!$L$27),MAX(0,INT((MIN(EOMONTH($Q1295,0),'Recurring Transactions'!$L$27)-'Recurring Transactions'!$J$27)/14)+INT(-(MAX('Recurring Transactions'!$J$27,$Q1295)-'Recurring Transactions'!$J$27)/14)+1),0),IF('Recurring Transactions'!$F$27="Quarterly",IF(AND(AND('Recurring Transactions'!$J$27&lt;=EOMONTH($Q1295,0),$Q1295&lt;='Recurring Transactions'!$L$27),MOD((YEAR($Q1295)-YEAR('Recurring Transactions'!$J$27))*12+MONTH($Q1295)-MONTH('Recurring Transactions'!$J$27),3)=0),1,0),IF('Recurring Transactions'!$F$27="Annually",IF(AND(AND('Recurring Transactions'!$J$27&lt;=EOMONTH($Q1295,0),$Q1295&lt;='Recurring Transactions'!$L$27),MONTH($Q1295)=MONTH('Recurring Transactions'!$J$27)),1,0),0)))))))*'Recurring Transactions'!$D$27)</f>
        <v/>
      </c>
    </row>
    <row r="1296">
      <c r="N1296" s="126">
        <f>'Recurring Transactions'!$A$27</f>
        <v/>
      </c>
      <c r="O1296" s="126">
        <f>'Recurring Transactions'!$B$27</f>
        <v/>
      </c>
      <c r="P1296" s="126">
        <f>'Recurring Transactions'!$E$27</f>
        <v/>
      </c>
      <c r="Q1296" s="72">
        <f>IF('Recurring Transactions'!$J$27="","",EDATE('Recurring Transactions'!$J$27,14))</f>
        <v/>
      </c>
      <c r="R1296" s="126">
        <f>IF($Q1296="","",TEXT($Q1296,"mmm yyyy"))</f>
        <v/>
      </c>
      <c r="S1296" s="124">
        <f>IF(OR('Recurring Transactions'!$A$27="",$Q1296=""),0,(IF('Recurring Transactions'!$F$27="Monthly",IF(AND('Recurring Transactions'!$J$27&lt;=EOMONTH($Q1296,0),$Q1296&lt;='Recurring Transactions'!$L$27),1,0),IF('Recurring Transactions'!$F$27="Semi-monthly",IF(AND('Recurring Transactions'!$J$27&lt;=EOMONTH($Q1296,0),$Q1296&lt;='Recurring Transactions'!$L$27),2,0),IF('Recurring Transactions'!$F$27="Weekly",IF(AND('Recurring Transactions'!$J$27&lt;=EOMONTH($Q1296,0),$Q1296&lt;='Recurring Transactions'!$L$27),MAX(0,INT((MIN(EOMONTH($Q1296,0),'Recurring Transactions'!$L$27)-'Recurring Transactions'!$J$27)/7)+INT(-(MAX('Recurring Transactions'!$J$27,$Q1296)-'Recurring Transactions'!$J$27)/7)+1),0),IF('Recurring Transactions'!$F$27="Bi-weekly",IF(AND('Recurring Transactions'!$J$27&lt;=EOMONTH($Q1296,0),$Q1296&lt;='Recurring Transactions'!$L$27),MAX(0,INT((MIN(EOMONTH($Q1296,0),'Recurring Transactions'!$L$27)-'Recurring Transactions'!$J$27)/14)+INT(-(MAX('Recurring Transactions'!$J$27,$Q1296)-'Recurring Transactions'!$J$27)/14)+1),0),IF('Recurring Transactions'!$F$27="Quarterly",IF(AND(AND('Recurring Transactions'!$J$27&lt;=EOMONTH($Q1296,0),$Q1296&lt;='Recurring Transactions'!$L$27),MOD((YEAR($Q1296)-YEAR('Recurring Transactions'!$J$27))*12+MONTH($Q1296)-MONTH('Recurring Transactions'!$J$27),3)=0),1,0),IF('Recurring Transactions'!$F$27="Annually",IF(AND(AND('Recurring Transactions'!$J$27&lt;=EOMONTH($Q1296,0),$Q1296&lt;='Recurring Transactions'!$L$27),MONTH($Q1296)=MONTH('Recurring Transactions'!$J$27)),1,0),0)))))))*'Recurring Transactions'!$D$27)</f>
        <v/>
      </c>
    </row>
    <row r="1297">
      <c r="N1297" s="126">
        <f>'Recurring Transactions'!$A$27</f>
        <v/>
      </c>
      <c r="O1297" s="126">
        <f>'Recurring Transactions'!$B$27</f>
        <v/>
      </c>
      <c r="P1297" s="126">
        <f>'Recurring Transactions'!$E$27</f>
        <v/>
      </c>
      <c r="Q1297" s="72">
        <f>IF('Recurring Transactions'!$J$27="","",EDATE('Recurring Transactions'!$J$27,15))</f>
        <v/>
      </c>
      <c r="R1297" s="126">
        <f>IF($Q1297="","",TEXT($Q1297,"mmm yyyy"))</f>
        <v/>
      </c>
      <c r="S1297" s="124">
        <f>IF(OR('Recurring Transactions'!$A$27="",$Q1297=""),0,(IF('Recurring Transactions'!$F$27="Monthly",IF(AND('Recurring Transactions'!$J$27&lt;=EOMONTH($Q1297,0),$Q1297&lt;='Recurring Transactions'!$L$27),1,0),IF('Recurring Transactions'!$F$27="Semi-monthly",IF(AND('Recurring Transactions'!$J$27&lt;=EOMONTH($Q1297,0),$Q1297&lt;='Recurring Transactions'!$L$27),2,0),IF('Recurring Transactions'!$F$27="Weekly",IF(AND('Recurring Transactions'!$J$27&lt;=EOMONTH($Q1297,0),$Q1297&lt;='Recurring Transactions'!$L$27),MAX(0,INT((MIN(EOMONTH($Q1297,0),'Recurring Transactions'!$L$27)-'Recurring Transactions'!$J$27)/7)+INT(-(MAX('Recurring Transactions'!$J$27,$Q1297)-'Recurring Transactions'!$J$27)/7)+1),0),IF('Recurring Transactions'!$F$27="Bi-weekly",IF(AND('Recurring Transactions'!$J$27&lt;=EOMONTH($Q1297,0),$Q1297&lt;='Recurring Transactions'!$L$27),MAX(0,INT((MIN(EOMONTH($Q1297,0),'Recurring Transactions'!$L$27)-'Recurring Transactions'!$J$27)/14)+INT(-(MAX('Recurring Transactions'!$J$27,$Q1297)-'Recurring Transactions'!$J$27)/14)+1),0),IF('Recurring Transactions'!$F$27="Quarterly",IF(AND(AND('Recurring Transactions'!$J$27&lt;=EOMONTH($Q1297,0),$Q1297&lt;='Recurring Transactions'!$L$27),MOD((YEAR($Q1297)-YEAR('Recurring Transactions'!$J$27))*12+MONTH($Q1297)-MONTH('Recurring Transactions'!$J$27),3)=0),1,0),IF('Recurring Transactions'!$F$27="Annually",IF(AND(AND('Recurring Transactions'!$J$27&lt;=EOMONTH($Q1297,0),$Q1297&lt;='Recurring Transactions'!$L$27),MONTH($Q1297)=MONTH('Recurring Transactions'!$J$27)),1,0),0)))))))*'Recurring Transactions'!$D$27)</f>
        <v/>
      </c>
    </row>
    <row r="1298">
      <c r="N1298" s="126">
        <f>'Recurring Transactions'!$A$27</f>
        <v/>
      </c>
      <c r="O1298" s="126">
        <f>'Recurring Transactions'!$B$27</f>
        <v/>
      </c>
      <c r="P1298" s="126">
        <f>'Recurring Transactions'!$E$27</f>
        <v/>
      </c>
      <c r="Q1298" s="72">
        <f>IF('Recurring Transactions'!$J$27="","",EDATE('Recurring Transactions'!$J$27,16))</f>
        <v/>
      </c>
      <c r="R1298" s="126">
        <f>IF($Q1298="","",TEXT($Q1298,"mmm yyyy"))</f>
        <v/>
      </c>
      <c r="S1298" s="124">
        <f>IF(OR('Recurring Transactions'!$A$27="",$Q1298=""),0,(IF('Recurring Transactions'!$F$27="Monthly",IF(AND('Recurring Transactions'!$J$27&lt;=EOMONTH($Q1298,0),$Q1298&lt;='Recurring Transactions'!$L$27),1,0),IF('Recurring Transactions'!$F$27="Semi-monthly",IF(AND('Recurring Transactions'!$J$27&lt;=EOMONTH($Q1298,0),$Q1298&lt;='Recurring Transactions'!$L$27),2,0),IF('Recurring Transactions'!$F$27="Weekly",IF(AND('Recurring Transactions'!$J$27&lt;=EOMONTH($Q1298,0),$Q1298&lt;='Recurring Transactions'!$L$27),MAX(0,INT((MIN(EOMONTH($Q1298,0),'Recurring Transactions'!$L$27)-'Recurring Transactions'!$J$27)/7)+INT(-(MAX('Recurring Transactions'!$J$27,$Q1298)-'Recurring Transactions'!$J$27)/7)+1),0),IF('Recurring Transactions'!$F$27="Bi-weekly",IF(AND('Recurring Transactions'!$J$27&lt;=EOMONTH($Q1298,0),$Q1298&lt;='Recurring Transactions'!$L$27),MAX(0,INT((MIN(EOMONTH($Q1298,0),'Recurring Transactions'!$L$27)-'Recurring Transactions'!$J$27)/14)+INT(-(MAX('Recurring Transactions'!$J$27,$Q1298)-'Recurring Transactions'!$J$27)/14)+1),0),IF('Recurring Transactions'!$F$27="Quarterly",IF(AND(AND('Recurring Transactions'!$J$27&lt;=EOMONTH($Q1298,0),$Q1298&lt;='Recurring Transactions'!$L$27),MOD((YEAR($Q1298)-YEAR('Recurring Transactions'!$J$27))*12+MONTH($Q1298)-MONTH('Recurring Transactions'!$J$27),3)=0),1,0),IF('Recurring Transactions'!$F$27="Annually",IF(AND(AND('Recurring Transactions'!$J$27&lt;=EOMONTH($Q1298,0),$Q1298&lt;='Recurring Transactions'!$L$27),MONTH($Q1298)=MONTH('Recurring Transactions'!$J$27)),1,0),0)))))))*'Recurring Transactions'!$D$27)</f>
        <v/>
      </c>
    </row>
    <row r="1299">
      <c r="N1299" s="126">
        <f>'Recurring Transactions'!$A$27</f>
        <v/>
      </c>
      <c r="O1299" s="126">
        <f>'Recurring Transactions'!$B$27</f>
        <v/>
      </c>
      <c r="P1299" s="126">
        <f>'Recurring Transactions'!$E$27</f>
        <v/>
      </c>
      <c r="Q1299" s="72">
        <f>IF('Recurring Transactions'!$J$27="","",EDATE('Recurring Transactions'!$J$27,17))</f>
        <v/>
      </c>
      <c r="R1299" s="126">
        <f>IF($Q1299="","",TEXT($Q1299,"mmm yyyy"))</f>
        <v/>
      </c>
      <c r="S1299" s="124">
        <f>IF(OR('Recurring Transactions'!$A$27="",$Q1299=""),0,(IF('Recurring Transactions'!$F$27="Monthly",IF(AND('Recurring Transactions'!$J$27&lt;=EOMONTH($Q1299,0),$Q1299&lt;='Recurring Transactions'!$L$27),1,0),IF('Recurring Transactions'!$F$27="Semi-monthly",IF(AND('Recurring Transactions'!$J$27&lt;=EOMONTH($Q1299,0),$Q1299&lt;='Recurring Transactions'!$L$27),2,0),IF('Recurring Transactions'!$F$27="Weekly",IF(AND('Recurring Transactions'!$J$27&lt;=EOMONTH($Q1299,0),$Q1299&lt;='Recurring Transactions'!$L$27),MAX(0,INT((MIN(EOMONTH($Q1299,0),'Recurring Transactions'!$L$27)-'Recurring Transactions'!$J$27)/7)+INT(-(MAX('Recurring Transactions'!$J$27,$Q1299)-'Recurring Transactions'!$J$27)/7)+1),0),IF('Recurring Transactions'!$F$27="Bi-weekly",IF(AND('Recurring Transactions'!$J$27&lt;=EOMONTH($Q1299,0),$Q1299&lt;='Recurring Transactions'!$L$27),MAX(0,INT((MIN(EOMONTH($Q1299,0),'Recurring Transactions'!$L$27)-'Recurring Transactions'!$J$27)/14)+INT(-(MAX('Recurring Transactions'!$J$27,$Q1299)-'Recurring Transactions'!$J$27)/14)+1),0),IF('Recurring Transactions'!$F$27="Quarterly",IF(AND(AND('Recurring Transactions'!$J$27&lt;=EOMONTH($Q1299,0),$Q1299&lt;='Recurring Transactions'!$L$27),MOD((YEAR($Q1299)-YEAR('Recurring Transactions'!$J$27))*12+MONTH($Q1299)-MONTH('Recurring Transactions'!$J$27),3)=0),1,0),IF('Recurring Transactions'!$F$27="Annually",IF(AND(AND('Recurring Transactions'!$J$27&lt;=EOMONTH($Q1299,0),$Q1299&lt;='Recurring Transactions'!$L$27),MONTH($Q1299)=MONTH('Recurring Transactions'!$J$27)),1,0),0)))))))*'Recurring Transactions'!$D$27)</f>
        <v/>
      </c>
    </row>
    <row r="1300">
      <c r="N1300" s="126">
        <f>'Recurring Transactions'!$A$27</f>
        <v/>
      </c>
      <c r="O1300" s="126">
        <f>'Recurring Transactions'!$B$27</f>
        <v/>
      </c>
      <c r="P1300" s="126">
        <f>'Recurring Transactions'!$E$27</f>
        <v/>
      </c>
      <c r="Q1300" s="72">
        <f>IF('Recurring Transactions'!$J$27="","",EDATE('Recurring Transactions'!$J$27,18))</f>
        <v/>
      </c>
      <c r="R1300" s="126">
        <f>IF($Q1300="","",TEXT($Q1300,"mmm yyyy"))</f>
        <v/>
      </c>
      <c r="S1300" s="124">
        <f>IF(OR('Recurring Transactions'!$A$27="",$Q1300=""),0,(IF('Recurring Transactions'!$F$27="Monthly",IF(AND('Recurring Transactions'!$J$27&lt;=EOMONTH($Q1300,0),$Q1300&lt;='Recurring Transactions'!$L$27),1,0),IF('Recurring Transactions'!$F$27="Semi-monthly",IF(AND('Recurring Transactions'!$J$27&lt;=EOMONTH($Q1300,0),$Q1300&lt;='Recurring Transactions'!$L$27),2,0),IF('Recurring Transactions'!$F$27="Weekly",IF(AND('Recurring Transactions'!$J$27&lt;=EOMONTH($Q1300,0),$Q1300&lt;='Recurring Transactions'!$L$27),MAX(0,INT((MIN(EOMONTH($Q1300,0),'Recurring Transactions'!$L$27)-'Recurring Transactions'!$J$27)/7)+INT(-(MAX('Recurring Transactions'!$J$27,$Q1300)-'Recurring Transactions'!$J$27)/7)+1),0),IF('Recurring Transactions'!$F$27="Bi-weekly",IF(AND('Recurring Transactions'!$J$27&lt;=EOMONTH($Q1300,0),$Q1300&lt;='Recurring Transactions'!$L$27),MAX(0,INT((MIN(EOMONTH($Q1300,0),'Recurring Transactions'!$L$27)-'Recurring Transactions'!$J$27)/14)+INT(-(MAX('Recurring Transactions'!$J$27,$Q1300)-'Recurring Transactions'!$J$27)/14)+1),0),IF('Recurring Transactions'!$F$27="Quarterly",IF(AND(AND('Recurring Transactions'!$J$27&lt;=EOMONTH($Q1300,0),$Q1300&lt;='Recurring Transactions'!$L$27),MOD((YEAR($Q1300)-YEAR('Recurring Transactions'!$J$27))*12+MONTH($Q1300)-MONTH('Recurring Transactions'!$J$27),3)=0),1,0),IF('Recurring Transactions'!$F$27="Annually",IF(AND(AND('Recurring Transactions'!$J$27&lt;=EOMONTH($Q1300,0),$Q1300&lt;='Recurring Transactions'!$L$27),MONTH($Q1300)=MONTH('Recurring Transactions'!$J$27)),1,0),0)))))))*'Recurring Transactions'!$D$27)</f>
        <v/>
      </c>
    </row>
    <row r="1301">
      <c r="N1301" s="126">
        <f>'Recurring Transactions'!$A$27</f>
        <v/>
      </c>
      <c r="O1301" s="126">
        <f>'Recurring Transactions'!$B$27</f>
        <v/>
      </c>
      <c r="P1301" s="126">
        <f>'Recurring Transactions'!$E$27</f>
        <v/>
      </c>
      <c r="Q1301" s="72">
        <f>IF('Recurring Transactions'!$J$27="","",EDATE('Recurring Transactions'!$J$27,19))</f>
        <v/>
      </c>
      <c r="R1301" s="126">
        <f>IF($Q1301="","",TEXT($Q1301,"mmm yyyy"))</f>
        <v/>
      </c>
      <c r="S1301" s="124">
        <f>IF(OR('Recurring Transactions'!$A$27="",$Q1301=""),0,(IF('Recurring Transactions'!$F$27="Monthly",IF(AND('Recurring Transactions'!$J$27&lt;=EOMONTH($Q1301,0),$Q1301&lt;='Recurring Transactions'!$L$27),1,0),IF('Recurring Transactions'!$F$27="Semi-monthly",IF(AND('Recurring Transactions'!$J$27&lt;=EOMONTH($Q1301,0),$Q1301&lt;='Recurring Transactions'!$L$27),2,0),IF('Recurring Transactions'!$F$27="Weekly",IF(AND('Recurring Transactions'!$J$27&lt;=EOMONTH($Q1301,0),$Q1301&lt;='Recurring Transactions'!$L$27),MAX(0,INT((MIN(EOMONTH($Q1301,0),'Recurring Transactions'!$L$27)-'Recurring Transactions'!$J$27)/7)+INT(-(MAX('Recurring Transactions'!$J$27,$Q1301)-'Recurring Transactions'!$J$27)/7)+1),0),IF('Recurring Transactions'!$F$27="Bi-weekly",IF(AND('Recurring Transactions'!$J$27&lt;=EOMONTH($Q1301,0),$Q1301&lt;='Recurring Transactions'!$L$27),MAX(0,INT((MIN(EOMONTH($Q1301,0),'Recurring Transactions'!$L$27)-'Recurring Transactions'!$J$27)/14)+INT(-(MAX('Recurring Transactions'!$J$27,$Q1301)-'Recurring Transactions'!$J$27)/14)+1),0),IF('Recurring Transactions'!$F$27="Quarterly",IF(AND(AND('Recurring Transactions'!$J$27&lt;=EOMONTH($Q1301,0),$Q1301&lt;='Recurring Transactions'!$L$27),MOD((YEAR($Q1301)-YEAR('Recurring Transactions'!$J$27))*12+MONTH($Q1301)-MONTH('Recurring Transactions'!$J$27),3)=0),1,0),IF('Recurring Transactions'!$F$27="Annually",IF(AND(AND('Recurring Transactions'!$J$27&lt;=EOMONTH($Q1301,0),$Q1301&lt;='Recurring Transactions'!$L$27),MONTH($Q1301)=MONTH('Recurring Transactions'!$J$27)),1,0),0)))))))*'Recurring Transactions'!$D$27)</f>
        <v/>
      </c>
    </row>
    <row r="1302">
      <c r="N1302" s="126">
        <f>'Recurring Transactions'!$A$27</f>
        <v/>
      </c>
      <c r="O1302" s="126">
        <f>'Recurring Transactions'!$B$27</f>
        <v/>
      </c>
      <c r="P1302" s="126">
        <f>'Recurring Transactions'!$E$27</f>
        <v/>
      </c>
      <c r="Q1302" s="72">
        <f>IF('Recurring Transactions'!$J$27="","",EDATE('Recurring Transactions'!$J$27,20))</f>
        <v/>
      </c>
      <c r="R1302" s="126">
        <f>IF($Q1302="","",TEXT($Q1302,"mmm yyyy"))</f>
        <v/>
      </c>
      <c r="S1302" s="124">
        <f>IF(OR('Recurring Transactions'!$A$27="",$Q1302=""),0,(IF('Recurring Transactions'!$F$27="Monthly",IF(AND('Recurring Transactions'!$J$27&lt;=EOMONTH($Q1302,0),$Q1302&lt;='Recurring Transactions'!$L$27),1,0),IF('Recurring Transactions'!$F$27="Semi-monthly",IF(AND('Recurring Transactions'!$J$27&lt;=EOMONTH($Q1302,0),$Q1302&lt;='Recurring Transactions'!$L$27),2,0),IF('Recurring Transactions'!$F$27="Weekly",IF(AND('Recurring Transactions'!$J$27&lt;=EOMONTH($Q1302,0),$Q1302&lt;='Recurring Transactions'!$L$27),MAX(0,INT((MIN(EOMONTH($Q1302,0),'Recurring Transactions'!$L$27)-'Recurring Transactions'!$J$27)/7)+INT(-(MAX('Recurring Transactions'!$J$27,$Q1302)-'Recurring Transactions'!$J$27)/7)+1),0),IF('Recurring Transactions'!$F$27="Bi-weekly",IF(AND('Recurring Transactions'!$J$27&lt;=EOMONTH($Q1302,0),$Q1302&lt;='Recurring Transactions'!$L$27),MAX(0,INT((MIN(EOMONTH($Q1302,0),'Recurring Transactions'!$L$27)-'Recurring Transactions'!$J$27)/14)+INT(-(MAX('Recurring Transactions'!$J$27,$Q1302)-'Recurring Transactions'!$J$27)/14)+1),0),IF('Recurring Transactions'!$F$27="Quarterly",IF(AND(AND('Recurring Transactions'!$J$27&lt;=EOMONTH($Q1302,0),$Q1302&lt;='Recurring Transactions'!$L$27),MOD((YEAR($Q1302)-YEAR('Recurring Transactions'!$J$27))*12+MONTH($Q1302)-MONTH('Recurring Transactions'!$J$27),3)=0),1,0),IF('Recurring Transactions'!$F$27="Annually",IF(AND(AND('Recurring Transactions'!$J$27&lt;=EOMONTH($Q1302,0),$Q1302&lt;='Recurring Transactions'!$L$27),MONTH($Q1302)=MONTH('Recurring Transactions'!$J$27)),1,0),0)))))))*'Recurring Transactions'!$D$27)</f>
        <v/>
      </c>
    </row>
    <row r="1303">
      <c r="N1303" s="126">
        <f>'Recurring Transactions'!$A$27</f>
        <v/>
      </c>
      <c r="O1303" s="126">
        <f>'Recurring Transactions'!$B$27</f>
        <v/>
      </c>
      <c r="P1303" s="126">
        <f>'Recurring Transactions'!$E$27</f>
        <v/>
      </c>
      <c r="Q1303" s="72">
        <f>IF('Recurring Transactions'!$J$27="","",EDATE('Recurring Transactions'!$J$27,21))</f>
        <v/>
      </c>
      <c r="R1303" s="126">
        <f>IF($Q1303="","",TEXT($Q1303,"mmm yyyy"))</f>
        <v/>
      </c>
      <c r="S1303" s="124">
        <f>IF(OR('Recurring Transactions'!$A$27="",$Q1303=""),0,(IF('Recurring Transactions'!$F$27="Monthly",IF(AND('Recurring Transactions'!$J$27&lt;=EOMONTH($Q1303,0),$Q1303&lt;='Recurring Transactions'!$L$27),1,0),IF('Recurring Transactions'!$F$27="Semi-monthly",IF(AND('Recurring Transactions'!$J$27&lt;=EOMONTH($Q1303,0),$Q1303&lt;='Recurring Transactions'!$L$27),2,0),IF('Recurring Transactions'!$F$27="Weekly",IF(AND('Recurring Transactions'!$J$27&lt;=EOMONTH($Q1303,0),$Q1303&lt;='Recurring Transactions'!$L$27),MAX(0,INT((MIN(EOMONTH($Q1303,0),'Recurring Transactions'!$L$27)-'Recurring Transactions'!$J$27)/7)+INT(-(MAX('Recurring Transactions'!$J$27,$Q1303)-'Recurring Transactions'!$J$27)/7)+1),0),IF('Recurring Transactions'!$F$27="Bi-weekly",IF(AND('Recurring Transactions'!$J$27&lt;=EOMONTH($Q1303,0),$Q1303&lt;='Recurring Transactions'!$L$27),MAX(0,INT((MIN(EOMONTH($Q1303,0),'Recurring Transactions'!$L$27)-'Recurring Transactions'!$J$27)/14)+INT(-(MAX('Recurring Transactions'!$J$27,$Q1303)-'Recurring Transactions'!$J$27)/14)+1),0),IF('Recurring Transactions'!$F$27="Quarterly",IF(AND(AND('Recurring Transactions'!$J$27&lt;=EOMONTH($Q1303,0),$Q1303&lt;='Recurring Transactions'!$L$27),MOD((YEAR($Q1303)-YEAR('Recurring Transactions'!$J$27))*12+MONTH($Q1303)-MONTH('Recurring Transactions'!$J$27),3)=0),1,0),IF('Recurring Transactions'!$F$27="Annually",IF(AND(AND('Recurring Transactions'!$J$27&lt;=EOMONTH($Q1303,0),$Q1303&lt;='Recurring Transactions'!$L$27),MONTH($Q1303)=MONTH('Recurring Transactions'!$J$27)),1,0),0)))))))*'Recurring Transactions'!$D$27)</f>
        <v/>
      </c>
    </row>
    <row r="1304">
      <c r="N1304" s="126">
        <f>'Recurring Transactions'!$A$27</f>
        <v/>
      </c>
      <c r="O1304" s="126">
        <f>'Recurring Transactions'!$B$27</f>
        <v/>
      </c>
      <c r="P1304" s="126">
        <f>'Recurring Transactions'!$E$27</f>
        <v/>
      </c>
      <c r="Q1304" s="72">
        <f>IF('Recurring Transactions'!$J$27="","",EDATE('Recurring Transactions'!$J$27,22))</f>
        <v/>
      </c>
      <c r="R1304" s="126">
        <f>IF($Q1304="","",TEXT($Q1304,"mmm yyyy"))</f>
        <v/>
      </c>
      <c r="S1304" s="124">
        <f>IF(OR('Recurring Transactions'!$A$27="",$Q1304=""),0,(IF('Recurring Transactions'!$F$27="Monthly",IF(AND('Recurring Transactions'!$J$27&lt;=EOMONTH($Q1304,0),$Q1304&lt;='Recurring Transactions'!$L$27),1,0),IF('Recurring Transactions'!$F$27="Semi-monthly",IF(AND('Recurring Transactions'!$J$27&lt;=EOMONTH($Q1304,0),$Q1304&lt;='Recurring Transactions'!$L$27),2,0),IF('Recurring Transactions'!$F$27="Weekly",IF(AND('Recurring Transactions'!$J$27&lt;=EOMONTH($Q1304,0),$Q1304&lt;='Recurring Transactions'!$L$27),MAX(0,INT((MIN(EOMONTH($Q1304,0),'Recurring Transactions'!$L$27)-'Recurring Transactions'!$J$27)/7)+INT(-(MAX('Recurring Transactions'!$J$27,$Q1304)-'Recurring Transactions'!$J$27)/7)+1),0),IF('Recurring Transactions'!$F$27="Bi-weekly",IF(AND('Recurring Transactions'!$J$27&lt;=EOMONTH($Q1304,0),$Q1304&lt;='Recurring Transactions'!$L$27),MAX(0,INT((MIN(EOMONTH($Q1304,0),'Recurring Transactions'!$L$27)-'Recurring Transactions'!$J$27)/14)+INT(-(MAX('Recurring Transactions'!$J$27,$Q1304)-'Recurring Transactions'!$J$27)/14)+1),0),IF('Recurring Transactions'!$F$27="Quarterly",IF(AND(AND('Recurring Transactions'!$J$27&lt;=EOMONTH($Q1304,0),$Q1304&lt;='Recurring Transactions'!$L$27),MOD((YEAR($Q1304)-YEAR('Recurring Transactions'!$J$27))*12+MONTH($Q1304)-MONTH('Recurring Transactions'!$J$27),3)=0),1,0),IF('Recurring Transactions'!$F$27="Annually",IF(AND(AND('Recurring Transactions'!$J$27&lt;=EOMONTH($Q1304,0),$Q1304&lt;='Recurring Transactions'!$L$27),MONTH($Q1304)=MONTH('Recurring Transactions'!$J$27)),1,0),0)))))))*'Recurring Transactions'!$D$27)</f>
        <v/>
      </c>
    </row>
    <row r="1305">
      <c r="N1305" s="126">
        <f>'Recurring Transactions'!$A$27</f>
        <v/>
      </c>
      <c r="O1305" s="126">
        <f>'Recurring Transactions'!$B$27</f>
        <v/>
      </c>
      <c r="P1305" s="126">
        <f>'Recurring Transactions'!$E$27</f>
        <v/>
      </c>
      <c r="Q1305" s="72">
        <f>IF('Recurring Transactions'!$J$27="","",EDATE('Recurring Transactions'!$J$27,23))</f>
        <v/>
      </c>
      <c r="R1305" s="126">
        <f>IF($Q1305="","",TEXT($Q1305,"mmm yyyy"))</f>
        <v/>
      </c>
      <c r="S1305" s="124">
        <f>IF(OR('Recurring Transactions'!$A$27="",$Q1305=""),0,(IF('Recurring Transactions'!$F$27="Monthly",IF(AND('Recurring Transactions'!$J$27&lt;=EOMONTH($Q1305,0),$Q1305&lt;='Recurring Transactions'!$L$27),1,0),IF('Recurring Transactions'!$F$27="Semi-monthly",IF(AND('Recurring Transactions'!$J$27&lt;=EOMONTH($Q1305,0),$Q1305&lt;='Recurring Transactions'!$L$27),2,0),IF('Recurring Transactions'!$F$27="Weekly",IF(AND('Recurring Transactions'!$J$27&lt;=EOMONTH($Q1305,0),$Q1305&lt;='Recurring Transactions'!$L$27),MAX(0,INT((MIN(EOMONTH($Q1305,0),'Recurring Transactions'!$L$27)-'Recurring Transactions'!$J$27)/7)+INT(-(MAX('Recurring Transactions'!$J$27,$Q1305)-'Recurring Transactions'!$J$27)/7)+1),0),IF('Recurring Transactions'!$F$27="Bi-weekly",IF(AND('Recurring Transactions'!$J$27&lt;=EOMONTH($Q1305,0),$Q1305&lt;='Recurring Transactions'!$L$27),MAX(0,INT((MIN(EOMONTH($Q1305,0),'Recurring Transactions'!$L$27)-'Recurring Transactions'!$J$27)/14)+INT(-(MAX('Recurring Transactions'!$J$27,$Q1305)-'Recurring Transactions'!$J$27)/14)+1),0),IF('Recurring Transactions'!$F$27="Quarterly",IF(AND(AND('Recurring Transactions'!$J$27&lt;=EOMONTH($Q1305,0),$Q1305&lt;='Recurring Transactions'!$L$27),MOD((YEAR($Q1305)-YEAR('Recurring Transactions'!$J$27))*12+MONTH($Q1305)-MONTH('Recurring Transactions'!$J$27),3)=0),1,0),IF('Recurring Transactions'!$F$27="Annually",IF(AND(AND('Recurring Transactions'!$J$27&lt;=EOMONTH($Q1305,0),$Q1305&lt;='Recurring Transactions'!$L$27),MONTH($Q1305)=MONTH('Recurring Transactions'!$J$27)),1,0),0)))))))*'Recurring Transactions'!$D$27)</f>
        <v/>
      </c>
    </row>
    <row r="1306">
      <c r="N1306" s="126">
        <f>'Recurring Transactions'!$A$27</f>
        <v/>
      </c>
      <c r="O1306" s="126">
        <f>'Recurring Transactions'!$B$27</f>
        <v/>
      </c>
      <c r="P1306" s="126">
        <f>'Recurring Transactions'!$E$27</f>
        <v/>
      </c>
      <c r="Q1306" s="72">
        <f>IF('Recurring Transactions'!$J$27="","",EDATE('Recurring Transactions'!$J$27,24))</f>
        <v/>
      </c>
      <c r="R1306" s="126">
        <f>IF($Q1306="","",TEXT($Q1306,"mmm yyyy"))</f>
        <v/>
      </c>
      <c r="S1306" s="124">
        <f>IF(OR('Recurring Transactions'!$A$27="",$Q1306=""),0,(IF('Recurring Transactions'!$F$27="Monthly",IF(AND('Recurring Transactions'!$J$27&lt;=EOMONTH($Q1306,0),$Q1306&lt;='Recurring Transactions'!$L$27),1,0),IF('Recurring Transactions'!$F$27="Semi-monthly",IF(AND('Recurring Transactions'!$J$27&lt;=EOMONTH($Q1306,0),$Q1306&lt;='Recurring Transactions'!$L$27),2,0),IF('Recurring Transactions'!$F$27="Weekly",IF(AND('Recurring Transactions'!$J$27&lt;=EOMONTH($Q1306,0),$Q1306&lt;='Recurring Transactions'!$L$27),MAX(0,INT((MIN(EOMONTH($Q1306,0),'Recurring Transactions'!$L$27)-'Recurring Transactions'!$J$27)/7)+INT(-(MAX('Recurring Transactions'!$J$27,$Q1306)-'Recurring Transactions'!$J$27)/7)+1),0),IF('Recurring Transactions'!$F$27="Bi-weekly",IF(AND('Recurring Transactions'!$J$27&lt;=EOMONTH($Q1306,0),$Q1306&lt;='Recurring Transactions'!$L$27),MAX(0,INT((MIN(EOMONTH($Q1306,0),'Recurring Transactions'!$L$27)-'Recurring Transactions'!$J$27)/14)+INT(-(MAX('Recurring Transactions'!$J$27,$Q1306)-'Recurring Transactions'!$J$27)/14)+1),0),IF('Recurring Transactions'!$F$27="Quarterly",IF(AND(AND('Recurring Transactions'!$J$27&lt;=EOMONTH($Q1306,0),$Q1306&lt;='Recurring Transactions'!$L$27),MOD((YEAR($Q1306)-YEAR('Recurring Transactions'!$J$27))*12+MONTH($Q1306)-MONTH('Recurring Transactions'!$J$27),3)=0),1,0),IF('Recurring Transactions'!$F$27="Annually",IF(AND(AND('Recurring Transactions'!$J$27&lt;=EOMONTH($Q1306,0),$Q1306&lt;='Recurring Transactions'!$L$27),MONTH($Q1306)=MONTH('Recurring Transactions'!$J$27)),1,0),0)))))))*'Recurring Transactions'!$D$27)</f>
        <v/>
      </c>
    </row>
    <row r="1307">
      <c r="N1307" s="126">
        <f>'Recurring Transactions'!$A$27</f>
        <v/>
      </c>
      <c r="O1307" s="126">
        <f>'Recurring Transactions'!$B$27</f>
        <v/>
      </c>
      <c r="P1307" s="126">
        <f>'Recurring Transactions'!$E$27</f>
        <v/>
      </c>
      <c r="Q1307" s="72">
        <f>IF('Recurring Transactions'!$J$27="","",EDATE('Recurring Transactions'!$J$27,25))</f>
        <v/>
      </c>
      <c r="R1307" s="126">
        <f>IF($Q1307="","",TEXT($Q1307,"mmm yyyy"))</f>
        <v/>
      </c>
      <c r="S1307" s="124">
        <f>IF(OR('Recurring Transactions'!$A$27="",$Q1307=""),0,(IF('Recurring Transactions'!$F$27="Monthly",IF(AND('Recurring Transactions'!$J$27&lt;=EOMONTH($Q1307,0),$Q1307&lt;='Recurring Transactions'!$L$27),1,0),IF('Recurring Transactions'!$F$27="Semi-monthly",IF(AND('Recurring Transactions'!$J$27&lt;=EOMONTH($Q1307,0),$Q1307&lt;='Recurring Transactions'!$L$27),2,0),IF('Recurring Transactions'!$F$27="Weekly",IF(AND('Recurring Transactions'!$J$27&lt;=EOMONTH($Q1307,0),$Q1307&lt;='Recurring Transactions'!$L$27),MAX(0,INT((MIN(EOMONTH($Q1307,0),'Recurring Transactions'!$L$27)-'Recurring Transactions'!$J$27)/7)+INT(-(MAX('Recurring Transactions'!$J$27,$Q1307)-'Recurring Transactions'!$J$27)/7)+1),0),IF('Recurring Transactions'!$F$27="Bi-weekly",IF(AND('Recurring Transactions'!$J$27&lt;=EOMONTH($Q1307,0),$Q1307&lt;='Recurring Transactions'!$L$27),MAX(0,INT((MIN(EOMONTH($Q1307,0),'Recurring Transactions'!$L$27)-'Recurring Transactions'!$J$27)/14)+INT(-(MAX('Recurring Transactions'!$J$27,$Q1307)-'Recurring Transactions'!$J$27)/14)+1),0),IF('Recurring Transactions'!$F$27="Quarterly",IF(AND(AND('Recurring Transactions'!$J$27&lt;=EOMONTH($Q1307,0),$Q1307&lt;='Recurring Transactions'!$L$27),MOD((YEAR($Q1307)-YEAR('Recurring Transactions'!$J$27))*12+MONTH($Q1307)-MONTH('Recurring Transactions'!$J$27),3)=0),1,0),IF('Recurring Transactions'!$F$27="Annually",IF(AND(AND('Recurring Transactions'!$J$27&lt;=EOMONTH($Q1307,0),$Q1307&lt;='Recurring Transactions'!$L$27),MONTH($Q1307)=MONTH('Recurring Transactions'!$J$27)),1,0),0)))))))*'Recurring Transactions'!$D$27)</f>
        <v/>
      </c>
    </row>
    <row r="1308">
      <c r="N1308" s="126">
        <f>'Recurring Transactions'!$A$27</f>
        <v/>
      </c>
      <c r="O1308" s="126">
        <f>'Recurring Transactions'!$B$27</f>
        <v/>
      </c>
      <c r="P1308" s="126">
        <f>'Recurring Transactions'!$E$27</f>
        <v/>
      </c>
      <c r="Q1308" s="72">
        <f>IF('Recurring Transactions'!$J$27="","",EDATE('Recurring Transactions'!$J$27,26))</f>
        <v/>
      </c>
      <c r="R1308" s="126">
        <f>IF($Q1308="","",TEXT($Q1308,"mmm yyyy"))</f>
        <v/>
      </c>
      <c r="S1308" s="124">
        <f>IF(OR('Recurring Transactions'!$A$27="",$Q1308=""),0,(IF('Recurring Transactions'!$F$27="Monthly",IF(AND('Recurring Transactions'!$J$27&lt;=EOMONTH($Q1308,0),$Q1308&lt;='Recurring Transactions'!$L$27),1,0),IF('Recurring Transactions'!$F$27="Semi-monthly",IF(AND('Recurring Transactions'!$J$27&lt;=EOMONTH($Q1308,0),$Q1308&lt;='Recurring Transactions'!$L$27),2,0),IF('Recurring Transactions'!$F$27="Weekly",IF(AND('Recurring Transactions'!$J$27&lt;=EOMONTH($Q1308,0),$Q1308&lt;='Recurring Transactions'!$L$27),MAX(0,INT((MIN(EOMONTH($Q1308,0),'Recurring Transactions'!$L$27)-'Recurring Transactions'!$J$27)/7)+INT(-(MAX('Recurring Transactions'!$J$27,$Q1308)-'Recurring Transactions'!$J$27)/7)+1),0),IF('Recurring Transactions'!$F$27="Bi-weekly",IF(AND('Recurring Transactions'!$J$27&lt;=EOMONTH($Q1308,0),$Q1308&lt;='Recurring Transactions'!$L$27),MAX(0,INT((MIN(EOMONTH($Q1308,0),'Recurring Transactions'!$L$27)-'Recurring Transactions'!$J$27)/14)+INT(-(MAX('Recurring Transactions'!$J$27,$Q1308)-'Recurring Transactions'!$J$27)/14)+1),0),IF('Recurring Transactions'!$F$27="Quarterly",IF(AND(AND('Recurring Transactions'!$J$27&lt;=EOMONTH($Q1308,0),$Q1308&lt;='Recurring Transactions'!$L$27),MOD((YEAR($Q1308)-YEAR('Recurring Transactions'!$J$27))*12+MONTH($Q1308)-MONTH('Recurring Transactions'!$J$27),3)=0),1,0),IF('Recurring Transactions'!$F$27="Annually",IF(AND(AND('Recurring Transactions'!$J$27&lt;=EOMONTH($Q1308,0),$Q1308&lt;='Recurring Transactions'!$L$27),MONTH($Q1308)=MONTH('Recurring Transactions'!$J$27)),1,0),0)))))))*'Recurring Transactions'!$D$27)</f>
        <v/>
      </c>
    </row>
    <row r="1309">
      <c r="N1309" s="126">
        <f>'Recurring Transactions'!$A$27</f>
        <v/>
      </c>
      <c r="O1309" s="126">
        <f>'Recurring Transactions'!$B$27</f>
        <v/>
      </c>
      <c r="P1309" s="126">
        <f>'Recurring Transactions'!$E$27</f>
        <v/>
      </c>
      <c r="Q1309" s="72">
        <f>IF('Recurring Transactions'!$J$27="","",EDATE('Recurring Transactions'!$J$27,27))</f>
        <v/>
      </c>
      <c r="R1309" s="126">
        <f>IF($Q1309="","",TEXT($Q1309,"mmm yyyy"))</f>
        <v/>
      </c>
      <c r="S1309" s="124">
        <f>IF(OR('Recurring Transactions'!$A$27="",$Q1309=""),0,(IF('Recurring Transactions'!$F$27="Monthly",IF(AND('Recurring Transactions'!$J$27&lt;=EOMONTH($Q1309,0),$Q1309&lt;='Recurring Transactions'!$L$27),1,0),IF('Recurring Transactions'!$F$27="Semi-monthly",IF(AND('Recurring Transactions'!$J$27&lt;=EOMONTH($Q1309,0),$Q1309&lt;='Recurring Transactions'!$L$27),2,0),IF('Recurring Transactions'!$F$27="Weekly",IF(AND('Recurring Transactions'!$J$27&lt;=EOMONTH($Q1309,0),$Q1309&lt;='Recurring Transactions'!$L$27),MAX(0,INT((MIN(EOMONTH($Q1309,0),'Recurring Transactions'!$L$27)-'Recurring Transactions'!$J$27)/7)+INT(-(MAX('Recurring Transactions'!$J$27,$Q1309)-'Recurring Transactions'!$J$27)/7)+1),0),IF('Recurring Transactions'!$F$27="Bi-weekly",IF(AND('Recurring Transactions'!$J$27&lt;=EOMONTH($Q1309,0),$Q1309&lt;='Recurring Transactions'!$L$27),MAX(0,INT((MIN(EOMONTH($Q1309,0),'Recurring Transactions'!$L$27)-'Recurring Transactions'!$J$27)/14)+INT(-(MAX('Recurring Transactions'!$J$27,$Q1309)-'Recurring Transactions'!$J$27)/14)+1),0),IF('Recurring Transactions'!$F$27="Quarterly",IF(AND(AND('Recurring Transactions'!$J$27&lt;=EOMONTH($Q1309,0),$Q1309&lt;='Recurring Transactions'!$L$27),MOD((YEAR($Q1309)-YEAR('Recurring Transactions'!$J$27))*12+MONTH($Q1309)-MONTH('Recurring Transactions'!$J$27),3)=0),1,0),IF('Recurring Transactions'!$F$27="Annually",IF(AND(AND('Recurring Transactions'!$J$27&lt;=EOMONTH($Q1309,0),$Q1309&lt;='Recurring Transactions'!$L$27),MONTH($Q1309)=MONTH('Recurring Transactions'!$J$27)),1,0),0)))))))*'Recurring Transactions'!$D$27)</f>
        <v/>
      </c>
    </row>
    <row r="1310">
      <c r="N1310" s="126">
        <f>'Recurring Transactions'!$A$27</f>
        <v/>
      </c>
      <c r="O1310" s="126">
        <f>'Recurring Transactions'!$B$27</f>
        <v/>
      </c>
      <c r="P1310" s="126">
        <f>'Recurring Transactions'!$E$27</f>
        <v/>
      </c>
      <c r="Q1310" s="72">
        <f>IF('Recurring Transactions'!$J$27="","",EDATE('Recurring Transactions'!$J$27,28))</f>
        <v/>
      </c>
      <c r="R1310" s="126">
        <f>IF($Q1310="","",TEXT($Q1310,"mmm yyyy"))</f>
        <v/>
      </c>
      <c r="S1310" s="124">
        <f>IF(OR('Recurring Transactions'!$A$27="",$Q1310=""),0,(IF('Recurring Transactions'!$F$27="Monthly",IF(AND('Recurring Transactions'!$J$27&lt;=EOMONTH($Q1310,0),$Q1310&lt;='Recurring Transactions'!$L$27),1,0),IF('Recurring Transactions'!$F$27="Semi-monthly",IF(AND('Recurring Transactions'!$J$27&lt;=EOMONTH($Q1310,0),$Q1310&lt;='Recurring Transactions'!$L$27),2,0),IF('Recurring Transactions'!$F$27="Weekly",IF(AND('Recurring Transactions'!$J$27&lt;=EOMONTH($Q1310,0),$Q1310&lt;='Recurring Transactions'!$L$27),MAX(0,INT((MIN(EOMONTH($Q1310,0),'Recurring Transactions'!$L$27)-'Recurring Transactions'!$J$27)/7)+INT(-(MAX('Recurring Transactions'!$J$27,$Q1310)-'Recurring Transactions'!$J$27)/7)+1),0),IF('Recurring Transactions'!$F$27="Bi-weekly",IF(AND('Recurring Transactions'!$J$27&lt;=EOMONTH($Q1310,0),$Q1310&lt;='Recurring Transactions'!$L$27),MAX(0,INT((MIN(EOMONTH($Q1310,0),'Recurring Transactions'!$L$27)-'Recurring Transactions'!$J$27)/14)+INT(-(MAX('Recurring Transactions'!$J$27,$Q1310)-'Recurring Transactions'!$J$27)/14)+1),0),IF('Recurring Transactions'!$F$27="Quarterly",IF(AND(AND('Recurring Transactions'!$J$27&lt;=EOMONTH($Q1310,0),$Q1310&lt;='Recurring Transactions'!$L$27),MOD((YEAR($Q1310)-YEAR('Recurring Transactions'!$J$27))*12+MONTH($Q1310)-MONTH('Recurring Transactions'!$J$27),3)=0),1,0),IF('Recurring Transactions'!$F$27="Annually",IF(AND(AND('Recurring Transactions'!$J$27&lt;=EOMONTH($Q1310,0),$Q1310&lt;='Recurring Transactions'!$L$27),MONTH($Q1310)=MONTH('Recurring Transactions'!$J$27)),1,0),0)))))))*'Recurring Transactions'!$D$27)</f>
        <v/>
      </c>
    </row>
    <row r="1311">
      <c r="N1311" s="126">
        <f>'Recurring Transactions'!$A$27</f>
        <v/>
      </c>
      <c r="O1311" s="126">
        <f>'Recurring Transactions'!$B$27</f>
        <v/>
      </c>
      <c r="P1311" s="126">
        <f>'Recurring Transactions'!$E$27</f>
        <v/>
      </c>
      <c r="Q1311" s="72">
        <f>IF('Recurring Transactions'!$J$27="","",EDATE('Recurring Transactions'!$J$27,29))</f>
        <v/>
      </c>
      <c r="R1311" s="126">
        <f>IF($Q1311="","",TEXT($Q1311,"mmm yyyy"))</f>
        <v/>
      </c>
      <c r="S1311" s="124">
        <f>IF(OR('Recurring Transactions'!$A$27="",$Q1311=""),0,(IF('Recurring Transactions'!$F$27="Monthly",IF(AND('Recurring Transactions'!$J$27&lt;=EOMONTH($Q1311,0),$Q1311&lt;='Recurring Transactions'!$L$27),1,0),IF('Recurring Transactions'!$F$27="Semi-monthly",IF(AND('Recurring Transactions'!$J$27&lt;=EOMONTH($Q1311,0),$Q1311&lt;='Recurring Transactions'!$L$27),2,0),IF('Recurring Transactions'!$F$27="Weekly",IF(AND('Recurring Transactions'!$J$27&lt;=EOMONTH($Q1311,0),$Q1311&lt;='Recurring Transactions'!$L$27),MAX(0,INT((MIN(EOMONTH($Q1311,0),'Recurring Transactions'!$L$27)-'Recurring Transactions'!$J$27)/7)+INT(-(MAX('Recurring Transactions'!$J$27,$Q1311)-'Recurring Transactions'!$J$27)/7)+1),0),IF('Recurring Transactions'!$F$27="Bi-weekly",IF(AND('Recurring Transactions'!$J$27&lt;=EOMONTH($Q1311,0),$Q1311&lt;='Recurring Transactions'!$L$27),MAX(0,INT((MIN(EOMONTH($Q1311,0),'Recurring Transactions'!$L$27)-'Recurring Transactions'!$J$27)/14)+INT(-(MAX('Recurring Transactions'!$J$27,$Q1311)-'Recurring Transactions'!$J$27)/14)+1),0),IF('Recurring Transactions'!$F$27="Quarterly",IF(AND(AND('Recurring Transactions'!$J$27&lt;=EOMONTH($Q1311,0),$Q1311&lt;='Recurring Transactions'!$L$27),MOD((YEAR($Q1311)-YEAR('Recurring Transactions'!$J$27))*12+MONTH($Q1311)-MONTH('Recurring Transactions'!$J$27),3)=0),1,0),IF('Recurring Transactions'!$F$27="Annually",IF(AND(AND('Recurring Transactions'!$J$27&lt;=EOMONTH($Q1311,0),$Q1311&lt;='Recurring Transactions'!$L$27),MONTH($Q1311)=MONTH('Recurring Transactions'!$J$27)),1,0),0)))))))*'Recurring Transactions'!$D$27)</f>
        <v/>
      </c>
    </row>
    <row r="1312">
      <c r="N1312" s="126">
        <f>'Recurring Transactions'!$A$27</f>
        <v/>
      </c>
      <c r="O1312" s="126">
        <f>'Recurring Transactions'!$B$27</f>
        <v/>
      </c>
      <c r="P1312" s="126">
        <f>'Recurring Transactions'!$E$27</f>
        <v/>
      </c>
      <c r="Q1312" s="72">
        <f>IF('Recurring Transactions'!$J$27="","",EDATE('Recurring Transactions'!$J$27,30))</f>
        <v/>
      </c>
      <c r="R1312" s="126">
        <f>IF($Q1312="","",TEXT($Q1312,"mmm yyyy"))</f>
        <v/>
      </c>
      <c r="S1312" s="124">
        <f>IF(OR('Recurring Transactions'!$A$27="",$Q1312=""),0,(IF('Recurring Transactions'!$F$27="Monthly",IF(AND('Recurring Transactions'!$J$27&lt;=EOMONTH($Q1312,0),$Q1312&lt;='Recurring Transactions'!$L$27),1,0),IF('Recurring Transactions'!$F$27="Semi-monthly",IF(AND('Recurring Transactions'!$J$27&lt;=EOMONTH($Q1312,0),$Q1312&lt;='Recurring Transactions'!$L$27),2,0),IF('Recurring Transactions'!$F$27="Weekly",IF(AND('Recurring Transactions'!$J$27&lt;=EOMONTH($Q1312,0),$Q1312&lt;='Recurring Transactions'!$L$27),MAX(0,INT((MIN(EOMONTH($Q1312,0),'Recurring Transactions'!$L$27)-'Recurring Transactions'!$J$27)/7)+INT(-(MAX('Recurring Transactions'!$J$27,$Q1312)-'Recurring Transactions'!$J$27)/7)+1),0),IF('Recurring Transactions'!$F$27="Bi-weekly",IF(AND('Recurring Transactions'!$J$27&lt;=EOMONTH($Q1312,0),$Q1312&lt;='Recurring Transactions'!$L$27),MAX(0,INT((MIN(EOMONTH($Q1312,0),'Recurring Transactions'!$L$27)-'Recurring Transactions'!$J$27)/14)+INT(-(MAX('Recurring Transactions'!$J$27,$Q1312)-'Recurring Transactions'!$J$27)/14)+1),0),IF('Recurring Transactions'!$F$27="Quarterly",IF(AND(AND('Recurring Transactions'!$J$27&lt;=EOMONTH($Q1312,0),$Q1312&lt;='Recurring Transactions'!$L$27),MOD((YEAR($Q1312)-YEAR('Recurring Transactions'!$J$27))*12+MONTH($Q1312)-MONTH('Recurring Transactions'!$J$27),3)=0),1,0),IF('Recurring Transactions'!$F$27="Annually",IF(AND(AND('Recurring Transactions'!$J$27&lt;=EOMONTH($Q1312,0),$Q1312&lt;='Recurring Transactions'!$L$27),MONTH($Q1312)=MONTH('Recurring Transactions'!$J$27)),1,0),0)))))))*'Recurring Transactions'!$D$27)</f>
        <v/>
      </c>
    </row>
    <row r="1313">
      <c r="N1313" s="126">
        <f>'Recurring Transactions'!$A$27</f>
        <v/>
      </c>
      <c r="O1313" s="126">
        <f>'Recurring Transactions'!$B$27</f>
        <v/>
      </c>
      <c r="P1313" s="126">
        <f>'Recurring Transactions'!$E$27</f>
        <v/>
      </c>
      <c r="Q1313" s="72">
        <f>IF('Recurring Transactions'!$J$27="","",EDATE('Recurring Transactions'!$J$27,31))</f>
        <v/>
      </c>
      <c r="R1313" s="126">
        <f>IF($Q1313="","",TEXT($Q1313,"mmm yyyy"))</f>
        <v/>
      </c>
      <c r="S1313" s="124">
        <f>IF(OR('Recurring Transactions'!$A$27="",$Q1313=""),0,(IF('Recurring Transactions'!$F$27="Monthly",IF(AND('Recurring Transactions'!$J$27&lt;=EOMONTH($Q1313,0),$Q1313&lt;='Recurring Transactions'!$L$27),1,0),IF('Recurring Transactions'!$F$27="Semi-monthly",IF(AND('Recurring Transactions'!$J$27&lt;=EOMONTH($Q1313,0),$Q1313&lt;='Recurring Transactions'!$L$27),2,0),IF('Recurring Transactions'!$F$27="Weekly",IF(AND('Recurring Transactions'!$J$27&lt;=EOMONTH($Q1313,0),$Q1313&lt;='Recurring Transactions'!$L$27),MAX(0,INT((MIN(EOMONTH($Q1313,0),'Recurring Transactions'!$L$27)-'Recurring Transactions'!$J$27)/7)+INT(-(MAX('Recurring Transactions'!$J$27,$Q1313)-'Recurring Transactions'!$J$27)/7)+1),0),IF('Recurring Transactions'!$F$27="Bi-weekly",IF(AND('Recurring Transactions'!$J$27&lt;=EOMONTH($Q1313,0),$Q1313&lt;='Recurring Transactions'!$L$27),MAX(0,INT((MIN(EOMONTH($Q1313,0),'Recurring Transactions'!$L$27)-'Recurring Transactions'!$J$27)/14)+INT(-(MAX('Recurring Transactions'!$J$27,$Q1313)-'Recurring Transactions'!$J$27)/14)+1),0),IF('Recurring Transactions'!$F$27="Quarterly",IF(AND(AND('Recurring Transactions'!$J$27&lt;=EOMONTH($Q1313,0),$Q1313&lt;='Recurring Transactions'!$L$27),MOD((YEAR($Q1313)-YEAR('Recurring Transactions'!$J$27))*12+MONTH($Q1313)-MONTH('Recurring Transactions'!$J$27),3)=0),1,0),IF('Recurring Transactions'!$F$27="Annually",IF(AND(AND('Recurring Transactions'!$J$27&lt;=EOMONTH($Q1313,0),$Q1313&lt;='Recurring Transactions'!$L$27),MONTH($Q1313)=MONTH('Recurring Transactions'!$J$27)),1,0),0)))))))*'Recurring Transactions'!$D$27)</f>
        <v/>
      </c>
    </row>
    <row r="1314">
      <c r="N1314" s="126">
        <f>'Recurring Transactions'!$A$27</f>
        <v/>
      </c>
      <c r="O1314" s="126">
        <f>'Recurring Transactions'!$B$27</f>
        <v/>
      </c>
      <c r="P1314" s="126">
        <f>'Recurring Transactions'!$E$27</f>
        <v/>
      </c>
      <c r="Q1314" s="72">
        <f>IF('Recurring Transactions'!$J$27="","",EDATE('Recurring Transactions'!$J$27,32))</f>
        <v/>
      </c>
      <c r="R1314" s="126">
        <f>IF($Q1314="","",TEXT($Q1314,"mmm yyyy"))</f>
        <v/>
      </c>
      <c r="S1314" s="124">
        <f>IF(OR('Recurring Transactions'!$A$27="",$Q1314=""),0,(IF('Recurring Transactions'!$F$27="Monthly",IF(AND('Recurring Transactions'!$J$27&lt;=EOMONTH($Q1314,0),$Q1314&lt;='Recurring Transactions'!$L$27),1,0),IF('Recurring Transactions'!$F$27="Semi-monthly",IF(AND('Recurring Transactions'!$J$27&lt;=EOMONTH($Q1314,0),$Q1314&lt;='Recurring Transactions'!$L$27),2,0),IF('Recurring Transactions'!$F$27="Weekly",IF(AND('Recurring Transactions'!$J$27&lt;=EOMONTH($Q1314,0),$Q1314&lt;='Recurring Transactions'!$L$27),MAX(0,INT((MIN(EOMONTH($Q1314,0),'Recurring Transactions'!$L$27)-'Recurring Transactions'!$J$27)/7)+INT(-(MAX('Recurring Transactions'!$J$27,$Q1314)-'Recurring Transactions'!$J$27)/7)+1),0),IF('Recurring Transactions'!$F$27="Bi-weekly",IF(AND('Recurring Transactions'!$J$27&lt;=EOMONTH($Q1314,0),$Q1314&lt;='Recurring Transactions'!$L$27),MAX(0,INT((MIN(EOMONTH($Q1314,0),'Recurring Transactions'!$L$27)-'Recurring Transactions'!$J$27)/14)+INT(-(MAX('Recurring Transactions'!$J$27,$Q1314)-'Recurring Transactions'!$J$27)/14)+1),0),IF('Recurring Transactions'!$F$27="Quarterly",IF(AND(AND('Recurring Transactions'!$J$27&lt;=EOMONTH($Q1314,0),$Q1314&lt;='Recurring Transactions'!$L$27),MOD((YEAR($Q1314)-YEAR('Recurring Transactions'!$J$27))*12+MONTH($Q1314)-MONTH('Recurring Transactions'!$J$27),3)=0),1,0),IF('Recurring Transactions'!$F$27="Annually",IF(AND(AND('Recurring Transactions'!$J$27&lt;=EOMONTH($Q1314,0),$Q1314&lt;='Recurring Transactions'!$L$27),MONTH($Q1314)=MONTH('Recurring Transactions'!$J$27)),1,0),0)))))))*'Recurring Transactions'!$D$27)</f>
        <v/>
      </c>
    </row>
    <row r="1315">
      <c r="N1315" s="126">
        <f>'Recurring Transactions'!$A$27</f>
        <v/>
      </c>
      <c r="O1315" s="126">
        <f>'Recurring Transactions'!$B$27</f>
        <v/>
      </c>
      <c r="P1315" s="126">
        <f>'Recurring Transactions'!$E$27</f>
        <v/>
      </c>
      <c r="Q1315" s="72">
        <f>IF('Recurring Transactions'!$J$27="","",EDATE('Recurring Transactions'!$J$27,33))</f>
        <v/>
      </c>
      <c r="R1315" s="126">
        <f>IF($Q1315="","",TEXT($Q1315,"mmm yyyy"))</f>
        <v/>
      </c>
      <c r="S1315" s="124">
        <f>IF(OR('Recurring Transactions'!$A$27="",$Q1315=""),0,(IF('Recurring Transactions'!$F$27="Monthly",IF(AND('Recurring Transactions'!$J$27&lt;=EOMONTH($Q1315,0),$Q1315&lt;='Recurring Transactions'!$L$27),1,0),IF('Recurring Transactions'!$F$27="Semi-monthly",IF(AND('Recurring Transactions'!$J$27&lt;=EOMONTH($Q1315,0),$Q1315&lt;='Recurring Transactions'!$L$27),2,0),IF('Recurring Transactions'!$F$27="Weekly",IF(AND('Recurring Transactions'!$J$27&lt;=EOMONTH($Q1315,0),$Q1315&lt;='Recurring Transactions'!$L$27),MAX(0,INT((MIN(EOMONTH($Q1315,0),'Recurring Transactions'!$L$27)-'Recurring Transactions'!$J$27)/7)+INT(-(MAX('Recurring Transactions'!$J$27,$Q1315)-'Recurring Transactions'!$J$27)/7)+1),0),IF('Recurring Transactions'!$F$27="Bi-weekly",IF(AND('Recurring Transactions'!$J$27&lt;=EOMONTH($Q1315,0),$Q1315&lt;='Recurring Transactions'!$L$27),MAX(0,INT((MIN(EOMONTH($Q1315,0),'Recurring Transactions'!$L$27)-'Recurring Transactions'!$J$27)/14)+INT(-(MAX('Recurring Transactions'!$J$27,$Q1315)-'Recurring Transactions'!$J$27)/14)+1),0),IF('Recurring Transactions'!$F$27="Quarterly",IF(AND(AND('Recurring Transactions'!$J$27&lt;=EOMONTH($Q1315,0),$Q1315&lt;='Recurring Transactions'!$L$27),MOD((YEAR($Q1315)-YEAR('Recurring Transactions'!$J$27))*12+MONTH($Q1315)-MONTH('Recurring Transactions'!$J$27),3)=0),1,0),IF('Recurring Transactions'!$F$27="Annually",IF(AND(AND('Recurring Transactions'!$J$27&lt;=EOMONTH($Q1315,0),$Q1315&lt;='Recurring Transactions'!$L$27),MONTH($Q1315)=MONTH('Recurring Transactions'!$J$27)),1,0),0)))))))*'Recurring Transactions'!$D$27)</f>
        <v/>
      </c>
    </row>
    <row r="1316">
      <c r="N1316" s="126">
        <f>'Recurring Transactions'!$A$27</f>
        <v/>
      </c>
      <c r="O1316" s="126">
        <f>'Recurring Transactions'!$B$27</f>
        <v/>
      </c>
      <c r="P1316" s="126">
        <f>'Recurring Transactions'!$E$27</f>
        <v/>
      </c>
      <c r="Q1316" s="72">
        <f>IF('Recurring Transactions'!$J$27="","",EDATE('Recurring Transactions'!$J$27,34))</f>
        <v/>
      </c>
      <c r="R1316" s="126">
        <f>IF($Q1316="","",TEXT($Q1316,"mmm yyyy"))</f>
        <v/>
      </c>
      <c r="S1316" s="124">
        <f>IF(OR('Recurring Transactions'!$A$27="",$Q1316=""),0,(IF('Recurring Transactions'!$F$27="Monthly",IF(AND('Recurring Transactions'!$J$27&lt;=EOMONTH($Q1316,0),$Q1316&lt;='Recurring Transactions'!$L$27),1,0),IF('Recurring Transactions'!$F$27="Semi-monthly",IF(AND('Recurring Transactions'!$J$27&lt;=EOMONTH($Q1316,0),$Q1316&lt;='Recurring Transactions'!$L$27),2,0),IF('Recurring Transactions'!$F$27="Weekly",IF(AND('Recurring Transactions'!$J$27&lt;=EOMONTH($Q1316,0),$Q1316&lt;='Recurring Transactions'!$L$27),MAX(0,INT((MIN(EOMONTH($Q1316,0),'Recurring Transactions'!$L$27)-'Recurring Transactions'!$J$27)/7)+INT(-(MAX('Recurring Transactions'!$J$27,$Q1316)-'Recurring Transactions'!$J$27)/7)+1),0),IF('Recurring Transactions'!$F$27="Bi-weekly",IF(AND('Recurring Transactions'!$J$27&lt;=EOMONTH($Q1316,0),$Q1316&lt;='Recurring Transactions'!$L$27),MAX(0,INT((MIN(EOMONTH($Q1316,0),'Recurring Transactions'!$L$27)-'Recurring Transactions'!$J$27)/14)+INT(-(MAX('Recurring Transactions'!$J$27,$Q1316)-'Recurring Transactions'!$J$27)/14)+1),0),IF('Recurring Transactions'!$F$27="Quarterly",IF(AND(AND('Recurring Transactions'!$J$27&lt;=EOMONTH($Q1316,0),$Q1316&lt;='Recurring Transactions'!$L$27),MOD((YEAR($Q1316)-YEAR('Recurring Transactions'!$J$27))*12+MONTH($Q1316)-MONTH('Recurring Transactions'!$J$27),3)=0),1,0),IF('Recurring Transactions'!$F$27="Annually",IF(AND(AND('Recurring Transactions'!$J$27&lt;=EOMONTH($Q1316,0),$Q1316&lt;='Recurring Transactions'!$L$27),MONTH($Q1316)=MONTH('Recurring Transactions'!$J$27)),1,0),0)))))))*'Recurring Transactions'!$D$27)</f>
        <v/>
      </c>
    </row>
    <row r="1317">
      <c r="N1317" s="126">
        <f>'Recurring Transactions'!$A$27</f>
        <v/>
      </c>
      <c r="O1317" s="126">
        <f>'Recurring Transactions'!$B$27</f>
        <v/>
      </c>
      <c r="P1317" s="126">
        <f>'Recurring Transactions'!$E$27</f>
        <v/>
      </c>
      <c r="Q1317" s="72">
        <f>IF('Recurring Transactions'!$J$27="","",EDATE('Recurring Transactions'!$J$27,35))</f>
        <v/>
      </c>
      <c r="R1317" s="126">
        <f>IF($Q1317="","",TEXT($Q1317,"mmm yyyy"))</f>
        <v/>
      </c>
      <c r="S1317" s="124">
        <f>IF(OR('Recurring Transactions'!$A$27="",$Q1317=""),0,(IF('Recurring Transactions'!$F$27="Monthly",IF(AND('Recurring Transactions'!$J$27&lt;=EOMONTH($Q1317,0),$Q1317&lt;='Recurring Transactions'!$L$27),1,0),IF('Recurring Transactions'!$F$27="Semi-monthly",IF(AND('Recurring Transactions'!$J$27&lt;=EOMONTH($Q1317,0),$Q1317&lt;='Recurring Transactions'!$L$27),2,0),IF('Recurring Transactions'!$F$27="Weekly",IF(AND('Recurring Transactions'!$J$27&lt;=EOMONTH($Q1317,0),$Q1317&lt;='Recurring Transactions'!$L$27),MAX(0,INT((MIN(EOMONTH($Q1317,0),'Recurring Transactions'!$L$27)-'Recurring Transactions'!$J$27)/7)+INT(-(MAX('Recurring Transactions'!$J$27,$Q1317)-'Recurring Transactions'!$J$27)/7)+1),0),IF('Recurring Transactions'!$F$27="Bi-weekly",IF(AND('Recurring Transactions'!$J$27&lt;=EOMONTH($Q1317,0),$Q1317&lt;='Recurring Transactions'!$L$27),MAX(0,INT((MIN(EOMONTH($Q1317,0),'Recurring Transactions'!$L$27)-'Recurring Transactions'!$J$27)/14)+INT(-(MAX('Recurring Transactions'!$J$27,$Q1317)-'Recurring Transactions'!$J$27)/14)+1),0),IF('Recurring Transactions'!$F$27="Quarterly",IF(AND(AND('Recurring Transactions'!$J$27&lt;=EOMONTH($Q1317,0),$Q1317&lt;='Recurring Transactions'!$L$27),MOD((YEAR($Q1317)-YEAR('Recurring Transactions'!$J$27))*12+MONTH($Q1317)-MONTH('Recurring Transactions'!$J$27),3)=0),1,0),IF('Recurring Transactions'!$F$27="Annually",IF(AND(AND('Recurring Transactions'!$J$27&lt;=EOMONTH($Q1317,0),$Q1317&lt;='Recurring Transactions'!$L$27),MONTH($Q1317)=MONTH('Recurring Transactions'!$J$27)),1,0),0)))))))*'Recurring Transactions'!$D$27)</f>
        <v/>
      </c>
    </row>
    <row r="1318">
      <c r="N1318" s="126">
        <f>'Recurring Transactions'!$A$27</f>
        <v/>
      </c>
      <c r="O1318" s="126">
        <f>'Recurring Transactions'!$B$27</f>
        <v/>
      </c>
      <c r="P1318" s="126">
        <f>'Recurring Transactions'!$E$27</f>
        <v/>
      </c>
      <c r="Q1318" s="72">
        <f>IF('Recurring Transactions'!$J$27="","",EDATE('Recurring Transactions'!$J$27,36))</f>
        <v/>
      </c>
      <c r="R1318" s="126">
        <f>IF($Q1318="","",TEXT($Q1318,"mmm yyyy"))</f>
        <v/>
      </c>
      <c r="S1318" s="124">
        <f>IF(OR('Recurring Transactions'!$A$27="",$Q1318=""),0,(IF('Recurring Transactions'!$F$27="Monthly",IF(AND('Recurring Transactions'!$J$27&lt;=EOMONTH($Q1318,0),$Q1318&lt;='Recurring Transactions'!$L$27),1,0),IF('Recurring Transactions'!$F$27="Semi-monthly",IF(AND('Recurring Transactions'!$J$27&lt;=EOMONTH($Q1318,0),$Q1318&lt;='Recurring Transactions'!$L$27),2,0),IF('Recurring Transactions'!$F$27="Weekly",IF(AND('Recurring Transactions'!$J$27&lt;=EOMONTH($Q1318,0),$Q1318&lt;='Recurring Transactions'!$L$27),MAX(0,INT((MIN(EOMONTH($Q1318,0),'Recurring Transactions'!$L$27)-'Recurring Transactions'!$J$27)/7)+INT(-(MAX('Recurring Transactions'!$J$27,$Q1318)-'Recurring Transactions'!$J$27)/7)+1),0),IF('Recurring Transactions'!$F$27="Bi-weekly",IF(AND('Recurring Transactions'!$J$27&lt;=EOMONTH($Q1318,0),$Q1318&lt;='Recurring Transactions'!$L$27),MAX(0,INT((MIN(EOMONTH($Q1318,0),'Recurring Transactions'!$L$27)-'Recurring Transactions'!$J$27)/14)+INT(-(MAX('Recurring Transactions'!$J$27,$Q1318)-'Recurring Transactions'!$J$27)/14)+1),0),IF('Recurring Transactions'!$F$27="Quarterly",IF(AND(AND('Recurring Transactions'!$J$27&lt;=EOMONTH($Q1318,0),$Q1318&lt;='Recurring Transactions'!$L$27),MOD((YEAR($Q1318)-YEAR('Recurring Transactions'!$J$27))*12+MONTH($Q1318)-MONTH('Recurring Transactions'!$J$27),3)=0),1,0),IF('Recurring Transactions'!$F$27="Annually",IF(AND(AND('Recurring Transactions'!$J$27&lt;=EOMONTH($Q1318,0),$Q1318&lt;='Recurring Transactions'!$L$27),MONTH($Q1318)=MONTH('Recurring Transactions'!$J$27)),1,0),0)))))))*'Recurring Transactions'!$D$27)</f>
        <v/>
      </c>
    </row>
    <row r="1319">
      <c r="N1319" s="126">
        <f>'Recurring Transactions'!$A$27</f>
        <v/>
      </c>
      <c r="O1319" s="126">
        <f>'Recurring Transactions'!$B$27</f>
        <v/>
      </c>
      <c r="P1319" s="126">
        <f>'Recurring Transactions'!$E$27</f>
        <v/>
      </c>
      <c r="Q1319" s="72">
        <f>IF('Recurring Transactions'!$J$27="","",EDATE('Recurring Transactions'!$J$27,37))</f>
        <v/>
      </c>
      <c r="R1319" s="126">
        <f>IF($Q1319="","",TEXT($Q1319,"mmm yyyy"))</f>
        <v/>
      </c>
      <c r="S1319" s="124">
        <f>IF(OR('Recurring Transactions'!$A$27="",$Q1319=""),0,(IF('Recurring Transactions'!$F$27="Monthly",IF(AND('Recurring Transactions'!$J$27&lt;=EOMONTH($Q1319,0),$Q1319&lt;='Recurring Transactions'!$L$27),1,0),IF('Recurring Transactions'!$F$27="Semi-monthly",IF(AND('Recurring Transactions'!$J$27&lt;=EOMONTH($Q1319,0),$Q1319&lt;='Recurring Transactions'!$L$27),2,0),IF('Recurring Transactions'!$F$27="Weekly",IF(AND('Recurring Transactions'!$J$27&lt;=EOMONTH($Q1319,0),$Q1319&lt;='Recurring Transactions'!$L$27),MAX(0,INT((MIN(EOMONTH($Q1319,0),'Recurring Transactions'!$L$27)-'Recurring Transactions'!$J$27)/7)+INT(-(MAX('Recurring Transactions'!$J$27,$Q1319)-'Recurring Transactions'!$J$27)/7)+1),0),IF('Recurring Transactions'!$F$27="Bi-weekly",IF(AND('Recurring Transactions'!$J$27&lt;=EOMONTH($Q1319,0),$Q1319&lt;='Recurring Transactions'!$L$27),MAX(0,INT((MIN(EOMONTH($Q1319,0),'Recurring Transactions'!$L$27)-'Recurring Transactions'!$J$27)/14)+INT(-(MAX('Recurring Transactions'!$J$27,$Q1319)-'Recurring Transactions'!$J$27)/14)+1),0),IF('Recurring Transactions'!$F$27="Quarterly",IF(AND(AND('Recurring Transactions'!$J$27&lt;=EOMONTH($Q1319,0),$Q1319&lt;='Recurring Transactions'!$L$27),MOD((YEAR($Q1319)-YEAR('Recurring Transactions'!$J$27))*12+MONTH($Q1319)-MONTH('Recurring Transactions'!$J$27),3)=0),1,0),IF('Recurring Transactions'!$F$27="Annually",IF(AND(AND('Recurring Transactions'!$J$27&lt;=EOMONTH($Q1319,0),$Q1319&lt;='Recurring Transactions'!$L$27),MONTH($Q1319)=MONTH('Recurring Transactions'!$J$27)),1,0),0)))))))*'Recurring Transactions'!$D$27)</f>
        <v/>
      </c>
    </row>
    <row r="1320">
      <c r="N1320" s="126">
        <f>'Recurring Transactions'!$A$27</f>
        <v/>
      </c>
      <c r="O1320" s="126">
        <f>'Recurring Transactions'!$B$27</f>
        <v/>
      </c>
      <c r="P1320" s="126">
        <f>'Recurring Transactions'!$E$27</f>
        <v/>
      </c>
      <c r="Q1320" s="72">
        <f>IF('Recurring Transactions'!$J$27="","",EDATE('Recurring Transactions'!$J$27,38))</f>
        <v/>
      </c>
      <c r="R1320" s="126">
        <f>IF($Q1320="","",TEXT($Q1320,"mmm yyyy"))</f>
        <v/>
      </c>
      <c r="S1320" s="124">
        <f>IF(OR('Recurring Transactions'!$A$27="",$Q1320=""),0,(IF('Recurring Transactions'!$F$27="Monthly",IF(AND('Recurring Transactions'!$J$27&lt;=EOMONTH($Q1320,0),$Q1320&lt;='Recurring Transactions'!$L$27),1,0),IF('Recurring Transactions'!$F$27="Semi-monthly",IF(AND('Recurring Transactions'!$J$27&lt;=EOMONTH($Q1320,0),$Q1320&lt;='Recurring Transactions'!$L$27),2,0),IF('Recurring Transactions'!$F$27="Weekly",IF(AND('Recurring Transactions'!$J$27&lt;=EOMONTH($Q1320,0),$Q1320&lt;='Recurring Transactions'!$L$27),MAX(0,INT((MIN(EOMONTH($Q1320,0),'Recurring Transactions'!$L$27)-'Recurring Transactions'!$J$27)/7)+INT(-(MAX('Recurring Transactions'!$J$27,$Q1320)-'Recurring Transactions'!$J$27)/7)+1),0),IF('Recurring Transactions'!$F$27="Bi-weekly",IF(AND('Recurring Transactions'!$J$27&lt;=EOMONTH($Q1320,0),$Q1320&lt;='Recurring Transactions'!$L$27),MAX(0,INT((MIN(EOMONTH($Q1320,0),'Recurring Transactions'!$L$27)-'Recurring Transactions'!$J$27)/14)+INT(-(MAX('Recurring Transactions'!$J$27,$Q1320)-'Recurring Transactions'!$J$27)/14)+1),0),IF('Recurring Transactions'!$F$27="Quarterly",IF(AND(AND('Recurring Transactions'!$J$27&lt;=EOMONTH($Q1320,0),$Q1320&lt;='Recurring Transactions'!$L$27),MOD((YEAR($Q1320)-YEAR('Recurring Transactions'!$J$27))*12+MONTH($Q1320)-MONTH('Recurring Transactions'!$J$27),3)=0),1,0),IF('Recurring Transactions'!$F$27="Annually",IF(AND(AND('Recurring Transactions'!$J$27&lt;=EOMONTH($Q1320,0),$Q1320&lt;='Recurring Transactions'!$L$27),MONTH($Q1320)=MONTH('Recurring Transactions'!$J$27)),1,0),0)))))))*'Recurring Transactions'!$D$27)</f>
        <v/>
      </c>
    </row>
    <row r="1321">
      <c r="N1321" s="126">
        <f>'Recurring Transactions'!$A$27</f>
        <v/>
      </c>
      <c r="O1321" s="126">
        <f>'Recurring Transactions'!$B$27</f>
        <v/>
      </c>
      <c r="P1321" s="126">
        <f>'Recurring Transactions'!$E$27</f>
        <v/>
      </c>
      <c r="Q1321" s="72">
        <f>IF('Recurring Transactions'!$J$27="","",EDATE('Recurring Transactions'!$J$27,39))</f>
        <v/>
      </c>
      <c r="R1321" s="126">
        <f>IF($Q1321="","",TEXT($Q1321,"mmm yyyy"))</f>
        <v/>
      </c>
      <c r="S1321" s="124">
        <f>IF(OR('Recurring Transactions'!$A$27="",$Q1321=""),0,(IF('Recurring Transactions'!$F$27="Monthly",IF(AND('Recurring Transactions'!$J$27&lt;=EOMONTH($Q1321,0),$Q1321&lt;='Recurring Transactions'!$L$27),1,0),IF('Recurring Transactions'!$F$27="Semi-monthly",IF(AND('Recurring Transactions'!$J$27&lt;=EOMONTH($Q1321,0),$Q1321&lt;='Recurring Transactions'!$L$27),2,0),IF('Recurring Transactions'!$F$27="Weekly",IF(AND('Recurring Transactions'!$J$27&lt;=EOMONTH($Q1321,0),$Q1321&lt;='Recurring Transactions'!$L$27),MAX(0,INT((MIN(EOMONTH($Q1321,0),'Recurring Transactions'!$L$27)-'Recurring Transactions'!$J$27)/7)+INT(-(MAX('Recurring Transactions'!$J$27,$Q1321)-'Recurring Transactions'!$J$27)/7)+1),0),IF('Recurring Transactions'!$F$27="Bi-weekly",IF(AND('Recurring Transactions'!$J$27&lt;=EOMONTH($Q1321,0),$Q1321&lt;='Recurring Transactions'!$L$27),MAX(0,INT((MIN(EOMONTH($Q1321,0),'Recurring Transactions'!$L$27)-'Recurring Transactions'!$J$27)/14)+INT(-(MAX('Recurring Transactions'!$J$27,$Q1321)-'Recurring Transactions'!$J$27)/14)+1),0),IF('Recurring Transactions'!$F$27="Quarterly",IF(AND(AND('Recurring Transactions'!$J$27&lt;=EOMONTH($Q1321,0),$Q1321&lt;='Recurring Transactions'!$L$27),MOD((YEAR($Q1321)-YEAR('Recurring Transactions'!$J$27))*12+MONTH($Q1321)-MONTH('Recurring Transactions'!$J$27),3)=0),1,0),IF('Recurring Transactions'!$F$27="Annually",IF(AND(AND('Recurring Transactions'!$J$27&lt;=EOMONTH($Q1321,0),$Q1321&lt;='Recurring Transactions'!$L$27),MONTH($Q1321)=MONTH('Recurring Transactions'!$J$27)),1,0),0)))))))*'Recurring Transactions'!$D$27)</f>
        <v/>
      </c>
    </row>
    <row r="1322">
      <c r="N1322" s="126">
        <f>'Recurring Transactions'!$A$27</f>
        <v/>
      </c>
      <c r="O1322" s="126">
        <f>'Recurring Transactions'!$B$27</f>
        <v/>
      </c>
      <c r="P1322" s="126">
        <f>'Recurring Transactions'!$E$27</f>
        <v/>
      </c>
      <c r="Q1322" s="72">
        <f>IF('Recurring Transactions'!$J$27="","",EDATE('Recurring Transactions'!$J$27,40))</f>
        <v/>
      </c>
      <c r="R1322" s="126">
        <f>IF($Q1322="","",TEXT($Q1322,"mmm yyyy"))</f>
        <v/>
      </c>
      <c r="S1322" s="124">
        <f>IF(OR('Recurring Transactions'!$A$27="",$Q1322=""),0,(IF('Recurring Transactions'!$F$27="Monthly",IF(AND('Recurring Transactions'!$J$27&lt;=EOMONTH($Q1322,0),$Q1322&lt;='Recurring Transactions'!$L$27),1,0),IF('Recurring Transactions'!$F$27="Semi-monthly",IF(AND('Recurring Transactions'!$J$27&lt;=EOMONTH($Q1322,0),$Q1322&lt;='Recurring Transactions'!$L$27),2,0),IF('Recurring Transactions'!$F$27="Weekly",IF(AND('Recurring Transactions'!$J$27&lt;=EOMONTH($Q1322,0),$Q1322&lt;='Recurring Transactions'!$L$27),MAX(0,INT((MIN(EOMONTH($Q1322,0),'Recurring Transactions'!$L$27)-'Recurring Transactions'!$J$27)/7)+INT(-(MAX('Recurring Transactions'!$J$27,$Q1322)-'Recurring Transactions'!$J$27)/7)+1),0),IF('Recurring Transactions'!$F$27="Bi-weekly",IF(AND('Recurring Transactions'!$J$27&lt;=EOMONTH($Q1322,0),$Q1322&lt;='Recurring Transactions'!$L$27),MAX(0,INT((MIN(EOMONTH($Q1322,0),'Recurring Transactions'!$L$27)-'Recurring Transactions'!$J$27)/14)+INT(-(MAX('Recurring Transactions'!$J$27,$Q1322)-'Recurring Transactions'!$J$27)/14)+1),0),IF('Recurring Transactions'!$F$27="Quarterly",IF(AND(AND('Recurring Transactions'!$J$27&lt;=EOMONTH($Q1322,0),$Q1322&lt;='Recurring Transactions'!$L$27),MOD((YEAR($Q1322)-YEAR('Recurring Transactions'!$J$27))*12+MONTH($Q1322)-MONTH('Recurring Transactions'!$J$27),3)=0),1,0),IF('Recurring Transactions'!$F$27="Annually",IF(AND(AND('Recurring Transactions'!$J$27&lt;=EOMONTH($Q1322,0),$Q1322&lt;='Recurring Transactions'!$L$27),MONTH($Q1322)=MONTH('Recurring Transactions'!$J$27)),1,0),0)))))))*'Recurring Transactions'!$D$27)</f>
        <v/>
      </c>
    </row>
    <row r="1323">
      <c r="N1323" s="126">
        <f>'Recurring Transactions'!$A$27</f>
        <v/>
      </c>
      <c r="O1323" s="126">
        <f>'Recurring Transactions'!$B$27</f>
        <v/>
      </c>
      <c r="P1323" s="126">
        <f>'Recurring Transactions'!$E$27</f>
        <v/>
      </c>
      <c r="Q1323" s="72">
        <f>IF('Recurring Transactions'!$J$27="","",EDATE('Recurring Transactions'!$J$27,41))</f>
        <v/>
      </c>
      <c r="R1323" s="126">
        <f>IF($Q1323="","",TEXT($Q1323,"mmm yyyy"))</f>
        <v/>
      </c>
      <c r="S1323" s="124">
        <f>IF(OR('Recurring Transactions'!$A$27="",$Q1323=""),0,(IF('Recurring Transactions'!$F$27="Monthly",IF(AND('Recurring Transactions'!$J$27&lt;=EOMONTH($Q1323,0),$Q1323&lt;='Recurring Transactions'!$L$27),1,0),IF('Recurring Transactions'!$F$27="Semi-monthly",IF(AND('Recurring Transactions'!$J$27&lt;=EOMONTH($Q1323,0),$Q1323&lt;='Recurring Transactions'!$L$27),2,0),IF('Recurring Transactions'!$F$27="Weekly",IF(AND('Recurring Transactions'!$J$27&lt;=EOMONTH($Q1323,0),$Q1323&lt;='Recurring Transactions'!$L$27),MAX(0,INT((MIN(EOMONTH($Q1323,0),'Recurring Transactions'!$L$27)-'Recurring Transactions'!$J$27)/7)+INT(-(MAX('Recurring Transactions'!$J$27,$Q1323)-'Recurring Transactions'!$J$27)/7)+1),0),IF('Recurring Transactions'!$F$27="Bi-weekly",IF(AND('Recurring Transactions'!$J$27&lt;=EOMONTH($Q1323,0),$Q1323&lt;='Recurring Transactions'!$L$27),MAX(0,INT((MIN(EOMONTH($Q1323,0),'Recurring Transactions'!$L$27)-'Recurring Transactions'!$J$27)/14)+INT(-(MAX('Recurring Transactions'!$J$27,$Q1323)-'Recurring Transactions'!$J$27)/14)+1),0),IF('Recurring Transactions'!$F$27="Quarterly",IF(AND(AND('Recurring Transactions'!$J$27&lt;=EOMONTH($Q1323,0),$Q1323&lt;='Recurring Transactions'!$L$27),MOD((YEAR($Q1323)-YEAR('Recurring Transactions'!$J$27))*12+MONTH($Q1323)-MONTH('Recurring Transactions'!$J$27),3)=0),1,0),IF('Recurring Transactions'!$F$27="Annually",IF(AND(AND('Recurring Transactions'!$J$27&lt;=EOMONTH($Q1323,0),$Q1323&lt;='Recurring Transactions'!$L$27),MONTH($Q1323)=MONTH('Recurring Transactions'!$J$27)),1,0),0)))))))*'Recurring Transactions'!$D$27)</f>
        <v/>
      </c>
    </row>
    <row r="1324">
      <c r="N1324" s="126">
        <f>'Recurring Transactions'!$A$27</f>
        <v/>
      </c>
      <c r="O1324" s="126">
        <f>'Recurring Transactions'!$B$27</f>
        <v/>
      </c>
      <c r="P1324" s="126">
        <f>'Recurring Transactions'!$E$27</f>
        <v/>
      </c>
      <c r="Q1324" s="72">
        <f>IF('Recurring Transactions'!$J$27="","",EDATE('Recurring Transactions'!$J$27,42))</f>
        <v/>
      </c>
      <c r="R1324" s="126">
        <f>IF($Q1324="","",TEXT($Q1324,"mmm yyyy"))</f>
        <v/>
      </c>
      <c r="S1324" s="124">
        <f>IF(OR('Recurring Transactions'!$A$27="",$Q1324=""),0,(IF('Recurring Transactions'!$F$27="Monthly",IF(AND('Recurring Transactions'!$J$27&lt;=EOMONTH($Q1324,0),$Q1324&lt;='Recurring Transactions'!$L$27),1,0),IF('Recurring Transactions'!$F$27="Semi-monthly",IF(AND('Recurring Transactions'!$J$27&lt;=EOMONTH($Q1324,0),$Q1324&lt;='Recurring Transactions'!$L$27),2,0),IF('Recurring Transactions'!$F$27="Weekly",IF(AND('Recurring Transactions'!$J$27&lt;=EOMONTH($Q1324,0),$Q1324&lt;='Recurring Transactions'!$L$27),MAX(0,INT((MIN(EOMONTH($Q1324,0),'Recurring Transactions'!$L$27)-'Recurring Transactions'!$J$27)/7)+INT(-(MAX('Recurring Transactions'!$J$27,$Q1324)-'Recurring Transactions'!$J$27)/7)+1),0),IF('Recurring Transactions'!$F$27="Bi-weekly",IF(AND('Recurring Transactions'!$J$27&lt;=EOMONTH($Q1324,0),$Q1324&lt;='Recurring Transactions'!$L$27),MAX(0,INT((MIN(EOMONTH($Q1324,0),'Recurring Transactions'!$L$27)-'Recurring Transactions'!$J$27)/14)+INT(-(MAX('Recurring Transactions'!$J$27,$Q1324)-'Recurring Transactions'!$J$27)/14)+1),0),IF('Recurring Transactions'!$F$27="Quarterly",IF(AND(AND('Recurring Transactions'!$J$27&lt;=EOMONTH($Q1324,0),$Q1324&lt;='Recurring Transactions'!$L$27),MOD((YEAR($Q1324)-YEAR('Recurring Transactions'!$J$27))*12+MONTH($Q1324)-MONTH('Recurring Transactions'!$J$27),3)=0),1,0),IF('Recurring Transactions'!$F$27="Annually",IF(AND(AND('Recurring Transactions'!$J$27&lt;=EOMONTH($Q1324,0),$Q1324&lt;='Recurring Transactions'!$L$27),MONTH($Q1324)=MONTH('Recurring Transactions'!$J$27)),1,0),0)))))))*'Recurring Transactions'!$D$27)</f>
        <v/>
      </c>
    </row>
    <row r="1325">
      <c r="N1325" s="126">
        <f>'Recurring Transactions'!$A$27</f>
        <v/>
      </c>
      <c r="O1325" s="126">
        <f>'Recurring Transactions'!$B$27</f>
        <v/>
      </c>
      <c r="P1325" s="126">
        <f>'Recurring Transactions'!$E$27</f>
        <v/>
      </c>
      <c r="Q1325" s="72">
        <f>IF('Recurring Transactions'!$J$27="","",EDATE('Recurring Transactions'!$J$27,43))</f>
        <v/>
      </c>
      <c r="R1325" s="126">
        <f>IF($Q1325="","",TEXT($Q1325,"mmm yyyy"))</f>
        <v/>
      </c>
      <c r="S1325" s="124">
        <f>IF(OR('Recurring Transactions'!$A$27="",$Q1325=""),0,(IF('Recurring Transactions'!$F$27="Monthly",IF(AND('Recurring Transactions'!$J$27&lt;=EOMONTH($Q1325,0),$Q1325&lt;='Recurring Transactions'!$L$27),1,0),IF('Recurring Transactions'!$F$27="Semi-monthly",IF(AND('Recurring Transactions'!$J$27&lt;=EOMONTH($Q1325,0),$Q1325&lt;='Recurring Transactions'!$L$27),2,0),IF('Recurring Transactions'!$F$27="Weekly",IF(AND('Recurring Transactions'!$J$27&lt;=EOMONTH($Q1325,0),$Q1325&lt;='Recurring Transactions'!$L$27),MAX(0,INT((MIN(EOMONTH($Q1325,0),'Recurring Transactions'!$L$27)-'Recurring Transactions'!$J$27)/7)+INT(-(MAX('Recurring Transactions'!$J$27,$Q1325)-'Recurring Transactions'!$J$27)/7)+1),0),IF('Recurring Transactions'!$F$27="Bi-weekly",IF(AND('Recurring Transactions'!$J$27&lt;=EOMONTH($Q1325,0),$Q1325&lt;='Recurring Transactions'!$L$27),MAX(0,INT((MIN(EOMONTH($Q1325,0),'Recurring Transactions'!$L$27)-'Recurring Transactions'!$J$27)/14)+INT(-(MAX('Recurring Transactions'!$J$27,$Q1325)-'Recurring Transactions'!$J$27)/14)+1),0),IF('Recurring Transactions'!$F$27="Quarterly",IF(AND(AND('Recurring Transactions'!$J$27&lt;=EOMONTH($Q1325,0),$Q1325&lt;='Recurring Transactions'!$L$27),MOD((YEAR($Q1325)-YEAR('Recurring Transactions'!$J$27))*12+MONTH($Q1325)-MONTH('Recurring Transactions'!$J$27),3)=0),1,0),IF('Recurring Transactions'!$F$27="Annually",IF(AND(AND('Recurring Transactions'!$J$27&lt;=EOMONTH($Q1325,0),$Q1325&lt;='Recurring Transactions'!$L$27),MONTH($Q1325)=MONTH('Recurring Transactions'!$J$27)),1,0),0)))))))*'Recurring Transactions'!$D$27)</f>
        <v/>
      </c>
    </row>
    <row r="1326">
      <c r="N1326" s="126">
        <f>'Recurring Transactions'!$A$27</f>
        <v/>
      </c>
      <c r="O1326" s="126">
        <f>'Recurring Transactions'!$B$27</f>
        <v/>
      </c>
      <c r="P1326" s="126">
        <f>'Recurring Transactions'!$E$27</f>
        <v/>
      </c>
      <c r="Q1326" s="72">
        <f>IF('Recurring Transactions'!$J$27="","",EDATE('Recurring Transactions'!$J$27,44))</f>
        <v/>
      </c>
      <c r="R1326" s="126">
        <f>IF($Q1326="","",TEXT($Q1326,"mmm yyyy"))</f>
        <v/>
      </c>
      <c r="S1326" s="124">
        <f>IF(OR('Recurring Transactions'!$A$27="",$Q1326=""),0,(IF('Recurring Transactions'!$F$27="Monthly",IF(AND('Recurring Transactions'!$J$27&lt;=EOMONTH($Q1326,0),$Q1326&lt;='Recurring Transactions'!$L$27),1,0),IF('Recurring Transactions'!$F$27="Semi-monthly",IF(AND('Recurring Transactions'!$J$27&lt;=EOMONTH($Q1326,0),$Q1326&lt;='Recurring Transactions'!$L$27),2,0),IF('Recurring Transactions'!$F$27="Weekly",IF(AND('Recurring Transactions'!$J$27&lt;=EOMONTH($Q1326,0),$Q1326&lt;='Recurring Transactions'!$L$27),MAX(0,INT((MIN(EOMONTH($Q1326,0),'Recurring Transactions'!$L$27)-'Recurring Transactions'!$J$27)/7)+INT(-(MAX('Recurring Transactions'!$J$27,$Q1326)-'Recurring Transactions'!$J$27)/7)+1),0),IF('Recurring Transactions'!$F$27="Bi-weekly",IF(AND('Recurring Transactions'!$J$27&lt;=EOMONTH($Q1326,0),$Q1326&lt;='Recurring Transactions'!$L$27),MAX(0,INT((MIN(EOMONTH($Q1326,0),'Recurring Transactions'!$L$27)-'Recurring Transactions'!$J$27)/14)+INT(-(MAX('Recurring Transactions'!$J$27,$Q1326)-'Recurring Transactions'!$J$27)/14)+1),0),IF('Recurring Transactions'!$F$27="Quarterly",IF(AND(AND('Recurring Transactions'!$J$27&lt;=EOMONTH($Q1326,0),$Q1326&lt;='Recurring Transactions'!$L$27),MOD((YEAR($Q1326)-YEAR('Recurring Transactions'!$J$27))*12+MONTH($Q1326)-MONTH('Recurring Transactions'!$J$27),3)=0),1,0),IF('Recurring Transactions'!$F$27="Annually",IF(AND(AND('Recurring Transactions'!$J$27&lt;=EOMONTH($Q1326,0),$Q1326&lt;='Recurring Transactions'!$L$27),MONTH($Q1326)=MONTH('Recurring Transactions'!$J$27)),1,0),0)))))))*'Recurring Transactions'!$D$27)</f>
        <v/>
      </c>
    </row>
    <row r="1327">
      <c r="N1327" s="126">
        <f>'Recurring Transactions'!$A$27</f>
        <v/>
      </c>
      <c r="O1327" s="126">
        <f>'Recurring Transactions'!$B$27</f>
        <v/>
      </c>
      <c r="P1327" s="126">
        <f>'Recurring Transactions'!$E$27</f>
        <v/>
      </c>
      <c r="Q1327" s="72">
        <f>IF('Recurring Transactions'!$J$27="","",EDATE('Recurring Transactions'!$J$27,45))</f>
        <v/>
      </c>
      <c r="R1327" s="126">
        <f>IF($Q1327="","",TEXT($Q1327,"mmm yyyy"))</f>
        <v/>
      </c>
      <c r="S1327" s="124">
        <f>IF(OR('Recurring Transactions'!$A$27="",$Q1327=""),0,(IF('Recurring Transactions'!$F$27="Monthly",IF(AND('Recurring Transactions'!$J$27&lt;=EOMONTH($Q1327,0),$Q1327&lt;='Recurring Transactions'!$L$27),1,0),IF('Recurring Transactions'!$F$27="Semi-monthly",IF(AND('Recurring Transactions'!$J$27&lt;=EOMONTH($Q1327,0),$Q1327&lt;='Recurring Transactions'!$L$27),2,0),IF('Recurring Transactions'!$F$27="Weekly",IF(AND('Recurring Transactions'!$J$27&lt;=EOMONTH($Q1327,0),$Q1327&lt;='Recurring Transactions'!$L$27),MAX(0,INT((MIN(EOMONTH($Q1327,0),'Recurring Transactions'!$L$27)-'Recurring Transactions'!$J$27)/7)+INT(-(MAX('Recurring Transactions'!$J$27,$Q1327)-'Recurring Transactions'!$J$27)/7)+1),0),IF('Recurring Transactions'!$F$27="Bi-weekly",IF(AND('Recurring Transactions'!$J$27&lt;=EOMONTH($Q1327,0),$Q1327&lt;='Recurring Transactions'!$L$27),MAX(0,INT((MIN(EOMONTH($Q1327,0),'Recurring Transactions'!$L$27)-'Recurring Transactions'!$J$27)/14)+INT(-(MAX('Recurring Transactions'!$J$27,$Q1327)-'Recurring Transactions'!$J$27)/14)+1),0),IF('Recurring Transactions'!$F$27="Quarterly",IF(AND(AND('Recurring Transactions'!$J$27&lt;=EOMONTH($Q1327,0),$Q1327&lt;='Recurring Transactions'!$L$27),MOD((YEAR($Q1327)-YEAR('Recurring Transactions'!$J$27))*12+MONTH($Q1327)-MONTH('Recurring Transactions'!$J$27),3)=0),1,0),IF('Recurring Transactions'!$F$27="Annually",IF(AND(AND('Recurring Transactions'!$J$27&lt;=EOMONTH($Q1327,0),$Q1327&lt;='Recurring Transactions'!$L$27),MONTH($Q1327)=MONTH('Recurring Transactions'!$J$27)),1,0),0)))))))*'Recurring Transactions'!$D$27)</f>
        <v/>
      </c>
    </row>
    <row r="1328">
      <c r="N1328" s="126">
        <f>'Recurring Transactions'!$A$27</f>
        <v/>
      </c>
      <c r="O1328" s="126">
        <f>'Recurring Transactions'!$B$27</f>
        <v/>
      </c>
      <c r="P1328" s="126">
        <f>'Recurring Transactions'!$E$27</f>
        <v/>
      </c>
      <c r="Q1328" s="72">
        <f>IF('Recurring Transactions'!$J$27="","",EDATE('Recurring Transactions'!$J$27,46))</f>
        <v/>
      </c>
      <c r="R1328" s="126">
        <f>IF($Q1328="","",TEXT($Q1328,"mmm yyyy"))</f>
        <v/>
      </c>
      <c r="S1328" s="124">
        <f>IF(OR('Recurring Transactions'!$A$27="",$Q1328=""),0,(IF('Recurring Transactions'!$F$27="Monthly",IF(AND('Recurring Transactions'!$J$27&lt;=EOMONTH($Q1328,0),$Q1328&lt;='Recurring Transactions'!$L$27),1,0),IF('Recurring Transactions'!$F$27="Semi-monthly",IF(AND('Recurring Transactions'!$J$27&lt;=EOMONTH($Q1328,0),$Q1328&lt;='Recurring Transactions'!$L$27),2,0),IF('Recurring Transactions'!$F$27="Weekly",IF(AND('Recurring Transactions'!$J$27&lt;=EOMONTH($Q1328,0),$Q1328&lt;='Recurring Transactions'!$L$27),MAX(0,INT((MIN(EOMONTH($Q1328,0),'Recurring Transactions'!$L$27)-'Recurring Transactions'!$J$27)/7)+INT(-(MAX('Recurring Transactions'!$J$27,$Q1328)-'Recurring Transactions'!$J$27)/7)+1),0),IF('Recurring Transactions'!$F$27="Bi-weekly",IF(AND('Recurring Transactions'!$J$27&lt;=EOMONTH($Q1328,0),$Q1328&lt;='Recurring Transactions'!$L$27),MAX(0,INT((MIN(EOMONTH($Q1328,0),'Recurring Transactions'!$L$27)-'Recurring Transactions'!$J$27)/14)+INT(-(MAX('Recurring Transactions'!$J$27,$Q1328)-'Recurring Transactions'!$J$27)/14)+1),0),IF('Recurring Transactions'!$F$27="Quarterly",IF(AND(AND('Recurring Transactions'!$J$27&lt;=EOMONTH($Q1328,0),$Q1328&lt;='Recurring Transactions'!$L$27),MOD((YEAR($Q1328)-YEAR('Recurring Transactions'!$J$27))*12+MONTH($Q1328)-MONTH('Recurring Transactions'!$J$27),3)=0),1,0),IF('Recurring Transactions'!$F$27="Annually",IF(AND(AND('Recurring Transactions'!$J$27&lt;=EOMONTH($Q1328,0),$Q1328&lt;='Recurring Transactions'!$L$27),MONTH($Q1328)=MONTH('Recurring Transactions'!$J$27)),1,0),0)))))))*'Recurring Transactions'!$D$27)</f>
        <v/>
      </c>
    </row>
    <row r="1329">
      <c r="N1329" s="126">
        <f>'Recurring Transactions'!$A$27</f>
        <v/>
      </c>
      <c r="O1329" s="126">
        <f>'Recurring Transactions'!$B$27</f>
        <v/>
      </c>
      <c r="P1329" s="126">
        <f>'Recurring Transactions'!$E$27</f>
        <v/>
      </c>
      <c r="Q1329" s="72">
        <f>IF('Recurring Transactions'!$J$27="","",EDATE('Recurring Transactions'!$J$27,47))</f>
        <v/>
      </c>
      <c r="R1329" s="126">
        <f>IF($Q1329="","",TEXT($Q1329,"mmm yyyy"))</f>
        <v/>
      </c>
      <c r="S1329" s="124">
        <f>IF(OR('Recurring Transactions'!$A$27="",$Q1329=""),0,(IF('Recurring Transactions'!$F$27="Monthly",IF(AND('Recurring Transactions'!$J$27&lt;=EOMONTH($Q1329,0),$Q1329&lt;='Recurring Transactions'!$L$27),1,0),IF('Recurring Transactions'!$F$27="Semi-monthly",IF(AND('Recurring Transactions'!$J$27&lt;=EOMONTH($Q1329,0),$Q1329&lt;='Recurring Transactions'!$L$27),2,0),IF('Recurring Transactions'!$F$27="Weekly",IF(AND('Recurring Transactions'!$J$27&lt;=EOMONTH($Q1329,0),$Q1329&lt;='Recurring Transactions'!$L$27),MAX(0,INT((MIN(EOMONTH($Q1329,0),'Recurring Transactions'!$L$27)-'Recurring Transactions'!$J$27)/7)+INT(-(MAX('Recurring Transactions'!$J$27,$Q1329)-'Recurring Transactions'!$J$27)/7)+1),0),IF('Recurring Transactions'!$F$27="Bi-weekly",IF(AND('Recurring Transactions'!$J$27&lt;=EOMONTH($Q1329,0),$Q1329&lt;='Recurring Transactions'!$L$27),MAX(0,INT((MIN(EOMONTH($Q1329,0),'Recurring Transactions'!$L$27)-'Recurring Transactions'!$J$27)/14)+INT(-(MAX('Recurring Transactions'!$J$27,$Q1329)-'Recurring Transactions'!$J$27)/14)+1),0),IF('Recurring Transactions'!$F$27="Quarterly",IF(AND(AND('Recurring Transactions'!$J$27&lt;=EOMONTH($Q1329,0),$Q1329&lt;='Recurring Transactions'!$L$27),MOD((YEAR($Q1329)-YEAR('Recurring Transactions'!$J$27))*12+MONTH($Q1329)-MONTH('Recurring Transactions'!$J$27),3)=0),1,0),IF('Recurring Transactions'!$F$27="Annually",IF(AND(AND('Recurring Transactions'!$J$27&lt;=EOMONTH($Q1329,0),$Q1329&lt;='Recurring Transactions'!$L$27),MONTH($Q1329)=MONTH('Recurring Transactions'!$J$27)),1,0),0)))))))*'Recurring Transactions'!$D$27)</f>
        <v/>
      </c>
    </row>
    <row r="1330">
      <c r="N1330" s="126">
        <f>'Recurring Transactions'!$A$27</f>
        <v/>
      </c>
      <c r="O1330" s="126">
        <f>'Recurring Transactions'!$B$27</f>
        <v/>
      </c>
      <c r="P1330" s="126">
        <f>'Recurring Transactions'!$E$27</f>
        <v/>
      </c>
      <c r="Q1330" s="72">
        <f>IF('Recurring Transactions'!$J$27="","",EDATE('Recurring Transactions'!$J$27,48))</f>
        <v/>
      </c>
      <c r="R1330" s="126">
        <f>IF($Q1330="","",TEXT($Q1330,"mmm yyyy"))</f>
        <v/>
      </c>
      <c r="S1330" s="124">
        <f>IF(OR('Recurring Transactions'!$A$27="",$Q1330=""),0,(IF('Recurring Transactions'!$F$27="Monthly",IF(AND('Recurring Transactions'!$J$27&lt;=EOMONTH($Q1330,0),$Q1330&lt;='Recurring Transactions'!$L$27),1,0),IF('Recurring Transactions'!$F$27="Semi-monthly",IF(AND('Recurring Transactions'!$J$27&lt;=EOMONTH($Q1330,0),$Q1330&lt;='Recurring Transactions'!$L$27),2,0),IF('Recurring Transactions'!$F$27="Weekly",IF(AND('Recurring Transactions'!$J$27&lt;=EOMONTH($Q1330,0),$Q1330&lt;='Recurring Transactions'!$L$27),MAX(0,INT((MIN(EOMONTH($Q1330,0),'Recurring Transactions'!$L$27)-'Recurring Transactions'!$J$27)/7)+INT(-(MAX('Recurring Transactions'!$J$27,$Q1330)-'Recurring Transactions'!$J$27)/7)+1),0),IF('Recurring Transactions'!$F$27="Bi-weekly",IF(AND('Recurring Transactions'!$J$27&lt;=EOMONTH($Q1330,0),$Q1330&lt;='Recurring Transactions'!$L$27),MAX(0,INT((MIN(EOMONTH($Q1330,0),'Recurring Transactions'!$L$27)-'Recurring Transactions'!$J$27)/14)+INT(-(MAX('Recurring Transactions'!$J$27,$Q1330)-'Recurring Transactions'!$J$27)/14)+1),0),IF('Recurring Transactions'!$F$27="Quarterly",IF(AND(AND('Recurring Transactions'!$J$27&lt;=EOMONTH($Q1330,0),$Q1330&lt;='Recurring Transactions'!$L$27),MOD((YEAR($Q1330)-YEAR('Recurring Transactions'!$J$27))*12+MONTH($Q1330)-MONTH('Recurring Transactions'!$J$27),3)=0),1,0),IF('Recurring Transactions'!$F$27="Annually",IF(AND(AND('Recurring Transactions'!$J$27&lt;=EOMONTH($Q1330,0),$Q1330&lt;='Recurring Transactions'!$L$27),MONTH($Q1330)=MONTH('Recurring Transactions'!$J$27)),1,0),0)))))))*'Recurring Transactions'!$D$27)</f>
        <v/>
      </c>
    </row>
    <row r="1331">
      <c r="N1331" s="126">
        <f>'Recurring Transactions'!$A$27</f>
        <v/>
      </c>
      <c r="O1331" s="126">
        <f>'Recurring Transactions'!$B$27</f>
        <v/>
      </c>
      <c r="P1331" s="126">
        <f>'Recurring Transactions'!$E$27</f>
        <v/>
      </c>
      <c r="Q1331" s="72">
        <f>IF('Recurring Transactions'!$J$27="","",EDATE('Recurring Transactions'!$J$27,49))</f>
        <v/>
      </c>
      <c r="R1331" s="126">
        <f>IF($Q1331="","",TEXT($Q1331,"mmm yyyy"))</f>
        <v/>
      </c>
      <c r="S1331" s="124">
        <f>IF(OR('Recurring Transactions'!$A$27="",$Q1331=""),0,(IF('Recurring Transactions'!$F$27="Monthly",IF(AND('Recurring Transactions'!$J$27&lt;=EOMONTH($Q1331,0),$Q1331&lt;='Recurring Transactions'!$L$27),1,0),IF('Recurring Transactions'!$F$27="Semi-monthly",IF(AND('Recurring Transactions'!$J$27&lt;=EOMONTH($Q1331,0),$Q1331&lt;='Recurring Transactions'!$L$27),2,0),IF('Recurring Transactions'!$F$27="Weekly",IF(AND('Recurring Transactions'!$J$27&lt;=EOMONTH($Q1331,0),$Q1331&lt;='Recurring Transactions'!$L$27),MAX(0,INT((MIN(EOMONTH($Q1331,0),'Recurring Transactions'!$L$27)-'Recurring Transactions'!$J$27)/7)+INT(-(MAX('Recurring Transactions'!$J$27,$Q1331)-'Recurring Transactions'!$J$27)/7)+1),0),IF('Recurring Transactions'!$F$27="Bi-weekly",IF(AND('Recurring Transactions'!$J$27&lt;=EOMONTH($Q1331,0),$Q1331&lt;='Recurring Transactions'!$L$27),MAX(0,INT((MIN(EOMONTH($Q1331,0),'Recurring Transactions'!$L$27)-'Recurring Transactions'!$J$27)/14)+INT(-(MAX('Recurring Transactions'!$J$27,$Q1331)-'Recurring Transactions'!$J$27)/14)+1),0),IF('Recurring Transactions'!$F$27="Quarterly",IF(AND(AND('Recurring Transactions'!$J$27&lt;=EOMONTH($Q1331,0),$Q1331&lt;='Recurring Transactions'!$L$27),MOD((YEAR($Q1331)-YEAR('Recurring Transactions'!$J$27))*12+MONTH($Q1331)-MONTH('Recurring Transactions'!$J$27),3)=0),1,0),IF('Recurring Transactions'!$F$27="Annually",IF(AND(AND('Recurring Transactions'!$J$27&lt;=EOMONTH($Q1331,0),$Q1331&lt;='Recurring Transactions'!$L$27),MONTH($Q1331)=MONTH('Recurring Transactions'!$J$27)),1,0),0)))))))*'Recurring Transactions'!$D$27)</f>
        <v/>
      </c>
    </row>
    <row r="1332">
      <c r="N1332" s="126">
        <f>'Recurring Transactions'!$A$27</f>
        <v/>
      </c>
      <c r="O1332" s="126">
        <f>'Recurring Transactions'!$B$27</f>
        <v/>
      </c>
      <c r="P1332" s="126">
        <f>'Recurring Transactions'!$E$27</f>
        <v/>
      </c>
      <c r="Q1332" s="72">
        <f>IF('Recurring Transactions'!$J$27="","",EDATE('Recurring Transactions'!$J$27,50))</f>
        <v/>
      </c>
      <c r="R1332" s="126">
        <f>IF($Q1332="","",TEXT($Q1332,"mmm yyyy"))</f>
        <v/>
      </c>
      <c r="S1332" s="124">
        <f>IF(OR('Recurring Transactions'!$A$27="",$Q1332=""),0,(IF('Recurring Transactions'!$F$27="Monthly",IF(AND('Recurring Transactions'!$J$27&lt;=EOMONTH($Q1332,0),$Q1332&lt;='Recurring Transactions'!$L$27),1,0),IF('Recurring Transactions'!$F$27="Semi-monthly",IF(AND('Recurring Transactions'!$J$27&lt;=EOMONTH($Q1332,0),$Q1332&lt;='Recurring Transactions'!$L$27),2,0),IF('Recurring Transactions'!$F$27="Weekly",IF(AND('Recurring Transactions'!$J$27&lt;=EOMONTH($Q1332,0),$Q1332&lt;='Recurring Transactions'!$L$27),MAX(0,INT((MIN(EOMONTH($Q1332,0),'Recurring Transactions'!$L$27)-'Recurring Transactions'!$J$27)/7)+INT(-(MAX('Recurring Transactions'!$J$27,$Q1332)-'Recurring Transactions'!$J$27)/7)+1),0),IF('Recurring Transactions'!$F$27="Bi-weekly",IF(AND('Recurring Transactions'!$J$27&lt;=EOMONTH($Q1332,0),$Q1332&lt;='Recurring Transactions'!$L$27),MAX(0,INT((MIN(EOMONTH($Q1332,0),'Recurring Transactions'!$L$27)-'Recurring Transactions'!$J$27)/14)+INT(-(MAX('Recurring Transactions'!$J$27,$Q1332)-'Recurring Transactions'!$J$27)/14)+1),0),IF('Recurring Transactions'!$F$27="Quarterly",IF(AND(AND('Recurring Transactions'!$J$27&lt;=EOMONTH($Q1332,0),$Q1332&lt;='Recurring Transactions'!$L$27),MOD((YEAR($Q1332)-YEAR('Recurring Transactions'!$J$27))*12+MONTH($Q1332)-MONTH('Recurring Transactions'!$J$27),3)=0),1,0),IF('Recurring Transactions'!$F$27="Annually",IF(AND(AND('Recurring Transactions'!$J$27&lt;=EOMONTH($Q1332,0),$Q1332&lt;='Recurring Transactions'!$L$27),MONTH($Q1332)=MONTH('Recurring Transactions'!$J$27)),1,0),0)))))))*'Recurring Transactions'!$D$27)</f>
        <v/>
      </c>
    </row>
    <row r="1333">
      <c r="N1333" s="126">
        <f>'Recurring Transactions'!$A$27</f>
        <v/>
      </c>
      <c r="O1333" s="126">
        <f>'Recurring Transactions'!$B$27</f>
        <v/>
      </c>
      <c r="P1333" s="126">
        <f>'Recurring Transactions'!$E$27</f>
        <v/>
      </c>
      <c r="Q1333" s="72">
        <f>IF('Recurring Transactions'!$J$27="","",EDATE('Recurring Transactions'!$J$27,51))</f>
        <v/>
      </c>
      <c r="R1333" s="126">
        <f>IF($Q1333="","",TEXT($Q1333,"mmm yyyy"))</f>
        <v/>
      </c>
      <c r="S1333" s="124">
        <f>IF(OR('Recurring Transactions'!$A$27="",$Q1333=""),0,(IF('Recurring Transactions'!$F$27="Monthly",IF(AND('Recurring Transactions'!$J$27&lt;=EOMONTH($Q1333,0),$Q1333&lt;='Recurring Transactions'!$L$27),1,0),IF('Recurring Transactions'!$F$27="Semi-monthly",IF(AND('Recurring Transactions'!$J$27&lt;=EOMONTH($Q1333,0),$Q1333&lt;='Recurring Transactions'!$L$27),2,0),IF('Recurring Transactions'!$F$27="Weekly",IF(AND('Recurring Transactions'!$J$27&lt;=EOMONTH($Q1333,0),$Q1333&lt;='Recurring Transactions'!$L$27),MAX(0,INT((MIN(EOMONTH($Q1333,0),'Recurring Transactions'!$L$27)-'Recurring Transactions'!$J$27)/7)+INT(-(MAX('Recurring Transactions'!$J$27,$Q1333)-'Recurring Transactions'!$J$27)/7)+1),0),IF('Recurring Transactions'!$F$27="Bi-weekly",IF(AND('Recurring Transactions'!$J$27&lt;=EOMONTH($Q1333,0),$Q1333&lt;='Recurring Transactions'!$L$27),MAX(0,INT((MIN(EOMONTH($Q1333,0),'Recurring Transactions'!$L$27)-'Recurring Transactions'!$J$27)/14)+INT(-(MAX('Recurring Transactions'!$J$27,$Q1333)-'Recurring Transactions'!$J$27)/14)+1),0),IF('Recurring Transactions'!$F$27="Quarterly",IF(AND(AND('Recurring Transactions'!$J$27&lt;=EOMONTH($Q1333,0),$Q1333&lt;='Recurring Transactions'!$L$27),MOD((YEAR($Q1333)-YEAR('Recurring Transactions'!$J$27))*12+MONTH($Q1333)-MONTH('Recurring Transactions'!$J$27),3)=0),1,0),IF('Recurring Transactions'!$F$27="Annually",IF(AND(AND('Recurring Transactions'!$J$27&lt;=EOMONTH($Q1333,0),$Q1333&lt;='Recurring Transactions'!$L$27),MONTH($Q1333)=MONTH('Recurring Transactions'!$J$27)),1,0),0)))))))*'Recurring Transactions'!$D$27)</f>
        <v/>
      </c>
    </row>
    <row r="1334">
      <c r="N1334" s="126">
        <f>'Recurring Transactions'!$A$27</f>
        <v/>
      </c>
      <c r="O1334" s="126">
        <f>'Recurring Transactions'!$B$27</f>
        <v/>
      </c>
      <c r="P1334" s="126">
        <f>'Recurring Transactions'!$E$27</f>
        <v/>
      </c>
      <c r="Q1334" s="72">
        <f>IF('Recurring Transactions'!$J$27="","",EDATE('Recurring Transactions'!$J$27,52))</f>
        <v/>
      </c>
      <c r="R1334" s="126">
        <f>IF($Q1334="","",TEXT($Q1334,"mmm yyyy"))</f>
        <v/>
      </c>
      <c r="S1334" s="124">
        <f>IF(OR('Recurring Transactions'!$A$27="",$Q1334=""),0,(IF('Recurring Transactions'!$F$27="Monthly",IF(AND('Recurring Transactions'!$J$27&lt;=EOMONTH($Q1334,0),$Q1334&lt;='Recurring Transactions'!$L$27),1,0),IF('Recurring Transactions'!$F$27="Semi-monthly",IF(AND('Recurring Transactions'!$J$27&lt;=EOMONTH($Q1334,0),$Q1334&lt;='Recurring Transactions'!$L$27),2,0),IF('Recurring Transactions'!$F$27="Weekly",IF(AND('Recurring Transactions'!$J$27&lt;=EOMONTH($Q1334,0),$Q1334&lt;='Recurring Transactions'!$L$27),MAX(0,INT((MIN(EOMONTH($Q1334,0),'Recurring Transactions'!$L$27)-'Recurring Transactions'!$J$27)/7)+INT(-(MAX('Recurring Transactions'!$J$27,$Q1334)-'Recurring Transactions'!$J$27)/7)+1),0),IF('Recurring Transactions'!$F$27="Bi-weekly",IF(AND('Recurring Transactions'!$J$27&lt;=EOMONTH($Q1334,0),$Q1334&lt;='Recurring Transactions'!$L$27),MAX(0,INT((MIN(EOMONTH($Q1334,0),'Recurring Transactions'!$L$27)-'Recurring Transactions'!$J$27)/14)+INT(-(MAX('Recurring Transactions'!$J$27,$Q1334)-'Recurring Transactions'!$J$27)/14)+1),0),IF('Recurring Transactions'!$F$27="Quarterly",IF(AND(AND('Recurring Transactions'!$J$27&lt;=EOMONTH($Q1334,0),$Q1334&lt;='Recurring Transactions'!$L$27),MOD((YEAR($Q1334)-YEAR('Recurring Transactions'!$J$27))*12+MONTH($Q1334)-MONTH('Recurring Transactions'!$J$27),3)=0),1,0),IF('Recurring Transactions'!$F$27="Annually",IF(AND(AND('Recurring Transactions'!$J$27&lt;=EOMONTH($Q1334,0),$Q1334&lt;='Recurring Transactions'!$L$27),MONTH($Q1334)=MONTH('Recurring Transactions'!$J$27)),1,0),0)))))))*'Recurring Transactions'!$D$27)</f>
        <v/>
      </c>
    </row>
    <row r="1335">
      <c r="N1335" s="126">
        <f>'Recurring Transactions'!$A$27</f>
        <v/>
      </c>
      <c r="O1335" s="126">
        <f>'Recurring Transactions'!$B$27</f>
        <v/>
      </c>
      <c r="P1335" s="126">
        <f>'Recurring Transactions'!$E$27</f>
        <v/>
      </c>
      <c r="Q1335" s="72">
        <f>IF('Recurring Transactions'!$J$27="","",EDATE('Recurring Transactions'!$J$27,53))</f>
        <v/>
      </c>
      <c r="R1335" s="126">
        <f>IF($Q1335="","",TEXT($Q1335,"mmm yyyy"))</f>
        <v/>
      </c>
      <c r="S1335" s="124">
        <f>IF(OR('Recurring Transactions'!$A$27="",$Q1335=""),0,(IF('Recurring Transactions'!$F$27="Monthly",IF(AND('Recurring Transactions'!$J$27&lt;=EOMONTH($Q1335,0),$Q1335&lt;='Recurring Transactions'!$L$27),1,0),IF('Recurring Transactions'!$F$27="Semi-monthly",IF(AND('Recurring Transactions'!$J$27&lt;=EOMONTH($Q1335,0),$Q1335&lt;='Recurring Transactions'!$L$27),2,0),IF('Recurring Transactions'!$F$27="Weekly",IF(AND('Recurring Transactions'!$J$27&lt;=EOMONTH($Q1335,0),$Q1335&lt;='Recurring Transactions'!$L$27),MAX(0,INT((MIN(EOMONTH($Q1335,0),'Recurring Transactions'!$L$27)-'Recurring Transactions'!$J$27)/7)+INT(-(MAX('Recurring Transactions'!$J$27,$Q1335)-'Recurring Transactions'!$J$27)/7)+1),0),IF('Recurring Transactions'!$F$27="Bi-weekly",IF(AND('Recurring Transactions'!$J$27&lt;=EOMONTH($Q1335,0),$Q1335&lt;='Recurring Transactions'!$L$27),MAX(0,INT((MIN(EOMONTH($Q1335,0),'Recurring Transactions'!$L$27)-'Recurring Transactions'!$J$27)/14)+INT(-(MAX('Recurring Transactions'!$J$27,$Q1335)-'Recurring Transactions'!$J$27)/14)+1),0),IF('Recurring Transactions'!$F$27="Quarterly",IF(AND(AND('Recurring Transactions'!$J$27&lt;=EOMONTH($Q1335,0),$Q1335&lt;='Recurring Transactions'!$L$27),MOD((YEAR($Q1335)-YEAR('Recurring Transactions'!$J$27))*12+MONTH($Q1335)-MONTH('Recurring Transactions'!$J$27),3)=0),1,0),IF('Recurring Transactions'!$F$27="Annually",IF(AND(AND('Recurring Transactions'!$J$27&lt;=EOMONTH($Q1335,0),$Q1335&lt;='Recurring Transactions'!$L$27),MONTH($Q1335)=MONTH('Recurring Transactions'!$J$27)),1,0),0)))))))*'Recurring Transactions'!$D$27)</f>
        <v/>
      </c>
    </row>
    <row r="1336">
      <c r="N1336" s="126">
        <f>'Recurring Transactions'!$A$27</f>
        <v/>
      </c>
      <c r="O1336" s="126">
        <f>'Recurring Transactions'!$B$27</f>
        <v/>
      </c>
      <c r="P1336" s="126">
        <f>'Recurring Transactions'!$E$27</f>
        <v/>
      </c>
      <c r="Q1336" s="72">
        <f>IF('Recurring Transactions'!$J$27="","",EDATE('Recurring Transactions'!$J$27,54))</f>
        <v/>
      </c>
      <c r="R1336" s="126">
        <f>IF($Q1336="","",TEXT($Q1336,"mmm yyyy"))</f>
        <v/>
      </c>
      <c r="S1336" s="124">
        <f>IF(OR('Recurring Transactions'!$A$27="",$Q1336=""),0,(IF('Recurring Transactions'!$F$27="Monthly",IF(AND('Recurring Transactions'!$J$27&lt;=EOMONTH($Q1336,0),$Q1336&lt;='Recurring Transactions'!$L$27),1,0),IF('Recurring Transactions'!$F$27="Semi-monthly",IF(AND('Recurring Transactions'!$J$27&lt;=EOMONTH($Q1336,0),$Q1336&lt;='Recurring Transactions'!$L$27),2,0),IF('Recurring Transactions'!$F$27="Weekly",IF(AND('Recurring Transactions'!$J$27&lt;=EOMONTH($Q1336,0),$Q1336&lt;='Recurring Transactions'!$L$27),MAX(0,INT((MIN(EOMONTH($Q1336,0),'Recurring Transactions'!$L$27)-'Recurring Transactions'!$J$27)/7)+INT(-(MAX('Recurring Transactions'!$J$27,$Q1336)-'Recurring Transactions'!$J$27)/7)+1),0),IF('Recurring Transactions'!$F$27="Bi-weekly",IF(AND('Recurring Transactions'!$J$27&lt;=EOMONTH($Q1336,0),$Q1336&lt;='Recurring Transactions'!$L$27),MAX(0,INT((MIN(EOMONTH($Q1336,0),'Recurring Transactions'!$L$27)-'Recurring Transactions'!$J$27)/14)+INT(-(MAX('Recurring Transactions'!$J$27,$Q1336)-'Recurring Transactions'!$J$27)/14)+1),0),IF('Recurring Transactions'!$F$27="Quarterly",IF(AND(AND('Recurring Transactions'!$J$27&lt;=EOMONTH($Q1336,0),$Q1336&lt;='Recurring Transactions'!$L$27),MOD((YEAR($Q1336)-YEAR('Recurring Transactions'!$J$27))*12+MONTH($Q1336)-MONTH('Recurring Transactions'!$J$27),3)=0),1,0),IF('Recurring Transactions'!$F$27="Annually",IF(AND(AND('Recurring Transactions'!$J$27&lt;=EOMONTH($Q1336,0),$Q1336&lt;='Recurring Transactions'!$L$27),MONTH($Q1336)=MONTH('Recurring Transactions'!$J$27)),1,0),0)))))))*'Recurring Transactions'!$D$27)</f>
        <v/>
      </c>
    </row>
    <row r="1337">
      <c r="N1337" s="126">
        <f>'Recurring Transactions'!$A$27</f>
        <v/>
      </c>
      <c r="O1337" s="126">
        <f>'Recurring Transactions'!$B$27</f>
        <v/>
      </c>
      <c r="P1337" s="126">
        <f>'Recurring Transactions'!$E$27</f>
        <v/>
      </c>
      <c r="Q1337" s="72">
        <f>IF('Recurring Transactions'!$J$27="","",EDATE('Recurring Transactions'!$J$27,55))</f>
        <v/>
      </c>
      <c r="R1337" s="126">
        <f>IF($Q1337="","",TEXT($Q1337,"mmm yyyy"))</f>
        <v/>
      </c>
      <c r="S1337" s="124">
        <f>IF(OR('Recurring Transactions'!$A$27="",$Q1337=""),0,(IF('Recurring Transactions'!$F$27="Monthly",IF(AND('Recurring Transactions'!$J$27&lt;=EOMONTH($Q1337,0),$Q1337&lt;='Recurring Transactions'!$L$27),1,0),IF('Recurring Transactions'!$F$27="Semi-monthly",IF(AND('Recurring Transactions'!$J$27&lt;=EOMONTH($Q1337,0),$Q1337&lt;='Recurring Transactions'!$L$27),2,0),IF('Recurring Transactions'!$F$27="Weekly",IF(AND('Recurring Transactions'!$J$27&lt;=EOMONTH($Q1337,0),$Q1337&lt;='Recurring Transactions'!$L$27),MAX(0,INT((MIN(EOMONTH($Q1337,0),'Recurring Transactions'!$L$27)-'Recurring Transactions'!$J$27)/7)+INT(-(MAX('Recurring Transactions'!$J$27,$Q1337)-'Recurring Transactions'!$J$27)/7)+1),0),IF('Recurring Transactions'!$F$27="Bi-weekly",IF(AND('Recurring Transactions'!$J$27&lt;=EOMONTH($Q1337,0),$Q1337&lt;='Recurring Transactions'!$L$27),MAX(0,INT((MIN(EOMONTH($Q1337,0),'Recurring Transactions'!$L$27)-'Recurring Transactions'!$J$27)/14)+INT(-(MAX('Recurring Transactions'!$J$27,$Q1337)-'Recurring Transactions'!$J$27)/14)+1),0),IF('Recurring Transactions'!$F$27="Quarterly",IF(AND(AND('Recurring Transactions'!$J$27&lt;=EOMONTH($Q1337,0),$Q1337&lt;='Recurring Transactions'!$L$27),MOD((YEAR($Q1337)-YEAR('Recurring Transactions'!$J$27))*12+MONTH($Q1337)-MONTH('Recurring Transactions'!$J$27),3)=0),1,0),IF('Recurring Transactions'!$F$27="Annually",IF(AND(AND('Recurring Transactions'!$J$27&lt;=EOMONTH($Q1337,0),$Q1337&lt;='Recurring Transactions'!$L$27),MONTH($Q1337)=MONTH('Recurring Transactions'!$J$27)),1,0),0)))))))*'Recurring Transactions'!$D$27)</f>
        <v/>
      </c>
    </row>
    <row r="1338">
      <c r="N1338" s="126">
        <f>'Recurring Transactions'!$A$27</f>
        <v/>
      </c>
      <c r="O1338" s="126">
        <f>'Recurring Transactions'!$B$27</f>
        <v/>
      </c>
      <c r="P1338" s="126">
        <f>'Recurring Transactions'!$E$27</f>
        <v/>
      </c>
      <c r="Q1338" s="72">
        <f>IF('Recurring Transactions'!$J$27="","",EDATE('Recurring Transactions'!$J$27,56))</f>
        <v/>
      </c>
      <c r="R1338" s="126">
        <f>IF($Q1338="","",TEXT($Q1338,"mmm yyyy"))</f>
        <v/>
      </c>
      <c r="S1338" s="124">
        <f>IF(OR('Recurring Transactions'!$A$27="",$Q1338=""),0,(IF('Recurring Transactions'!$F$27="Monthly",IF(AND('Recurring Transactions'!$J$27&lt;=EOMONTH($Q1338,0),$Q1338&lt;='Recurring Transactions'!$L$27),1,0),IF('Recurring Transactions'!$F$27="Semi-monthly",IF(AND('Recurring Transactions'!$J$27&lt;=EOMONTH($Q1338,0),$Q1338&lt;='Recurring Transactions'!$L$27),2,0),IF('Recurring Transactions'!$F$27="Weekly",IF(AND('Recurring Transactions'!$J$27&lt;=EOMONTH($Q1338,0),$Q1338&lt;='Recurring Transactions'!$L$27),MAX(0,INT((MIN(EOMONTH($Q1338,0),'Recurring Transactions'!$L$27)-'Recurring Transactions'!$J$27)/7)+INT(-(MAX('Recurring Transactions'!$J$27,$Q1338)-'Recurring Transactions'!$J$27)/7)+1),0),IF('Recurring Transactions'!$F$27="Bi-weekly",IF(AND('Recurring Transactions'!$J$27&lt;=EOMONTH($Q1338,0),$Q1338&lt;='Recurring Transactions'!$L$27),MAX(0,INT((MIN(EOMONTH($Q1338,0),'Recurring Transactions'!$L$27)-'Recurring Transactions'!$J$27)/14)+INT(-(MAX('Recurring Transactions'!$J$27,$Q1338)-'Recurring Transactions'!$J$27)/14)+1),0),IF('Recurring Transactions'!$F$27="Quarterly",IF(AND(AND('Recurring Transactions'!$J$27&lt;=EOMONTH($Q1338,0),$Q1338&lt;='Recurring Transactions'!$L$27),MOD((YEAR($Q1338)-YEAR('Recurring Transactions'!$J$27))*12+MONTH($Q1338)-MONTH('Recurring Transactions'!$J$27),3)=0),1,0),IF('Recurring Transactions'!$F$27="Annually",IF(AND(AND('Recurring Transactions'!$J$27&lt;=EOMONTH($Q1338,0),$Q1338&lt;='Recurring Transactions'!$L$27),MONTH($Q1338)=MONTH('Recurring Transactions'!$J$27)),1,0),0)))))))*'Recurring Transactions'!$D$27)</f>
        <v/>
      </c>
    </row>
    <row r="1339">
      <c r="N1339" s="126">
        <f>'Recurring Transactions'!$A$27</f>
        <v/>
      </c>
      <c r="O1339" s="126">
        <f>'Recurring Transactions'!$B$27</f>
        <v/>
      </c>
      <c r="P1339" s="126">
        <f>'Recurring Transactions'!$E$27</f>
        <v/>
      </c>
      <c r="Q1339" s="72">
        <f>IF('Recurring Transactions'!$J$27="","",EDATE('Recurring Transactions'!$J$27,57))</f>
        <v/>
      </c>
      <c r="R1339" s="126">
        <f>IF($Q1339="","",TEXT($Q1339,"mmm yyyy"))</f>
        <v/>
      </c>
      <c r="S1339" s="124">
        <f>IF(OR('Recurring Transactions'!$A$27="",$Q1339=""),0,(IF('Recurring Transactions'!$F$27="Monthly",IF(AND('Recurring Transactions'!$J$27&lt;=EOMONTH($Q1339,0),$Q1339&lt;='Recurring Transactions'!$L$27),1,0),IF('Recurring Transactions'!$F$27="Semi-monthly",IF(AND('Recurring Transactions'!$J$27&lt;=EOMONTH($Q1339,0),$Q1339&lt;='Recurring Transactions'!$L$27),2,0),IF('Recurring Transactions'!$F$27="Weekly",IF(AND('Recurring Transactions'!$J$27&lt;=EOMONTH($Q1339,0),$Q1339&lt;='Recurring Transactions'!$L$27),MAX(0,INT((MIN(EOMONTH($Q1339,0),'Recurring Transactions'!$L$27)-'Recurring Transactions'!$J$27)/7)+INT(-(MAX('Recurring Transactions'!$J$27,$Q1339)-'Recurring Transactions'!$J$27)/7)+1),0),IF('Recurring Transactions'!$F$27="Bi-weekly",IF(AND('Recurring Transactions'!$J$27&lt;=EOMONTH($Q1339,0),$Q1339&lt;='Recurring Transactions'!$L$27),MAX(0,INT((MIN(EOMONTH($Q1339,0),'Recurring Transactions'!$L$27)-'Recurring Transactions'!$J$27)/14)+INT(-(MAX('Recurring Transactions'!$J$27,$Q1339)-'Recurring Transactions'!$J$27)/14)+1),0),IF('Recurring Transactions'!$F$27="Quarterly",IF(AND(AND('Recurring Transactions'!$J$27&lt;=EOMONTH($Q1339,0),$Q1339&lt;='Recurring Transactions'!$L$27),MOD((YEAR($Q1339)-YEAR('Recurring Transactions'!$J$27))*12+MONTH($Q1339)-MONTH('Recurring Transactions'!$J$27),3)=0),1,0),IF('Recurring Transactions'!$F$27="Annually",IF(AND(AND('Recurring Transactions'!$J$27&lt;=EOMONTH($Q1339,0),$Q1339&lt;='Recurring Transactions'!$L$27),MONTH($Q1339)=MONTH('Recurring Transactions'!$J$27)),1,0),0)))))))*'Recurring Transactions'!$D$27)</f>
        <v/>
      </c>
    </row>
    <row r="1340">
      <c r="N1340" s="126">
        <f>'Recurring Transactions'!$A$27</f>
        <v/>
      </c>
      <c r="O1340" s="126">
        <f>'Recurring Transactions'!$B$27</f>
        <v/>
      </c>
      <c r="P1340" s="126">
        <f>'Recurring Transactions'!$E$27</f>
        <v/>
      </c>
      <c r="Q1340" s="72">
        <f>IF('Recurring Transactions'!$J$27="","",EDATE('Recurring Transactions'!$J$27,58))</f>
        <v/>
      </c>
      <c r="R1340" s="126">
        <f>IF($Q1340="","",TEXT($Q1340,"mmm yyyy"))</f>
        <v/>
      </c>
      <c r="S1340" s="124">
        <f>IF(OR('Recurring Transactions'!$A$27="",$Q1340=""),0,(IF('Recurring Transactions'!$F$27="Monthly",IF(AND('Recurring Transactions'!$J$27&lt;=EOMONTH($Q1340,0),$Q1340&lt;='Recurring Transactions'!$L$27),1,0),IF('Recurring Transactions'!$F$27="Semi-monthly",IF(AND('Recurring Transactions'!$J$27&lt;=EOMONTH($Q1340,0),$Q1340&lt;='Recurring Transactions'!$L$27),2,0),IF('Recurring Transactions'!$F$27="Weekly",IF(AND('Recurring Transactions'!$J$27&lt;=EOMONTH($Q1340,0),$Q1340&lt;='Recurring Transactions'!$L$27),MAX(0,INT((MIN(EOMONTH($Q1340,0),'Recurring Transactions'!$L$27)-'Recurring Transactions'!$J$27)/7)+INT(-(MAX('Recurring Transactions'!$J$27,$Q1340)-'Recurring Transactions'!$J$27)/7)+1),0),IF('Recurring Transactions'!$F$27="Bi-weekly",IF(AND('Recurring Transactions'!$J$27&lt;=EOMONTH($Q1340,0),$Q1340&lt;='Recurring Transactions'!$L$27),MAX(0,INT((MIN(EOMONTH($Q1340,0),'Recurring Transactions'!$L$27)-'Recurring Transactions'!$J$27)/14)+INT(-(MAX('Recurring Transactions'!$J$27,$Q1340)-'Recurring Transactions'!$J$27)/14)+1),0),IF('Recurring Transactions'!$F$27="Quarterly",IF(AND(AND('Recurring Transactions'!$J$27&lt;=EOMONTH($Q1340,0),$Q1340&lt;='Recurring Transactions'!$L$27),MOD((YEAR($Q1340)-YEAR('Recurring Transactions'!$J$27))*12+MONTH($Q1340)-MONTH('Recurring Transactions'!$J$27),3)=0),1,0),IF('Recurring Transactions'!$F$27="Annually",IF(AND(AND('Recurring Transactions'!$J$27&lt;=EOMONTH($Q1340,0),$Q1340&lt;='Recurring Transactions'!$L$27),MONTH($Q1340)=MONTH('Recurring Transactions'!$J$27)),1,0),0)))))))*'Recurring Transactions'!$D$27)</f>
        <v/>
      </c>
    </row>
    <row r="1341">
      <c r="N1341" s="126">
        <f>'Recurring Transactions'!$A$27</f>
        <v/>
      </c>
      <c r="O1341" s="126">
        <f>'Recurring Transactions'!$B$27</f>
        <v/>
      </c>
      <c r="P1341" s="126">
        <f>'Recurring Transactions'!$E$27</f>
        <v/>
      </c>
      <c r="Q1341" s="72">
        <f>IF('Recurring Transactions'!$J$27="","",EDATE('Recurring Transactions'!$J$27,59))</f>
        <v/>
      </c>
      <c r="R1341" s="126">
        <f>IF($Q1341="","",TEXT($Q1341,"mmm yyyy"))</f>
        <v/>
      </c>
      <c r="S1341" s="124">
        <f>IF(OR('Recurring Transactions'!$A$27="",$Q1341=""),0,(IF('Recurring Transactions'!$F$27="Monthly",IF(AND('Recurring Transactions'!$J$27&lt;=EOMONTH($Q1341,0),$Q1341&lt;='Recurring Transactions'!$L$27),1,0),IF('Recurring Transactions'!$F$27="Semi-monthly",IF(AND('Recurring Transactions'!$J$27&lt;=EOMONTH($Q1341,0),$Q1341&lt;='Recurring Transactions'!$L$27),2,0),IF('Recurring Transactions'!$F$27="Weekly",IF(AND('Recurring Transactions'!$J$27&lt;=EOMONTH($Q1341,0),$Q1341&lt;='Recurring Transactions'!$L$27),MAX(0,INT((MIN(EOMONTH($Q1341,0),'Recurring Transactions'!$L$27)-'Recurring Transactions'!$J$27)/7)+INT(-(MAX('Recurring Transactions'!$J$27,$Q1341)-'Recurring Transactions'!$J$27)/7)+1),0),IF('Recurring Transactions'!$F$27="Bi-weekly",IF(AND('Recurring Transactions'!$J$27&lt;=EOMONTH($Q1341,0),$Q1341&lt;='Recurring Transactions'!$L$27),MAX(0,INT((MIN(EOMONTH($Q1341,0),'Recurring Transactions'!$L$27)-'Recurring Transactions'!$J$27)/14)+INT(-(MAX('Recurring Transactions'!$J$27,$Q1341)-'Recurring Transactions'!$J$27)/14)+1),0),IF('Recurring Transactions'!$F$27="Quarterly",IF(AND(AND('Recurring Transactions'!$J$27&lt;=EOMONTH($Q1341,0),$Q1341&lt;='Recurring Transactions'!$L$27),MOD((YEAR($Q1341)-YEAR('Recurring Transactions'!$J$27))*12+MONTH($Q1341)-MONTH('Recurring Transactions'!$J$27),3)=0),1,0),IF('Recurring Transactions'!$F$27="Annually",IF(AND(AND('Recurring Transactions'!$J$27&lt;=EOMONTH($Q1341,0),$Q1341&lt;='Recurring Transactions'!$L$27),MONTH($Q1341)=MONTH('Recurring Transactions'!$J$27)),1,0),0)))))))*'Recurring Transactions'!$D$27)</f>
        <v/>
      </c>
    </row>
    <row r="1342">
      <c r="N1342" s="126">
        <f>'Recurring Transactions'!$A$28</f>
        <v/>
      </c>
      <c r="O1342" s="126">
        <f>'Recurring Transactions'!$B$28</f>
        <v/>
      </c>
      <c r="P1342" s="126">
        <f>'Recurring Transactions'!$E$28</f>
        <v/>
      </c>
      <c r="Q1342" s="72">
        <f>IF('Recurring Transactions'!$J$28="","",EDATE('Recurring Transactions'!$J$28,0))</f>
        <v/>
      </c>
      <c r="R1342" s="126">
        <f>IF($Q1342="","",TEXT($Q1342,"mmm yyyy"))</f>
        <v/>
      </c>
      <c r="S1342" s="124">
        <f>IF(OR('Recurring Transactions'!$A$28="",$Q1342=""),0,(IF('Recurring Transactions'!$F$28="Monthly",IF(AND('Recurring Transactions'!$J$28&lt;=EOMONTH($Q1342,0),$Q1342&lt;='Recurring Transactions'!$L$28),1,0),IF('Recurring Transactions'!$F$28="Semi-monthly",IF(AND('Recurring Transactions'!$J$28&lt;=EOMONTH($Q1342,0),$Q1342&lt;='Recurring Transactions'!$L$28),2,0),IF('Recurring Transactions'!$F$28="Weekly",IF(AND('Recurring Transactions'!$J$28&lt;=EOMONTH($Q1342,0),$Q1342&lt;='Recurring Transactions'!$L$28),MAX(0,INT((MIN(EOMONTH($Q1342,0),'Recurring Transactions'!$L$28)-'Recurring Transactions'!$J$28)/7)+INT(-(MAX('Recurring Transactions'!$J$28,$Q1342)-'Recurring Transactions'!$J$28)/7)+1),0),IF('Recurring Transactions'!$F$28="Bi-weekly",IF(AND('Recurring Transactions'!$J$28&lt;=EOMONTH($Q1342,0),$Q1342&lt;='Recurring Transactions'!$L$28),MAX(0,INT((MIN(EOMONTH($Q1342,0),'Recurring Transactions'!$L$28)-'Recurring Transactions'!$J$28)/14)+INT(-(MAX('Recurring Transactions'!$J$28,$Q1342)-'Recurring Transactions'!$J$28)/14)+1),0),IF('Recurring Transactions'!$F$28="Quarterly",IF(AND(AND('Recurring Transactions'!$J$28&lt;=EOMONTH($Q1342,0),$Q1342&lt;='Recurring Transactions'!$L$28),MOD((YEAR($Q1342)-YEAR('Recurring Transactions'!$J$28))*12+MONTH($Q1342)-MONTH('Recurring Transactions'!$J$28),3)=0),1,0),IF('Recurring Transactions'!$F$28="Annually",IF(AND(AND('Recurring Transactions'!$J$28&lt;=EOMONTH($Q1342,0),$Q1342&lt;='Recurring Transactions'!$L$28),MONTH($Q1342)=MONTH('Recurring Transactions'!$J$28)),1,0),0)))))))*'Recurring Transactions'!$D$28)</f>
        <v/>
      </c>
    </row>
    <row r="1343">
      <c r="N1343" s="126">
        <f>'Recurring Transactions'!$A$28</f>
        <v/>
      </c>
      <c r="O1343" s="126">
        <f>'Recurring Transactions'!$B$28</f>
        <v/>
      </c>
      <c r="P1343" s="126">
        <f>'Recurring Transactions'!$E$28</f>
        <v/>
      </c>
      <c r="Q1343" s="72">
        <f>IF('Recurring Transactions'!$J$28="","",EDATE('Recurring Transactions'!$J$28,1))</f>
        <v/>
      </c>
      <c r="R1343" s="126">
        <f>IF($Q1343="","",TEXT($Q1343,"mmm yyyy"))</f>
        <v/>
      </c>
      <c r="S1343" s="124">
        <f>IF(OR('Recurring Transactions'!$A$28="",$Q1343=""),0,(IF('Recurring Transactions'!$F$28="Monthly",IF(AND('Recurring Transactions'!$J$28&lt;=EOMONTH($Q1343,0),$Q1343&lt;='Recurring Transactions'!$L$28),1,0),IF('Recurring Transactions'!$F$28="Semi-monthly",IF(AND('Recurring Transactions'!$J$28&lt;=EOMONTH($Q1343,0),$Q1343&lt;='Recurring Transactions'!$L$28),2,0),IF('Recurring Transactions'!$F$28="Weekly",IF(AND('Recurring Transactions'!$J$28&lt;=EOMONTH($Q1343,0),$Q1343&lt;='Recurring Transactions'!$L$28),MAX(0,INT((MIN(EOMONTH($Q1343,0),'Recurring Transactions'!$L$28)-'Recurring Transactions'!$J$28)/7)+INT(-(MAX('Recurring Transactions'!$J$28,$Q1343)-'Recurring Transactions'!$J$28)/7)+1),0),IF('Recurring Transactions'!$F$28="Bi-weekly",IF(AND('Recurring Transactions'!$J$28&lt;=EOMONTH($Q1343,0),$Q1343&lt;='Recurring Transactions'!$L$28),MAX(0,INT((MIN(EOMONTH($Q1343,0),'Recurring Transactions'!$L$28)-'Recurring Transactions'!$J$28)/14)+INT(-(MAX('Recurring Transactions'!$J$28,$Q1343)-'Recurring Transactions'!$J$28)/14)+1),0),IF('Recurring Transactions'!$F$28="Quarterly",IF(AND(AND('Recurring Transactions'!$J$28&lt;=EOMONTH($Q1343,0),$Q1343&lt;='Recurring Transactions'!$L$28),MOD((YEAR($Q1343)-YEAR('Recurring Transactions'!$J$28))*12+MONTH($Q1343)-MONTH('Recurring Transactions'!$J$28),3)=0),1,0),IF('Recurring Transactions'!$F$28="Annually",IF(AND(AND('Recurring Transactions'!$J$28&lt;=EOMONTH($Q1343,0),$Q1343&lt;='Recurring Transactions'!$L$28),MONTH($Q1343)=MONTH('Recurring Transactions'!$J$28)),1,0),0)))))))*'Recurring Transactions'!$D$28)</f>
        <v/>
      </c>
    </row>
    <row r="1344">
      <c r="N1344" s="126">
        <f>'Recurring Transactions'!$A$28</f>
        <v/>
      </c>
      <c r="O1344" s="126">
        <f>'Recurring Transactions'!$B$28</f>
        <v/>
      </c>
      <c r="P1344" s="126">
        <f>'Recurring Transactions'!$E$28</f>
        <v/>
      </c>
      <c r="Q1344" s="72">
        <f>IF('Recurring Transactions'!$J$28="","",EDATE('Recurring Transactions'!$J$28,2))</f>
        <v/>
      </c>
      <c r="R1344" s="126">
        <f>IF($Q1344="","",TEXT($Q1344,"mmm yyyy"))</f>
        <v/>
      </c>
      <c r="S1344" s="124">
        <f>IF(OR('Recurring Transactions'!$A$28="",$Q1344=""),0,(IF('Recurring Transactions'!$F$28="Monthly",IF(AND('Recurring Transactions'!$J$28&lt;=EOMONTH($Q1344,0),$Q1344&lt;='Recurring Transactions'!$L$28),1,0),IF('Recurring Transactions'!$F$28="Semi-monthly",IF(AND('Recurring Transactions'!$J$28&lt;=EOMONTH($Q1344,0),$Q1344&lt;='Recurring Transactions'!$L$28),2,0),IF('Recurring Transactions'!$F$28="Weekly",IF(AND('Recurring Transactions'!$J$28&lt;=EOMONTH($Q1344,0),$Q1344&lt;='Recurring Transactions'!$L$28),MAX(0,INT((MIN(EOMONTH($Q1344,0),'Recurring Transactions'!$L$28)-'Recurring Transactions'!$J$28)/7)+INT(-(MAX('Recurring Transactions'!$J$28,$Q1344)-'Recurring Transactions'!$J$28)/7)+1),0),IF('Recurring Transactions'!$F$28="Bi-weekly",IF(AND('Recurring Transactions'!$J$28&lt;=EOMONTH($Q1344,0),$Q1344&lt;='Recurring Transactions'!$L$28),MAX(0,INT((MIN(EOMONTH($Q1344,0),'Recurring Transactions'!$L$28)-'Recurring Transactions'!$J$28)/14)+INT(-(MAX('Recurring Transactions'!$J$28,$Q1344)-'Recurring Transactions'!$J$28)/14)+1),0),IF('Recurring Transactions'!$F$28="Quarterly",IF(AND(AND('Recurring Transactions'!$J$28&lt;=EOMONTH($Q1344,0),$Q1344&lt;='Recurring Transactions'!$L$28),MOD((YEAR($Q1344)-YEAR('Recurring Transactions'!$J$28))*12+MONTH($Q1344)-MONTH('Recurring Transactions'!$J$28),3)=0),1,0),IF('Recurring Transactions'!$F$28="Annually",IF(AND(AND('Recurring Transactions'!$J$28&lt;=EOMONTH($Q1344,0),$Q1344&lt;='Recurring Transactions'!$L$28),MONTH($Q1344)=MONTH('Recurring Transactions'!$J$28)),1,0),0)))))))*'Recurring Transactions'!$D$28)</f>
        <v/>
      </c>
    </row>
    <row r="1345">
      <c r="N1345" s="126">
        <f>'Recurring Transactions'!$A$28</f>
        <v/>
      </c>
      <c r="O1345" s="126">
        <f>'Recurring Transactions'!$B$28</f>
        <v/>
      </c>
      <c r="P1345" s="126">
        <f>'Recurring Transactions'!$E$28</f>
        <v/>
      </c>
      <c r="Q1345" s="72">
        <f>IF('Recurring Transactions'!$J$28="","",EDATE('Recurring Transactions'!$J$28,3))</f>
        <v/>
      </c>
      <c r="R1345" s="126">
        <f>IF($Q1345="","",TEXT($Q1345,"mmm yyyy"))</f>
        <v/>
      </c>
      <c r="S1345" s="124">
        <f>IF(OR('Recurring Transactions'!$A$28="",$Q1345=""),0,(IF('Recurring Transactions'!$F$28="Monthly",IF(AND('Recurring Transactions'!$J$28&lt;=EOMONTH($Q1345,0),$Q1345&lt;='Recurring Transactions'!$L$28),1,0),IF('Recurring Transactions'!$F$28="Semi-monthly",IF(AND('Recurring Transactions'!$J$28&lt;=EOMONTH($Q1345,0),$Q1345&lt;='Recurring Transactions'!$L$28),2,0),IF('Recurring Transactions'!$F$28="Weekly",IF(AND('Recurring Transactions'!$J$28&lt;=EOMONTH($Q1345,0),$Q1345&lt;='Recurring Transactions'!$L$28),MAX(0,INT((MIN(EOMONTH($Q1345,0),'Recurring Transactions'!$L$28)-'Recurring Transactions'!$J$28)/7)+INT(-(MAX('Recurring Transactions'!$J$28,$Q1345)-'Recurring Transactions'!$J$28)/7)+1),0),IF('Recurring Transactions'!$F$28="Bi-weekly",IF(AND('Recurring Transactions'!$J$28&lt;=EOMONTH($Q1345,0),$Q1345&lt;='Recurring Transactions'!$L$28),MAX(0,INT((MIN(EOMONTH($Q1345,0),'Recurring Transactions'!$L$28)-'Recurring Transactions'!$J$28)/14)+INT(-(MAX('Recurring Transactions'!$J$28,$Q1345)-'Recurring Transactions'!$J$28)/14)+1),0),IF('Recurring Transactions'!$F$28="Quarterly",IF(AND(AND('Recurring Transactions'!$J$28&lt;=EOMONTH($Q1345,0),$Q1345&lt;='Recurring Transactions'!$L$28),MOD((YEAR($Q1345)-YEAR('Recurring Transactions'!$J$28))*12+MONTH($Q1345)-MONTH('Recurring Transactions'!$J$28),3)=0),1,0),IF('Recurring Transactions'!$F$28="Annually",IF(AND(AND('Recurring Transactions'!$J$28&lt;=EOMONTH($Q1345,0),$Q1345&lt;='Recurring Transactions'!$L$28),MONTH($Q1345)=MONTH('Recurring Transactions'!$J$28)),1,0),0)))))))*'Recurring Transactions'!$D$28)</f>
        <v/>
      </c>
    </row>
    <row r="1346">
      <c r="N1346" s="126">
        <f>'Recurring Transactions'!$A$28</f>
        <v/>
      </c>
      <c r="O1346" s="126">
        <f>'Recurring Transactions'!$B$28</f>
        <v/>
      </c>
      <c r="P1346" s="126">
        <f>'Recurring Transactions'!$E$28</f>
        <v/>
      </c>
      <c r="Q1346" s="72">
        <f>IF('Recurring Transactions'!$J$28="","",EDATE('Recurring Transactions'!$J$28,4))</f>
        <v/>
      </c>
      <c r="R1346" s="126">
        <f>IF($Q1346="","",TEXT($Q1346,"mmm yyyy"))</f>
        <v/>
      </c>
      <c r="S1346" s="124">
        <f>IF(OR('Recurring Transactions'!$A$28="",$Q1346=""),0,(IF('Recurring Transactions'!$F$28="Monthly",IF(AND('Recurring Transactions'!$J$28&lt;=EOMONTH($Q1346,0),$Q1346&lt;='Recurring Transactions'!$L$28),1,0),IF('Recurring Transactions'!$F$28="Semi-monthly",IF(AND('Recurring Transactions'!$J$28&lt;=EOMONTH($Q1346,0),$Q1346&lt;='Recurring Transactions'!$L$28),2,0),IF('Recurring Transactions'!$F$28="Weekly",IF(AND('Recurring Transactions'!$J$28&lt;=EOMONTH($Q1346,0),$Q1346&lt;='Recurring Transactions'!$L$28),MAX(0,INT((MIN(EOMONTH($Q1346,0),'Recurring Transactions'!$L$28)-'Recurring Transactions'!$J$28)/7)+INT(-(MAX('Recurring Transactions'!$J$28,$Q1346)-'Recurring Transactions'!$J$28)/7)+1),0),IF('Recurring Transactions'!$F$28="Bi-weekly",IF(AND('Recurring Transactions'!$J$28&lt;=EOMONTH($Q1346,0),$Q1346&lt;='Recurring Transactions'!$L$28),MAX(0,INT((MIN(EOMONTH($Q1346,0),'Recurring Transactions'!$L$28)-'Recurring Transactions'!$J$28)/14)+INT(-(MAX('Recurring Transactions'!$J$28,$Q1346)-'Recurring Transactions'!$J$28)/14)+1),0),IF('Recurring Transactions'!$F$28="Quarterly",IF(AND(AND('Recurring Transactions'!$J$28&lt;=EOMONTH($Q1346,0),$Q1346&lt;='Recurring Transactions'!$L$28),MOD((YEAR($Q1346)-YEAR('Recurring Transactions'!$J$28))*12+MONTH($Q1346)-MONTH('Recurring Transactions'!$J$28),3)=0),1,0),IF('Recurring Transactions'!$F$28="Annually",IF(AND(AND('Recurring Transactions'!$J$28&lt;=EOMONTH($Q1346,0),$Q1346&lt;='Recurring Transactions'!$L$28),MONTH($Q1346)=MONTH('Recurring Transactions'!$J$28)),1,0),0)))))))*'Recurring Transactions'!$D$28)</f>
        <v/>
      </c>
    </row>
    <row r="1347">
      <c r="N1347" s="126">
        <f>'Recurring Transactions'!$A$28</f>
        <v/>
      </c>
      <c r="O1347" s="126">
        <f>'Recurring Transactions'!$B$28</f>
        <v/>
      </c>
      <c r="P1347" s="126">
        <f>'Recurring Transactions'!$E$28</f>
        <v/>
      </c>
      <c r="Q1347" s="72">
        <f>IF('Recurring Transactions'!$J$28="","",EDATE('Recurring Transactions'!$J$28,5))</f>
        <v/>
      </c>
      <c r="R1347" s="126">
        <f>IF($Q1347="","",TEXT($Q1347,"mmm yyyy"))</f>
        <v/>
      </c>
      <c r="S1347" s="124">
        <f>IF(OR('Recurring Transactions'!$A$28="",$Q1347=""),0,(IF('Recurring Transactions'!$F$28="Monthly",IF(AND('Recurring Transactions'!$J$28&lt;=EOMONTH($Q1347,0),$Q1347&lt;='Recurring Transactions'!$L$28),1,0),IF('Recurring Transactions'!$F$28="Semi-monthly",IF(AND('Recurring Transactions'!$J$28&lt;=EOMONTH($Q1347,0),$Q1347&lt;='Recurring Transactions'!$L$28),2,0),IF('Recurring Transactions'!$F$28="Weekly",IF(AND('Recurring Transactions'!$J$28&lt;=EOMONTH($Q1347,0),$Q1347&lt;='Recurring Transactions'!$L$28),MAX(0,INT((MIN(EOMONTH($Q1347,0),'Recurring Transactions'!$L$28)-'Recurring Transactions'!$J$28)/7)+INT(-(MAX('Recurring Transactions'!$J$28,$Q1347)-'Recurring Transactions'!$J$28)/7)+1),0),IF('Recurring Transactions'!$F$28="Bi-weekly",IF(AND('Recurring Transactions'!$J$28&lt;=EOMONTH($Q1347,0),$Q1347&lt;='Recurring Transactions'!$L$28),MAX(0,INT((MIN(EOMONTH($Q1347,0),'Recurring Transactions'!$L$28)-'Recurring Transactions'!$J$28)/14)+INT(-(MAX('Recurring Transactions'!$J$28,$Q1347)-'Recurring Transactions'!$J$28)/14)+1),0),IF('Recurring Transactions'!$F$28="Quarterly",IF(AND(AND('Recurring Transactions'!$J$28&lt;=EOMONTH($Q1347,0),$Q1347&lt;='Recurring Transactions'!$L$28),MOD((YEAR($Q1347)-YEAR('Recurring Transactions'!$J$28))*12+MONTH($Q1347)-MONTH('Recurring Transactions'!$J$28),3)=0),1,0),IF('Recurring Transactions'!$F$28="Annually",IF(AND(AND('Recurring Transactions'!$J$28&lt;=EOMONTH($Q1347,0),$Q1347&lt;='Recurring Transactions'!$L$28),MONTH($Q1347)=MONTH('Recurring Transactions'!$J$28)),1,0),0)))))))*'Recurring Transactions'!$D$28)</f>
        <v/>
      </c>
    </row>
    <row r="1348">
      <c r="N1348" s="126">
        <f>'Recurring Transactions'!$A$28</f>
        <v/>
      </c>
      <c r="O1348" s="126">
        <f>'Recurring Transactions'!$B$28</f>
        <v/>
      </c>
      <c r="P1348" s="126">
        <f>'Recurring Transactions'!$E$28</f>
        <v/>
      </c>
      <c r="Q1348" s="72">
        <f>IF('Recurring Transactions'!$J$28="","",EDATE('Recurring Transactions'!$J$28,6))</f>
        <v/>
      </c>
      <c r="R1348" s="126">
        <f>IF($Q1348="","",TEXT($Q1348,"mmm yyyy"))</f>
        <v/>
      </c>
      <c r="S1348" s="124">
        <f>IF(OR('Recurring Transactions'!$A$28="",$Q1348=""),0,(IF('Recurring Transactions'!$F$28="Monthly",IF(AND('Recurring Transactions'!$J$28&lt;=EOMONTH($Q1348,0),$Q1348&lt;='Recurring Transactions'!$L$28),1,0),IF('Recurring Transactions'!$F$28="Semi-monthly",IF(AND('Recurring Transactions'!$J$28&lt;=EOMONTH($Q1348,0),$Q1348&lt;='Recurring Transactions'!$L$28),2,0),IF('Recurring Transactions'!$F$28="Weekly",IF(AND('Recurring Transactions'!$J$28&lt;=EOMONTH($Q1348,0),$Q1348&lt;='Recurring Transactions'!$L$28),MAX(0,INT((MIN(EOMONTH($Q1348,0),'Recurring Transactions'!$L$28)-'Recurring Transactions'!$J$28)/7)+INT(-(MAX('Recurring Transactions'!$J$28,$Q1348)-'Recurring Transactions'!$J$28)/7)+1),0),IF('Recurring Transactions'!$F$28="Bi-weekly",IF(AND('Recurring Transactions'!$J$28&lt;=EOMONTH($Q1348,0),$Q1348&lt;='Recurring Transactions'!$L$28),MAX(0,INT((MIN(EOMONTH($Q1348,0),'Recurring Transactions'!$L$28)-'Recurring Transactions'!$J$28)/14)+INT(-(MAX('Recurring Transactions'!$J$28,$Q1348)-'Recurring Transactions'!$J$28)/14)+1),0),IF('Recurring Transactions'!$F$28="Quarterly",IF(AND(AND('Recurring Transactions'!$J$28&lt;=EOMONTH($Q1348,0),$Q1348&lt;='Recurring Transactions'!$L$28),MOD((YEAR($Q1348)-YEAR('Recurring Transactions'!$J$28))*12+MONTH($Q1348)-MONTH('Recurring Transactions'!$J$28),3)=0),1,0),IF('Recurring Transactions'!$F$28="Annually",IF(AND(AND('Recurring Transactions'!$J$28&lt;=EOMONTH($Q1348,0),$Q1348&lt;='Recurring Transactions'!$L$28),MONTH($Q1348)=MONTH('Recurring Transactions'!$J$28)),1,0),0)))))))*'Recurring Transactions'!$D$28)</f>
        <v/>
      </c>
    </row>
    <row r="1349">
      <c r="N1349" s="126">
        <f>'Recurring Transactions'!$A$28</f>
        <v/>
      </c>
      <c r="O1349" s="126">
        <f>'Recurring Transactions'!$B$28</f>
        <v/>
      </c>
      <c r="P1349" s="126">
        <f>'Recurring Transactions'!$E$28</f>
        <v/>
      </c>
      <c r="Q1349" s="72">
        <f>IF('Recurring Transactions'!$J$28="","",EDATE('Recurring Transactions'!$J$28,7))</f>
        <v/>
      </c>
      <c r="R1349" s="126">
        <f>IF($Q1349="","",TEXT($Q1349,"mmm yyyy"))</f>
        <v/>
      </c>
      <c r="S1349" s="124">
        <f>IF(OR('Recurring Transactions'!$A$28="",$Q1349=""),0,(IF('Recurring Transactions'!$F$28="Monthly",IF(AND('Recurring Transactions'!$J$28&lt;=EOMONTH($Q1349,0),$Q1349&lt;='Recurring Transactions'!$L$28),1,0),IF('Recurring Transactions'!$F$28="Semi-monthly",IF(AND('Recurring Transactions'!$J$28&lt;=EOMONTH($Q1349,0),$Q1349&lt;='Recurring Transactions'!$L$28),2,0),IF('Recurring Transactions'!$F$28="Weekly",IF(AND('Recurring Transactions'!$J$28&lt;=EOMONTH($Q1349,0),$Q1349&lt;='Recurring Transactions'!$L$28),MAX(0,INT((MIN(EOMONTH($Q1349,0),'Recurring Transactions'!$L$28)-'Recurring Transactions'!$J$28)/7)+INT(-(MAX('Recurring Transactions'!$J$28,$Q1349)-'Recurring Transactions'!$J$28)/7)+1),0),IF('Recurring Transactions'!$F$28="Bi-weekly",IF(AND('Recurring Transactions'!$J$28&lt;=EOMONTH($Q1349,0),$Q1349&lt;='Recurring Transactions'!$L$28),MAX(0,INT((MIN(EOMONTH($Q1349,0),'Recurring Transactions'!$L$28)-'Recurring Transactions'!$J$28)/14)+INT(-(MAX('Recurring Transactions'!$J$28,$Q1349)-'Recurring Transactions'!$J$28)/14)+1),0),IF('Recurring Transactions'!$F$28="Quarterly",IF(AND(AND('Recurring Transactions'!$J$28&lt;=EOMONTH($Q1349,0),$Q1349&lt;='Recurring Transactions'!$L$28),MOD((YEAR($Q1349)-YEAR('Recurring Transactions'!$J$28))*12+MONTH($Q1349)-MONTH('Recurring Transactions'!$J$28),3)=0),1,0),IF('Recurring Transactions'!$F$28="Annually",IF(AND(AND('Recurring Transactions'!$J$28&lt;=EOMONTH($Q1349,0),$Q1349&lt;='Recurring Transactions'!$L$28),MONTH($Q1349)=MONTH('Recurring Transactions'!$J$28)),1,0),0)))))))*'Recurring Transactions'!$D$28)</f>
        <v/>
      </c>
    </row>
    <row r="1350">
      <c r="N1350" s="126">
        <f>'Recurring Transactions'!$A$28</f>
        <v/>
      </c>
      <c r="O1350" s="126">
        <f>'Recurring Transactions'!$B$28</f>
        <v/>
      </c>
      <c r="P1350" s="126">
        <f>'Recurring Transactions'!$E$28</f>
        <v/>
      </c>
      <c r="Q1350" s="72">
        <f>IF('Recurring Transactions'!$J$28="","",EDATE('Recurring Transactions'!$J$28,8))</f>
        <v/>
      </c>
      <c r="R1350" s="126">
        <f>IF($Q1350="","",TEXT($Q1350,"mmm yyyy"))</f>
        <v/>
      </c>
      <c r="S1350" s="124">
        <f>IF(OR('Recurring Transactions'!$A$28="",$Q1350=""),0,(IF('Recurring Transactions'!$F$28="Monthly",IF(AND('Recurring Transactions'!$J$28&lt;=EOMONTH($Q1350,0),$Q1350&lt;='Recurring Transactions'!$L$28),1,0),IF('Recurring Transactions'!$F$28="Semi-monthly",IF(AND('Recurring Transactions'!$J$28&lt;=EOMONTH($Q1350,0),$Q1350&lt;='Recurring Transactions'!$L$28),2,0),IF('Recurring Transactions'!$F$28="Weekly",IF(AND('Recurring Transactions'!$J$28&lt;=EOMONTH($Q1350,0),$Q1350&lt;='Recurring Transactions'!$L$28),MAX(0,INT((MIN(EOMONTH($Q1350,0),'Recurring Transactions'!$L$28)-'Recurring Transactions'!$J$28)/7)+INT(-(MAX('Recurring Transactions'!$J$28,$Q1350)-'Recurring Transactions'!$J$28)/7)+1),0),IF('Recurring Transactions'!$F$28="Bi-weekly",IF(AND('Recurring Transactions'!$J$28&lt;=EOMONTH($Q1350,0),$Q1350&lt;='Recurring Transactions'!$L$28),MAX(0,INT((MIN(EOMONTH($Q1350,0),'Recurring Transactions'!$L$28)-'Recurring Transactions'!$J$28)/14)+INT(-(MAX('Recurring Transactions'!$J$28,$Q1350)-'Recurring Transactions'!$J$28)/14)+1),0),IF('Recurring Transactions'!$F$28="Quarterly",IF(AND(AND('Recurring Transactions'!$J$28&lt;=EOMONTH($Q1350,0),$Q1350&lt;='Recurring Transactions'!$L$28),MOD((YEAR($Q1350)-YEAR('Recurring Transactions'!$J$28))*12+MONTH($Q1350)-MONTH('Recurring Transactions'!$J$28),3)=0),1,0),IF('Recurring Transactions'!$F$28="Annually",IF(AND(AND('Recurring Transactions'!$J$28&lt;=EOMONTH($Q1350,0),$Q1350&lt;='Recurring Transactions'!$L$28),MONTH($Q1350)=MONTH('Recurring Transactions'!$J$28)),1,0),0)))))))*'Recurring Transactions'!$D$28)</f>
        <v/>
      </c>
    </row>
    <row r="1351">
      <c r="N1351" s="126">
        <f>'Recurring Transactions'!$A$28</f>
        <v/>
      </c>
      <c r="O1351" s="126">
        <f>'Recurring Transactions'!$B$28</f>
        <v/>
      </c>
      <c r="P1351" s="126">
        <f>'Recurring Transactions'!$E$28</f>
        <v/>
      </c>
      <c r="Q1351" s="72">
        <f>IF('Recurring Transactions'!$J$28="","",EDATE('Recurring Transactions'!$J$28,9))</f>
        <v/>
      </c>
      <c r="R1351" s="126">
        <f>IF($Q1351="","",TEXT($Q1351,"mmm yyyy"))</f>
        <v/>
      </c>
      <c r="S1351" s="124">
        <f>IF(OR('Recurring Transactions'!$A$28="",$Q1351=""),0,(IF('Recurring Transactions'!$F$28="Monthly",IF(AND('Recurring Transactions'!$J$28&lt;=EOMONTH($Q1351,0),$Q1351&lt;='Recurring Transactions'!$L$28),1,0),IF('Recurring Transactions'!$F$28="Semi-monthly",IF(AND('Recurring Transactions'!$J$28&lt;=EOMONTH($Q1351,0),$Q1351&lt;='Recurring Transactions'!$L$28),2,0),IF('Recurring Transactions'!$F$28="Weekly",IF(AND('Recurring Transactions'!$J$28&lt;=EOMONTH($Q1351,0),$Q1351&lt;='Recurring Transactions'!$L$28),MAX(0,INT((MIN(EOMONTH($Q1351,0),'Recurring Transactions'!$L$28)-'Recurring Transactions'!$J$28)/7)+INT(-(MAX('Recurring Transactions'!$J$28,$Q1351)-'Recurring Transactions'!$J$28)/7)+1),0),IF('Recurring Transactions'!$F$28="Bi-weekly",IF(AND('Recurring Transactions'!$J$28&lt;=EOMONTH($Q1351,0),$Q1351&lt;='Recurring Transactions'!$L$28),MAX(0,INT((MIN(EOMONTH($Q1351,0),'Recurring Transactions'!$L$28)-'Recurring Transactions'!$J$28)/14)+INT(-(MAX('Recurring Transactions'!$J$28,$Q1351)-'Recurring Transactions'!$J$28)/14)+1),0),IF('Recurring Transactions'!$F$28="Quarterly",IF(AND(AND('Recurring Transactions'!$J$28&lt;=EOMONTH($Q1351,0),$Q1351&lt;='Recurring Transactions'!$L$28),MOD((YEAR($Q1351)-YEAR('Recurring Transactions'!$J$28))*12+MONTH($Q1351)-MONTH('Recurring Transactions'!$J$28),3)=0),1,0),IF('Recurring Transactions'!$F$28="Annually",IF(AND(AND('Recurring Transactions'!$J$28&lt;=EOMONTH($Q1351,0),$Q1351&lt;='Recurring Transactions'!$L$28),MONTH($Q1351)=MONTH('Recurring Transactions'!$J$28)),1,0),0)))))))*'Recurring Transactions'!$D$28)</f>
        <v/>
      </c>
    </row>
    <row r="1352">
      <c r="N1352" s="126">
        <f>'Recurring Transactions'!$A$28</f>
        <v/>
      </c>
      <c r="O1352" s="126">
        <f>'Recurring Transactions'!$B$28</f>
        <v/>
      </c>
      <c r="P1352" s="126">
        <f>'Recurring Transactions'!$E$28</f>
        <v/>
      </c>
      <c r="Q1352" s="72">
        <f>IF('Recurring Transactions'!$J$28="","",EDATE('Recurring Transactions'!$J$28,10))</f>
        <v/>
      </c>
      <c r="R1352" s="126">
        <f>IF($Q1352="","",TEXT($Q1352,"mmm yyyy"))</f>
        <v/>
      </c>
      <c r="S1352" s="124">
        <f>IF(OR('Recurring Transactions'!$A$28="",$Q1352=""),0,(IF('Recurring Transactions'!$F$28="Monthly",IF(AND('Recurring Transactions'!$J$28&lt;=EOMONTH($Q1352,0),$Q1352&lt;='Recurring Transactions'!$L$28),1,0),IF('Recurring Transactions'!$F$28="Semi-monthly",IF(AND('Recurring Transactions'!$J$28&lt;=EOMONTH($Q1352,0),$Q1352&lt;='Recurring Transactions'!$L$28),2,0),IF('Recurring Transactions'!$F$28="Weekly",IF(AND('Recurring Transactions'!$J$28&lt;=EOMONTH($Q1352,0),$Q1352&lt;='Recurring Transactions'!$L$28),MAX(0,INT((MIN(EOMONTH($Q1352,0),'Recurring Transactions'!$L$28)-'Recurring Transactions'!$J$28)/7)+INT(-(MAX('Recurring Transactions'!$J$28,$Q1352)-'Recurring Transactions'!$J$28)/7)+1),0),IF('Recurring Transactions'!$F$28="Bi-weekly",IF(AND('Recurring Transactions'!$J$28&lt;=EOMONTH($Q1352,0),$Q1352&lt;='Recurring Transactions'!$L$28),MAX(0,INT((MIN(EOMONTH($Q1352,0),'Recurring Transactions'!$L$28)-'Recurring Transactions'!$J$28)/14)+INT(-(MAX('Recurring Transactions'!$J$28,$Q1352)-'Recurring Transactions'!$J$28)/14)+1),0),IF('Recurring Transactions'!$F$28="Quarterly",IF(AND(AND('Recurring Transactions'!$J$28&lt;=EOMONTH($Q1352,0),$Q1352&lt;='Recurring Transactions'!$L$28),MOD((YEAR($Q1352)-YEAR('Recurring Transactions'!$J$28))*12+MONTH($Q1352)-MONTH('Recurring Transactions'!$J$28),3)=0),1,0),IF('Recurring Transactions'!$F$28="Annually",IF(AND(AND('Recurring Transactions'!$J$28&lt;=EOMONTH($Q1352,0),$Q1352&lt;='Recurring Transactions'!$L$28),MONTH($Q1352)=MONTH('Recurring Transactions'!$J$28)),1,0),0)))))))*'Recurring Transactions'!$D$28)</f>
        <v/>
      </c>
    </row>
    <row r="1353">
      <c r="N1353" s="126">
        <f>'Recurring Transactions'!$A$28</f>
        <v/>
      </c>
      <c r="O1353" s="126">
        <f>'Recurring Transactions'!$B$28</f>
        <v/>
      </c>
      <c r="P1353" s="126">
        <f>'Recurring Transactions'!$E$28</f>
        <v/>
      </c>
      <c r="Q1353" s="72">
        <f>IF('Recurring Transactions'!$J$28="","",EDATE('Recurring Transactions'!$J$28,11))</f>
        <v/>
      </c>
      <c r="R1353" s="126">
        <f>IF($Q1353="","",TEXT($Q1353,"mmm yyyy"))</f>
        <v/>
      </c>
      <c r="S1353" s="124">
        <f>IF(OR('Recurring Transactions'!$A$28="",$Q1353=""),0,(IF('Recurring Transactions'!$F$28="Monthly",IF(AND('Recurring Transactions'!$J$28&lt;=EOMONTH($Q1353,0),$Q1353&lt;='Recurring Transactions'!$L$28),1,0),IF('Recurring Transactions'!$F$28="Semi-monthly",IF(AND('Recurring Transactions'!$J$28&lt;=EOMONTH($Q1353,0),$Q1353&lt;='Recurring Transactions'!$L$28),2,0),IF('Recurring Transactions'!$F$28="Weekly",IF(AND('Recurring Transactions'!$J$28&lt;=EOMONTH($Q1353,0),$Q1353&lt;='Recurring Transactions'!$L$28),MAX(0,INT((MIN(EOMONTH($Q1353,0),'Recurring Transactions'!$L$28)-'Recurring Transactions'!$J$28)/7)+INT(-(MAX('Recurring Transactions'!$J$28,$Q1353)-'Recurring Transactions'!$J$28)/7)+1),0),IF('Recurring Transactions'!$F$28="Bi-weekly",IF(AND('Recurring Transactions'!$J$28&lt;=EOMONTH($Q1353,0),$Q1353&lt;='Recurring Transactions'!$L$28),MAX(0,INT((MIN(EOMONTH($Q1353,0),'Recurring Transactions'!$L$28)-'Recurring Transactions'!$J$28)/14)+INT(-(MAX('Recurring Transactions'!$J$28,$Q1353)-'Recurring Transactions'!$J$28)/14)+1),0),IF('Recurring Transactions'!$F$28="Quarterly",IF(AND(AND('Recurring Transactions'!$J$28&lt;=EOMONTH($Q1353,0),$Q1353&lt;='Recurring Transactions'!$L$28),MOD((YEAR($Q1353)-YEAR('Recurring Transactions'!$J$28))*12+MONTH($Q1353)-MONTH('Recurring Transactions'!$J$28),3)=0),1,0),IF('Recurring Transactions'!$F$28="Annually",IF(AND(AND('Recurring Transactions'!$J$28&lt;=EOMONTH($Q1353,0),$Q1353&lt;='Recurring Transactions'!$L$28),MONTH($Q1353)=MONTH('Recurring Transactions'!$J$28)),1,0),0)))))))*'Recurring Transactions'!$D$28)</f>
        <v/>
      </c>
    </row>
    <row r="1354">
      <c r="N1354" s="126">
        <f>'Recurring Transactions'!$A$28</f>
        <v/>
      </c>
      <c r="O1354" s="126">
        <f>'Recurring Transactions'!$B$28</f>
        <v/>
      </c>
      <c r="P1354" s="126">
        <f>'Recurring Transactions'!$E$28</f>
        <v/>
      </c>
      <c r="Q1354" s="72">
        <f>IF('Recurring Transactions'!$J$28="","",EDATE('Recurring Transactions'!$J$28,12))</f>
        <v/>
      </c>
      <c r="R1354" s="126">
        <f>IF($Q1354="","",TEXT($Q1354,"mmm yyyy"))</f>
        <v/>
      </c>
      <c r="S1354" s="124">
        <f>IF(OR('Recurring Transactions'!$A$28="",$Q1354=""),0,(IF('Recurring Transactions'!$F$28="Monthly",IF(AND('Recurring Transactions'!$J$28&lt;=EOMONTH($Q1354,0),$Q1354&lt;='Recurring Transactions'!$L$28),1,0),IF('Recurring Transactions'!$F$28="Semi-monthly",IF(AND('Recurring Transactions'!$J$28&lt;=EOMONTH($Q1354,0),$Q1354&lt;='Recurring Transactions'!$L$28),2,0),IF('Recurring Transactions'!$F$28="Weekly",IF(AND('Recurring Transactions'!$J$28&lt;=EOMONTH($Q1354,0),$Q1354&lt;='Recurring Transactions'!$L$28),MAX(0,INT((MIN(EOMONTH($Q1354,0),'Recurring Transactions'!$L$28)-'Recurring Transactions'!$J$28)/7)+INT(-(MAX('Recurring Transactions'!$J$28,$Q1354)-'Recurring Transactions'!$J$28)/7)+1),0),IF('Recurring Transactions'!$F$28="Bi-weekly",IF(AND('Recurring Transactions'!$J$28&lt;=EOMONTH($Q1354,0),$Q1354&lt;='Recurring Transactions'!$L$28),MAX(0,INT((MIN(EOMONTH($Q1354,0),'Recurring Transactions'!$L$28)-'Recurring Transactions'!$J$28)/14)+INT(-(MAX('Recurring Transactions'!$J$28,$Q1354)-'Recurring Transactions'!$J$28)/14)+1),0),IF('Recurring Transactions'!$F$28="Quarterly",IF(AND(AND('Recurring Transactions'!$J$28&lt;=EOMONTH($Q1354,0),$Q1354&lt;='Recurring Transactions'!$L$28),MOD((YEAR($Q1354)-YEAR('Recurring Transactions'!$J$28))*12+MONTH($Q1354)-MONTH('Recurring Transactions'!$J$28),3)=0),1,0),IF('Recurring Transactions'!$F$28="Annually",IF(AND(AND('Recurring Transactions'!$J$28&lt;=EOMONTH($Q1354,0),$Q1354&lt;='Recurring Transactions'!$L$28),MONTH($Q1354)=MONTH('Recurring Transactions'!$J$28)),1,0),0)))))))*'Recurring Transactions'!$D$28)</f>
        <v/>
      </c>
    </row>
    <row r="1355">
      <c r="N1355" s="126">
        <f>'Recurring Transactions'!$A$28</f>
        <v/>
      </c>
      <c r="O1355" s="126">
        <f>'Recurring Transactions'!$B$28</f>
        <v/>
      </c>
      <c r="P1355" s="126">
        <f>'Recurring Transactions'!$E$28</f>
        <v/>
      </c>
      <c r="Q1355" s="72">
        <f>IF('Recurring Transactions'!$J$28="","",EDATE('Recurring Transactions'!$J$28,13))</f>
        <v/>
      </c>
      <c r="R1355" s="126">
        <f>IF($Q1355="","",TEXT($Q1355,"mmm yyyy"))</f>
        <v/>
      </c>
      <c r="S1355" s="124">
        <f>IF(OR('Recurring Transactions'!$A$28="",$Q1355=""),0,(IF('Recurring Transactions'!$F$28="Monthly",IF(AND('Recurring Transactions'!$J$28&lt;=EOMONTH($Q1355,0),$Q1355&lt;='Recurring Transactions'!$L$28),1,0),IF('Recurring Transactions'!$F$28="Semi-monthly",IF(AND('Recurring Transactions'!$J$28&lt;=EOMONTH($Q1355,0),$Q1355&lt;='Recurring Transactions'!$L$28),2,0),IF('Recurring Transactions'!$F$28="Weekly",IF(AND('Recurring Transactions'!$J$28&lt;=EOMONTH($Q1355,0),$Q1355&lt;='Recurring Transactions'!$L$28),MAX(0,INT((MIN(EOMONTH($Q1355,0),'Recurring Transactions'!$L$28)-'Recurring Transactions'!$J$28)/7)+INT(-(MAX('Recurring Transactions'!$J$28,$Q1355)-'Recurring Transactions'!$J$28)/7)+1),0),IF('Recurring Transactions'!$F$28="Bi-weekly",IF(AND('Recurring Transactions'!$J$28&lt;=EOMONTH($Q1355,0),$Q1355&lt;='Recurring Transactions'!$L$28),MAX(0,INT((MIN(EOMONTH($Q1355,0),'Recurring Transactions'!$L$28)-'Recurring Transactions'!$J$28)/14)+INT(-(MAX('Recurring Transactions'!$J$28,$Q1355)-'Recurring Transactions'!$J$28)/14)+1),0),IF('Recurring Transactions'!$F$28="Quarterly",IF(AND(AND('Recurring Transactions'!$J$28&lt;=EOMONTH($Q1355,0),$Q1355&lt;='Recurring Transactions'!$L$28),MOD((YEAR($Q1355)-YEAR('Recurring Transactions'!$J$28))*12+MONTH($Q1355)-MONTH('Recurring Transactions'!$J$28),3)=0),1,0),IF('Recurring Transactions'!$F$28="Annually",IF(AND(AND('Recurring Transactions'!$J$28&lt;=EOMONTH($Q1355,0),$Q1355&lt;='Recurring Transactions'!$L$28),MONTH($Q1355)=MONTH('Recurring Transactions'!$J$28)),1,0),0)))))))*'Recurring Transactions'!$D$28)</f>
        <v/>
      </c>
    </row>
    <row r="1356">
      <c r="N1356" s="126">
        <f>'Recurring Transactions'!$A$28</f>
        <v/>
      </c>
      <c r="O1356" s="126">
        <f>'Recurring Transactions'!$B$28</f>
        <v/>
      </c>
      <c r="P1356" s="126">
        <f>'Recurring Transactions'!$E$28</f>
        <v/>
      </c>
      <c r="Q1356" s="72">
        <f>IF('Recurring Transactions'!$J$28="","",EDATE('Recurring Transactions'!$J$28,14))</f>
        <v/>
      </c>
      <c r="R1356" s="126">
        <f>IF($Q1356="","",TEXT($Q1356,"mmm yyyy"))</f>
        <v/>
      </c>
      <c r="S1356" s="124">
        <f>IF(OR('Recurring Transactions'!$A$28="",$Q1356=""),0,(IF('Recurring Transactions'!$F$28="Monthly",IF(AND('Recurring Transactions'!$J$28&lt;=EOMONTH($Q1356,0),$Q1356&lt;='Recurring Transactions'!$L$28),1,0),IF('Recurring Transactions'!$F$28="Semi-monthly",IF(AND('Recurring Transactions'!$J$28&lt;=EOMONTH($Q1356,0),$Q1356&lt;='Recurring Transactions'!$L$28),2,0),IF('Recurring Transactions'!$F$28="Weekly",IF(AND('Recurring Transactions'!$J$28&lt;=EOMONTH($Q1356,0),$Q1356&lt;='Recurring Transactions'!$L$28),MAX(0,INT((MIN(EOMONTH($Q1356,0),'Recurring Transactions'!$L$28)-'Recurring Transactions'!$J$28)/7)+INT(-(MAX('Recurring Transactions'!$J$28,$Q1356)-'Recurring Transactions'!$J$28)/7)+1),0),IF('Recurring Transactions'!$F$28="Bi-weekly",IF(AND('Recurring Transactions'!$J$28&lt;=EOMONTH($Q1356,0),$Q1356&lt;='Recurring Transactions'!$L$28),MAX(0,INT((MIN(EOMONTH($Q1356,0),'Recurring Transactions'!$L$28)-'Recurring Transactions'!$J$28)/14)+INT(-(MAX('Recurring Transactions'!$J$28,$Q1356)-'Recurring Transactions'!$J$28)/14)+1),0),IF('Recurring Transactions'!$F$28="Quarterly",IF(AND(AND('Recurring Transactions'!$J$28&lt;=EOMONTH($Q1356,0),$Q1356&lt;='Recurring Transactions'!$L$28),MOD((YEAR($Q1356)-YEAR('Recurring Transactions'!$J$28))*12+MONTH($Q1356)-MONTH('Recurring Transactions'!$J$28),3)=0),1,0),IF('Recurring Transactions'!$F$28="Annually",IF(AND(AND('Recurring Transactions'!$J$28&lt;=EOMONTH($Q1356,0),$Q1356&lt;='Recurring Transactions'!$L$28),MONTH($Q1356)=MONTH('Recurring Transactions'!$J$28)),1,0),0)))))))*'Recurring Transactions'!$D$28)</f>
        <v/>
      </c>
    </row>
    <row r="1357">
      <c r="N1357" s="126">
        <f>'Recurring Transactions'!$A$28</f>
        <v/>
      </c>
      <c r="O1357" s="126">
        <f>'Recurring Transactions'!$B$28</f>
        <v/>
      </c>
      <c r="P1357" s="126">
        <f>'Recurring Transactions'!$E$28</f>
        <v/>
      </c>
      <c r="Q1357" s="72">
        <f>IF('Recurring Transactions'!$J$28="","",EDATE('Recurring Transactions'!$J$28,15))</f>
        <v/>
      </c>
      <c r="R1357" s="126">
        <f>IF($Q1357="","",TEXT($Q1357,"mmm yyyy"))</f>
        <v/>
      </c>
      <c r="S1357" s="124">
        <f>IF(OR('Recurring Transactions'!$A$28="",$Q1357=""),0,(IF('Recurring Transactions'!$F$28="Monthly",IF(AND('Recurring Transactions'!$J$28&lt;=EOMONTH($Q1357,0),$Q1357&lt;='Recurring Transactions'!$L$28),1,0),IF('Recurring Transactions'!$F$28="Semi-monthly",IF(AND('Recurring Transactions'!$J$28&lt;=EOMONTH($Q1357,0),$Q1357&lt;='Recurring Transactions'!$L$28),2,0),IF('Recurring Transactions'!$F$28="Weekly",IF(AND('Recurring Transactions'!$J$28&lt;=EOMONTH($Q1357,0),$Q1357&lt;='Recurring Transactions'!$L$28),MAX(0,INT((MIN(EOMONTH($Q1357,0),'Recurring Transactions'!$L$28)-'Recurring Transactions'!$J$28)/7)+INT(-(MAX('Recurring Transactions'!$J$28,$Q1357)-'Recurring Transactions'!$J$28)/7)+1),0),IF('Recurring Transactions'!$F$28="Bi-weekly",IF(AND('Recurring Transactions'!$J$28&lt;=EOMONTH($Q1357,0),$Q1357&lt;='Recurring Transactions'!$L$28),MAX(0,INT((MIN(EOMONTH($Q1357,0),'Recurring Transactions'!$L$28)-'Recurring Transactions'!$J$28)/14)+INT(-(MAX('Recurring Transactions'!$J$28,$Q1357)-'Recurring Transactions'!$J$28)/14)+1),0),IF('Recurring Transactions'!$F$28="Quarterly",IF(AND(AND('Recurring Transactions'!$J$28&lt;=EOMONTH($Q1357,0),$Q1357&lt;='Recurring Transactions'!$L$28),MOD((YEAR($Q1357)-YEAR('Recurring Transactions'!$J$28))*12+MONTH($Q1357)-MONTH('Recurring Transactions'!$J$28),3)=0),1,0),IF('Recurring Transactions'!$F$28="Annually",IF(AND(AND('Recurring Transactions'!$J$28&lt;=EOMONTH($Q1357,0),$Q1357&lt;='Recurring Transactions'!$L$28),MONTH($Q1357)=MONTH('Recurring Transactions'!$J$28)),1,0),0)))))))*'Recurring Transactions'!$D$28)</f>
        <v/>
      </c>
    </row>
    <row r="1358">
      <c r="N1358" s="126">
        <f>'Recurring Transactions'!$A$28</f>
        <v/>
      </c>
      <c r="O1358" s="126">
        <f>'Recurring Transactions'!$B$28</f>
        <v/>
      </c>
      <c r="P1358" s="126">
        <f>'Recurring Transactions'!$E$28</f>
        <v/>
      </c>
      <c r="Q1358" s="72">
        <f>IF('Recurring Transactions'!$J$28="","",EDATE('Recurring Transactions'!$J$28,16))</f>
        <v/>
      </c>
      <c r="R1358" s="126">
        <f>IF($Q1358="","",TEXT($Q1358,"mmm yyyy"))</f>
        <v/>
      </c>
      <c r="S1358" s="124">
        <f>IF(OR('Recurring Transactions'!$A$28="",$Q1358=""),0,(IF('Recurring Transactions'!$F$28="Monthly",IF(AND('Recurring Transactions'!$J$28&lt;=EOMONTH($Q1358,0),$Q1358&lt;='Recurring Transactions'!$L$28),1,0),IF('Recurring Transactions'!$F$28="Semi-monthly",IF(AND('Recurring Transactions'!$J$28&lt;=EOMONTH($Q1358,0),$Q1358&lt;='Recurring Transactions'!$L$28),2,0),IF('Recurring Transactions'!$F$28="Weekly",IF(AND('Recurring Transactions'!$J$28&lt;=EOMONTH($Q1358,0),$Q1358&lt;='Recurring Transactions'!$L$28),MAX(0,INT((MIN(EOMONTH($Q1358,0),'Recurring Transactions'!$L$28)-'Recurring Transactions'!$J$28)/7)+INT(-(MAX('Recurring Transactions'!$J$28,$Q1358)-'Recurring Transactions'!$J$28)/7)+1),0),IF('Recurring Transactions'!$F$28="Bi-weekly",IF(AND('Recurring Transactions'!$J$28&lt;=EOMONTH($Q1358,0),$Q1358&lt;='Recurring Transactions'!$L$28),MAX(0,INT((MIN(EOMONTH($Q1358,0),'Recurring Transactions'!$L$28)-'Recurring Transactions'!$J$28)/14)+INT(-(MAX('Recurring Transactions'!$J$28,$Q1358)-'Recurring Transactions'!$J$28)/14)+1),0),IF('Recurring Transactions'!$F$28="Quarterly",IF(AND(AND('Recurring Transactions'!$J$28&lt;=EOMONTH($Q1358,0),$Q1358&lt;='Recurring Transactions'!$L$28),MOD((YEAR($Q1358)-YEAR('Recurring Transactions'!$J$28))*12+MONTH($Q1358)-MONTH('Recurring Transactions'!$J$28),3)=0),1,0),IF('Recurring Transactions'!$F$28="Annually",IF(AND(AND('Recurring Transactions'!$J$28&lt;=EOMONTH($Q1358,0),$Q1358&lt;='Recurring Transactions'!$L$28),MONTH($Q1358)=MONTH('Recurring Transactions'!$J$28)),1,0),0)))))))*'Recurring Transactions'!$D$28)</f>
        <v/>
      </c>
    </row>
    <row r="1359">
      <c r="N1359" s="126">
        <f>'Recurring Transactions'!$A$28</f>
        <v/>
      </c>
      <c r="O1359" s="126">
        <f>'Recurring Transactions'!$B$28</f>
        <v/>
      </c>
      <c r="P1359" s="126">
        <f>'Recurring Transactions'!$E$28</f>
        <v/>
      </c>
      <c r="Q1359" s="72">
        <f>IF('Recurring Transactions'!$J$28="","",EDATE('Recurring Transactions'!$J$28,17))</f>
        <v/>
      </c>
      <c r="R1359" s="126">
        <f>IF($Q1359="","",TEXT($Q1359,"mmm yyyy"))</f>
        <v/>
      </c>
      <c r="S1359" s="124">
        <f>IF(OR('Recurring Transactions'!$A$28="",$Q1359=""),0,(IF('Recurring Transactions'!$F$28="Monthly",IF(AND('Recurring Transactions'!$J$28&lt;=EOMONTH($Q1359,0),$Q1359&lt;='Recurring Transactions'!$L$28),1,0),IF('Recurring Transactions'!$F$28="Semi-monthly",IF(AND('Recurring Transactions'!$J$28&lt;=EOMONTH($Q1359,0),$Q1359&lt;='Recurring Transactions'!$L$28),2,0),IF('Recurring Transactions'!$F$28="Weekly",IF(AND('Recurring Transactions'!$J$28&lt;=EOMONTH($Q1359,0),$Q1359&lt;='Recurring Transactions'!$L$28),MAX(0,INT((MIN(EOMONTH($Q1359,0),'Recurring Transactions'!$L$28)-'Recurring Transactions'!$J$28)/7)+INT(-(MAX('Recurring Transactions'!$J$28,$Q1359)-'Recurring Transactions'!$J$28)/7)+1),0),IF('Recurring Transactions'!$F$28="Bi-weekly",IF(AND('Recurring Transactions'!$J$28&lt;=EOMONTH($Q1359,0),$Q1359&lt;='Recurring Transactions'!$L$28),MAX(0,INT((MIN(EOMONTH($Q1359,0),'Recurring Transactions'!$L$28)-'Recurring Transactions'!$J$28)/14)+INT(-(MAX('Recurring Transactions'!$J$28,$Q1359)-'Recurring Transactions'!$J$28)/14)+1),0),IF('Recurring Transactions'!$F$28="Quarterly",IF(AND(AND('Recurring Transactions'!$J$28&lt;=EOMONTH($Q1359,0),$Q1359&lt;='Recurring Transactions'!$L$28),MOD((YEAR($Q1359)-YEAR('Recurring Transactions'!$J$28))*12+MONTH($Q1359)-MONTH('Recurring Transactions'!$J$28),3)=0),1,0),IF('Recurring Transactions'!$F$28="Annually",IF(AND(AND('Recurring Transactions'!$J$28&lt;=EOMONTH($Q1359,0),$Q1359&lt;='Recurring Transactions'!$L$28),MONTH($Q1359)=MONTH('Recurring Transactions'!$J$28)),1,0),0)))))))*'Recurring Transactions'!$D$28)</f>
        <v/>
      </c>
    </row>
    <row r="1360">
      <c r="N1360" s="126">
        <f>'Recurring Transactions'!$A$28</f>
        <v/>
      </c>
      <c r="O1360" s="126">
        <f>'Recurring Transactions'!$B$28</f>
        <v/>
      </c>
      <c r="P1360" s="126">
        <f>'Recurring Transactions'!$E$28</f>
        <v/>
      </c>
      <c r="Q1360" s="72">
        <f>IF('Recurring Transactions'!$J$28="","",EDATE('Recurring Transactions'!$J$28,18))</f>
        <v/>
      </c>
      <c r="R1360" s="126">
        <f>IF($Q1360="","",TEXT($Q1360,"mmm yyyy"))</f>
        <v/>
      </c>
      <c r="S1360" s="124">
        <f>IF(OR('Recurring Transactions'!$A$28="",$Q1360=""),0,(IF('Recurring Transactions'!$F$28="Monthly",IF(AND('Recurring Transactions'!$J$28&lt;=EOMONTH($Q1360,0),$Q1360&lt;='Recurring Transactions'!$L$28),1,0),IF('Recurring Transactions'!$F$28="Semi-monthly",IF(AND('Recurring Transactions'!$J$28&lt;=EOMONTH($Q1360,0),$Q1360&lt;='Recurring Transactions'!$L$28),2,0),IF('Recurring Transactions'!$F$28="Weekly",IF(AND('Recurring Transactions'!$J$28&lt;=EOMONTH($Q1360,0),$Q1360&lt;='Recurring Transactions'!$L$28),MAX(0,INT((MIN(EOMONTH($Q1360,0),'Recurring Transactions'!$L$28)-'Recurring Transactions'!$J$28)/7)+INT(-(MAX('Recurring Transactions'!$J$28,$Q1360)-'Recurring Transactions'!$J$28)/7)+1),0),IF('Recurring Transactions'!$F$28="Bi-weekly",IF(AND('Recurring Transactions'!$J$28&lt;=EOMONTH($Q1360,0),$Q1360&lt;='Recurring Transactions'!$L$28),MAX(0,INT((MIN(EOMONTH($Q1360,0),'Recurring Transactions'!$L$28)-'Recurring Transactions'!$J$28)/14)+INT(-(MAX('Recurring Transactions'!$J$28,$Q1360)-'Recurring Transactions'!$J$28)/14)+1),0),IF('Recurring Transactions'!$F$28="Quarterly",IF(AND(AND('Recurring Transactions'!$J$28&lt;=EOMONTH($Q1360,0),$Q1360&lt;='Recurring Transactions'!$L$28),MOD((YEAR($Q1360)-YEAR('Recurring Transactions'!$J$28))*12+MONTH($Q1360)-MONTH('Recurring Transactions'!$J$28),3)=0),1,0),IF('Recurring Transactions'!$F$28="Annually",IF(AND(AND('Recurring Transactions'!$J$28&lt;=EOMONTH($Q1360,0),$Q1360&lt;='Recurring Transactions'!$L$28),MONTH($Q1360)=MONTH('Recurring Transactions'!$J$28)),1,0),0)))))))*'Recurring Transactions'!$D$28)</f>
        <v/>
      </c>
    </row>
    <row r="1361">
      <c r="N1361" s="126">
        <f>'Recurring Transactions'!$A$28</f>
        <v/>
      </c>
      <c r="O1361" s="126">
        <f>'Recurring Transactions'!$B$28</f>
        <v/>
      </c>
      <c r="P1361" s="126">
        <f>'Recurring Transactions'!$E$28</f>
        <v/>
      </c>
      <c r="Q1361" s="72">
        <f>IF('Recurring Transactions'!$J$28="","",EDATE('Recurring Transactions'!$J$28,19))</f>
        <v/>
      </c>
      <c r="R1361" s="126">
        <f>IF($Q1361="","",TEXT($Q1361,"mmm yyyy"))</f>
        <v/>
      </c>
      <c r="S1361" s="124">
        <f>IF(OR('Recurring Transactions'!$A$28="",$Q1361=""),0,(IF('Recurring Transactions'!$F$28="Monthly",IF(AND('Recurring Transactions'!$J$28&lt;=EOMONTH($Q1361,0),$Q1361&lt;='Recurring Transactions'!$L$28),1,0),IF('Recurring Transactions'!$F$28="Semi-monthly",IF(AND('Recurring Transactions'!$J$28&lt;=EOMONTH($Q1361,0),$Q1361&lt;='Recurring Transactions'!$L$28),2,0),IF('Recurring Transactions'!$F$28="Weekly",IF(AND('Recurring Transactions'!$J$28&lt;=EOMONTH($Q1361,0),$Q1361&lt;='Recurring Transactions'!$L$28),MAX(0,INT((MIN(EOMONTH($Q1361,0),'Recurring Transactions'!$L$28)-'Recurring Transactions'!$J$28)/7)+INT(-(MAX('Recurring Transactions'!$J$28,$Q1361)-'Recurring Transactions'!$J$28)/7)+1),0),IF('Recurring Transactions'!$F$28="Bi-weekly",IF(AND('Recurring Transactions'!$J$28&lt;=EOMONTH($Q1361,0),$Q1361&lt;='Recurring Transactions'!$L$28),MAX(0,INT((MIN(EOMONTH($Q1361,0),'Recurring Transactions'!$L$28)-'Recurring Transactions'!$J$28)/14)+INT(-(MAX('Recurring Transactions'!$J$28,$Q1361)-'Recurring Transactions'!$J$28)/14)+1),0),IF('Recurring Transactions'!$F$28="Quarterly",IF(AND(AND('Recurring Transactions'!$J$28&lt;=EOMONTH($Q1361,0),$Q1361&lt;='Recurring Transactions'!$L$28),MOD((YEAR($Q1361)-YEAR('Recurring Transactions'!$J$28))*12+MONTH($Q1361)-MONTH('Recurring Transactions'!$J$28),3)=0),1,0),IF('Recurring Transactions'!$F$28="Annually",IF(AND(AND('Recurring Transactions'!$J$28&lt;=EOMONTH($Q1361,0),$Q1361&lt;='Recurring Transactions'!$L$28),MONTH($Q1361)=MONTH('Recurring Transactions'!$J$28)),1,0),0)))))))*'Recurring Transactions'!$D$28)</f>
        <v/>
      </c>
    </row>
    <row r="1362">
      <c r="N1362" s="126">
        <f>'Recurring Transactions'!$A$28</f>
        <v/>
      </c>
      <c r="O1362" s="126">
        <f>'Recurring Transactions'!$B$28</f>
        <v/>
      </c>
      <c r="P1362" s="126">
        <f>'Recurring Transactions'!$E$28</f>
        <v/>
      </c>
      <c r="Q1362" s="72">
        <f>IF('Recurring Transactions'!$J$28="","",EDATE('Recurring Transactions'!$J$28,20))</f>
        <v/>
      </c>
      <c r="R1362" s="126">
        <f>IF($Q1362="","",TEXT($Q1362,"mmm yyyy"))</f>
        <v/>
      </c>
      <c r="S1362" s="124">
        <f>IF(OR('Recurring Transactions'!$A$28="",$Q1362=""),0,(IF('Recurring Transactions'!$F$28="Monthly",IF(AND('Recurring Transactions'!$J$28&lt;=EOMONTH($Q1362,0),$Q1362&lt;='Recurring Transactions'!$L$28),1,0),IF('Recurring Transactions'!$F$28="Semi-monthly",IF(AND('Recurring Transactions'!$J$28&lt;=EOMONTH($Q1362,0),$Q1362&lt;='Recurring Transactions'!$L$28),2,0),IF('Recurring Transactions'!$F$28="Weekly",IF(AND('Recurring Transactions'!$J$28&lt;=EOMONTH($Q1362,0),$Q1362&lt;='Recurring Transactions'!$L$28),MAX(0,INT((MIN(EOMONTH($Q1362,0),'Recurring Transactions'!$L$28)-'Recurring Transactions'!$J$28)/7)+INT(-(MAX('Recurring Transactions'!$J$28,$Q1362)-'Recurring Transactions'!$J$28)/7)+1),0),IF('Recurring Transactions'!$F$28="Bi-weekly",IF(AND('Recurring Transactions'!$J$28&lt;=EOMONTH($Q1362,0),$Q1362&lt;='Recurring Transactions'!$L$28),MAX(0,INT((MIN(EOMONTH($Q1362,0),'Recurring Transactions'!$L$28)-'Recurring Transactions'!$J$28)/14)+INT(-(MAX('Recurring Transactions'!$J$28,$Q1362)-'Recurring Transactions'!$J$28)/14)+1),0),IF('Recurring Transactions'!$F$28="Quarterly",IF(AND(AND('Recurring Transactions'!$J$28&lt;=EOMONTH($Q1362,0),$Q1362&lt;='Recurring Transactions'!$L$28),MOD((YEAR($Q1362)-YEAR('Recurring Transactions'!$J$28))*12+MONTH($Q1362)-MONTH('Recurring Transactions'!$J$28),3)=0),1,0),IF('Recurring Transactions'!$F$28="Annually",IF(AND(AND('Recurring Transactions'!$J$28&lt;=EOMONTH($Q1362,0),$Q1362&lt;='Recurring Transactions'!$L$28),MONTH($Q1362)=MONTH('Recurring Transactions'!$J$28)),1,0),0)))))))*'Recurring Transactions'!$D$28)</f>
        <v/>
      </c>
    </row>
    <row r="1363">
      <c r="N1363" s="126">
        <f>'Recurring Transactions'!$A$28</f>
        <v/>
      </c>
      <c r="O1363" s="126">
        <f>'Recurring Transactions'!$B$28</f>
        <v/>
      </c>
      <c r="P1363" s="126">
        <f>'Recurring Transactions'!$E$28</f>
        <v/>
      </c>
      <c r="Q1363" s="72">
        <f>IF('Recurring Transactions'!$J$28="","",EDATE('Recurring Transactions'!$J$28,21))</f>
        <v/>
      </c>
      <c r="R1363" s="126">
        <f>IF($Q1363="","",TEXT($Q1363,"mmm yyyy"))</f>
        <v/>
      </c>
      <c r="S1363" s="124">
        <f>IF(OR('Recurring Transactions'!$A$28="",$Q1363=""),0,(IF('Recurring Transactions'!$F$28="Monthly",IF(AND('Recurring Transactions'!$J$28&lt;=EOMONTH($Q1363,0),$Q1363&lt;='Recurring Transactions'!$L$28),1,0),IF('Recurring Transactions'!$F$28="Semi-monthly",IF(AND('Recurring Transactions'!$J$28&lt;=EOMONTH($Q1363,0),$Q1363&lt;='Recurring Transactions'!$L$28),2,0),IF('Recurring Transactions'!$F$28="Weekly",IF(AND('Recurring Transactions'!$J$28&lt;=EOMONTH($Q1363,0),$Q1363&lt;='Recurring Transactions'!$L$28),MAX(0,INT((MIN(EOMONTH($Q1363,0),'Recurring Transactions'!$L$28)-'Recurring Transactions'!$J$28)/7)+INT(-(MAX('Recurring Transactions'!$J$28,$Q1363)-'Recurring Transactions'!$J$28)/7)+1),0),IF('Recurring Transactions'!$F$28="Bi-weekly",IF(AND('Recurring Transactions'!$J$28&lt;=EOMONTH($Q1363,0),$Q1363&lt;='Recurring Transactions'!$L$28),MAX(0,INT((MIN(EOMONTH($Q1363,0),'Recurring Transactions'!$L$28)-'Recurring Transactions'!$J$28)/14)+INT(-(MAX('Recurring Transactions'!$J$28,$Q1363)-'Recurring Transactions'!$J$28)/14)+1),0),IF('Recurring Transactions'!$F$28="Quarterly",IF(AND(AND('Recurring Transactions'!$J$28&lt;=EOMONTH($Q1363,0),$Q1363&lt;='Recurring Transactions'!$L$28),MOD((YEAR($Q1363)-YEAR('Recurring Transactions'!$J$28))*12+MONTH($Q1363)-MONTH('Recurring Transactions'!$J$28),3)=0),1,0),IF('Recurring Transactions'!$F$28="Annually",IF(AND(AND('Recurring Transactions'!$J$28&lt;=EOMONTH($Q1363,0),$Q1363&lt;='Recurring Transactions'!$L$28),MONTH($Q1363)=MONTH('Recurring Transactions'!$J$28)),1,0),0)))))))*'Recurring Transactions'!$D$28)</f>
        <v/>
      </c>
    </row>
    <row r="1364">
      <c r="N1364" s="126">
        <f>'Recurring Transactions'!$A$28</f>
        <v/>
      </c>
      <c r="O1364" s="126">
        <f>'Recurring Transactions'!$B$28</f>
        <v/>
      </c>
      <c r="P1364" s="126">
        <f>'Recurring Transactions'!$E$28</f>
        <v/>
      </c>
      <c r="Q1364" s="72">
        <f>IF('Recurring Transactions'!$J$28="","",EDATE('Recurring Transactions'!$J$28,22))</f>
        <v/>
      </c>
      <c r="R1364" s="126">
        <f>IF($Q1364="","",TEXT($Q1364,"mmm yyyy"))</f>
        <v/>
      </c>
      <c r="S1364" s="124">
        <f>IF(OR('Recurring Transactions'!$A$28="",$Q1364=""),0,(IF('Recurring Transactions'!$F$28="Monthly",IF(AND('Recurring Transactions'!$J$28&lt;=EOMONTH($Q1364,0),$Q1364&lt;='Recurring Transactions'!$L$28),1,0),IF('Recurring Transactions'!$F$28="Semi-monthly",IF(AND('Recurring Transactions'!$J$28&lt;=EOMONTH($Q1364,0),$Q1364&lt;='Recurring Transactions'!$L$28),2,0),IF('Recurring Transactions'!$F$28="Weekly",IF(AND('Recurring Transactions'!$J$28&lt;=EOMONTH($Q1364,0),$Q1364&lt;='Recurring Transactions'!$L$28),MAX(0,INT((MIN(EOMONTH($Q1364,0),'Recurring Transactions'!$L$28)-'Recurring Transactions'!$J$28)/7)+INT(-(MAX('Recurring Transactions'!$J$28,$Q1364)-'Recurring Transactions'!$J$28)/7)+1),0),IF('Recurring Transactions'!$F$28="Bi-weekly",IF(AND('Recurring Transactions'!$J$28&lt;=EOMONTH($Q1364,0),$Q1364&lt;='Recurring Transactions'!$L$28),MAX(0,INT((MIN(EOMONTH($Q1364,0),'Recurring Transactions'!$L$28)-'Recurring Transactions'!$J$28)/14)+INT(-(MAX('Recurring Transactions'!$J$28,$Q1364)-'Recurring Transactions'!$J$28)/14)+1),0),IF('Recurring Transactions'!$F$28="Quarterly",IF(AND(AND('Recurring Transactions'!$J$28&lt;=EOMONTH($Q1364,0),$Q1364&lt;='Recurring Transactions'!$L$28),MOD((YEAR($Q1364)-YEAR('Recurring Transactions'!$J$28))*12+MONTH($Q1364)-MONTH('Recurring Transactions'!$J$28),3)=0),1,0),IF('Recurring Transactions'!$F$28="Annually",IF(AND(AND('Recurring Transactions'!$J$28&lt;=EOMONTH($Q1364,0),$Q1364&lt;='Recurring Transactions'!$L$28),MONTH($Q1364)=MONTH('Recurring Transactions'!$J$28)),1,0),0)))))))*'Recurring Transactions'!$D$28)</f>
        <v/>
      </c>
    </row>
    <row r="1365">
      <c r="N1365" s="126">
        <f>'Recurring Transactions'!$A$28</f>
        <v/>
      </c>
      <c r="O1365" s="126">
        <f>'Recurring Transactions'!$B$28</f>
        <v/>
      </c>
      <c r="P1365" s="126">
        <f>'Recurring Transactions'!$E$28</f>
        <v/>
      </c>
      <c r="Q1365" s="72">
        <f>IF('Recurring Transactions'!$J$28="","",EDATE('Recurring Transactions'!$J$28,23))</f>
        <v/>
      </c>
      <c r="R1365" s="126">
        <f>IF($Q1365="","",TEXT($Q1365,"mmm yyyy"))</f>
        <v/>
      </c>
      <c r="S1365" s="124">
        <f>IF(OR('Recurring Transactions'!$A$28="",$Q1365=""),0,(IF('Recurring Transactions'!$F$28="Monthly",IF(AND('Recurring Transactions'!$J$28&lt;=EOMONTH($Q1365,0),$Q1365&lt;='Recurring Transactions'!$L$28),1,0),IF('Recurring Transactions'!$F$28="Semi-monthly",IF(AND('Recurring Transactions'!$J$28&lt;=EOMONTH($Q1365,0),$Q1365&lt;='Recurring Transactions'!$L$28),2,0),IF('Recurring Transactions'!$F$28="Weekly",IF(AND('Recurring Transactions'!$J$28&lt;=EOMONTH($Q1365,0),$Q1365&lt;='Recurring Transactions'!$L$28),MAX(0,INT((MIN(EOMONTH($Q1365,0),'Recurring Transactions'!$L$28)-'Recurring Transactions'!$J$28)/7)+INT(-(MAX('Recurring Transactions'!$J$28,$Q1365)-'Recurring Transactions'!$J$28)/7)+1),0),IF('Recurring Transactions'!$F$28="Bi-weekly",IF(AND('Recurring Transactions'!$J$28&lt;=EOMONTH($Q1365,0),$Q1365&lt;='Recurring Transactions'!$L$28),MAX(0,INT((MIN(EOMONTH($Q1365,0),'Recurring Transactions'!$L$28)-'Recurring Transactions'!$J$28)/14)+INT(-(MAX('Recurring Transactions'!$J$28,$Q1365)-'Recurring Transactions'!$J$28)/14)+1),0),IF('Recurring Transactions'!$F$28="Quarterly",IF(AND(AND('Recurring Transactions'!$J$28&lt;=EOMONTH($Q1365,0),$Q1365&lt;='Recurring Transactions'!$L$28),MOD((YEAR($Q1365)-YEAR('Recurring Transactions'!$J$28))*12+MONTH($Q1365)-MONTH('Recurring Transactions'!$J$28),3)=0),1,0),IF('Recurring Transactions'!$F$28="Annually",IF(AND(AND('Recurring Transactions'!$J$28&lt;=EOMONTH($Q1365,0),$Q1365&lt;='Recurring Transactions'!$L$28),MONTH($Q1365)=MONTH('Recurring Transactions'!$J$28)),1,0),0)))))))*'Recurring Transactions'!$D$28)</f>
        <v/>
      </c>
    </row>
    <row r="1366">
      <c r="N1366" s="126">
        <f>'Recurring Transactions'!$A$28</f>
        <v/>
      </c>
      <c r="O1366" s="126">
        <f>'Recurring Transactions'!$B$28</f>
        <v/>
      </c>
      <c r="P1366" s="126">
        <f>'Recurring Transactions'!$E$28</f>
        <v/>
      </c>
      <c r="Q1366" s="72">
        <f>IF('Recurring Transactions'!$J$28="","",EDATE('Recurring Transactions'!$J$28,24))</f>
        <v/>
      </c>
      <c r="R1366" s="126">
        <f>IF($Q1366="","",TEXT($Q1366,"mmm yyyy"))</f>
        <v/>
      </c>
      <c r="S1366" s="124">
        <f>IF(OR('Recurring Transactions'!$A$28="",$Q1366=""),0,(IF('Recurring Transactions'!$F$28="Monthly",IF(AND('Recurring Transactions'!$J$28&lt;=EOMONTH($Q1366,0),$Q1366&lt;='Recurring Transactions'!$L$28),1,0),IF('Recurring Transactions'!$F$28="Semi-monthly",IF(AND('Recurring Transactions'!$J$28&lt;=EOMONTH($Q1366,0),$Q1366&lt;='Recurring Transactions'!$L$28),2,0),IF('Recurring Transactions'!$F$28="Weekly",IF(AND('Recurring Transactions'!$J$28&lt;=EOMONTH($Q1366,0),$Q1366&lt;='Recurring Transactions'!$L$28),MAX(0,INT((MIN(EOMONTH($Q1366,0),'Recurring Transactions'!$L$28)-'Recurring Transactions'!$J$28)/7)+INT(-(MAX('Recurring Transactions'!$J$28,$Q1366)-'Recurring Transactions'!$J$28)/7)+1),0),IF('Recurring Transactions'!$F$28="Bi-weekly",IF(AND('Recurring Transactions'!$J$28&lt;=EOMONTH($Q1366,0),$Q1366&lt;='Recurring Transactions'!$L$28),MAX(0,INT((MIN(EOMONTH($Q1366,0),'Recurring Transactions'!$L$28)-'Recurring Transactions'!$J$28)/14)+INT(-(MAX('Recurring Transactions'!$J$28,$Q1366)-'Recurring Transactions'!$J$28)/14)+1),0),IF('Recurring Transactions'!$F$28="Quarterly",IF(AND(AND('Recurring Transactions'!$J$28&lt;=EOMONTH($Q1366,0),$Q1366&lt;='Recurring Transactions'!$L$28),MOD((YEAR($Q1366)-YEAR('Recurring Transactions'!$J$28))*12+MONTH($Q1366)-MONTH('Recurring Transactions'!$J$28),3)=0),1,0),IF('Recurring Transactions'!$F$28="Annually",IF(AND(AND('Recurring Transactions'!$J$28&lt;=EOMONTH($Q1366,0),$Q1366&lt;='Recurring Transactions'!$L$28),MONTH($Q1366)=MONTH('Recurring Transactions'!$J$28)),1,0),0)))))))*'Recurring Transactions'!$D$28)</f>
        <v/>
      </c>
    </row>
    <row r="1367">
      <c r="N1367" s="126">
        <f>'Recurring Transactions'!$A$28</f>
        <v/>
      </c>
      <c r="O1367" s="126">
        <f>'Recurring Transactions'!$B$28</f>
        <v/>
      </c>
      <c r="P1367" s="126">
        <f>'Recurring Transactions'!$E$28</f>
        <v/>
      </c>
      <c r="Q1367" s="72">
        <f>IF('Recurring Transactions'!$J$28="","",EDATE('Recurring Transactions'!$J$28,25))</f>
        <v/>
      </c>
      <c r="R1367" s="126">
        <f>IF($Q1367="","",TEXT($Q1367,"mmm yyyy"))</f>
        <v/>
      </c>
      <c r="S1367" s="124">
        <f>IF(OR('Recurring Transactions'!$A$28="",$Q1367=""),0,(IF('Recurring Transactions'!$F$28="Monthly",IF(AND('Recurring Transactions'!$J$28&lt;=EOMONTH($Q1367,0),$Q1367&lt;='Recurring Transactions'!$L$28),1,0),IF('Recurring Transactions'!$F$28="Semi-monthly",IF(AND('Recurring Transactions'!$J$28&lt;=EOMONTH($Q1367,0),$Q1367&lt;='Recurring Transactions'!$L$28),2,0),IF('Recurring Transactions'!$F$28="Weekly",IF(AND('Recurring Transactions'!$J$28&lt;=EOMONTH($Q1367,0),$Q1367&lt;='Recurring Transactions'!$L$28),MAX(0,INT((MIN(EOMONTH($Q1367,0),'Recurring Transactions'!$L$28)-'Recurring Transactions'!$J$28)/7)+INT(-(MAX('Recurring Transactions'!$J$28,$Q1367)-'Recurring Transactions'!$J$28)/7)+1),0),IF('Recurring Transactions'!$F$28="Bi-weekly",IF(AND('Recurring Transactions'!$J$28&lt;=EOMONTH($Q1367,0),$Q1367&lt;='Recurring Transactions'!$L$28),MAX(0,INT((MIN(EOMONTH($Q1367,0),'Recurring Transactions'!$L$28)-'Recurring Transactions'!$J$28)/14)+INT(-(MAX('Recurring Transactions'!$J$28,$Q1367)-'Recurring Transactions'!$J$28)/14)+1),0),IF('Recurring Transactions'!$F$28="Quarterly",IF(AND(AND('Recurring Transactions'!$J$28&lt;=EOMONTH($Q1367,0),$Q1367&lt;='Recurring Transactions'!$L$28),MOD((YEAR($Q1367)-YEAR('Recurring Transactions'!$J$28))*12+MONTH($Q1367)-MONTH('Recurring Transactions'!$J$28),3)=0),1,0),IF('Recurring Transactions'!$F$28="Annually",IF(AND(AND('Recurring Transactions'!$J$28&lt;=EOMONTH($Q1367,0),$Q1367&lt;='Recurring Transactions'!$L$28),MONTH($Q1367)=MONTH('Recurring Transactions'!$J$28)),1,0),0)))))))*'Recurring Transactions'!$D$28)</f>
        <v/>
      </c>
    </row>
    <row r="1368">
      <c r="N1368" s="126">
        <f>'Recurring Transactions'!$A$28</f>
        <v/>
      </c>
      <c r="O1368" s="126">
        <f>'Recurring Transactions'!$B$28</f>
        <v/>
      </c>
      <c r="P1368" s="126">
        <f>'Recurring Transactions'!$E$28</f>
        <v/>
      </c>
      <c r="Q1368" s="72">
        <f>IF('Recurring Transactions'!$J$28="","",EDATE('Recurring Transactions'!$J$28,26))</f>
        <v/>
      </c>
      <c r="R1368" s="126">
        <f>IF($Q1368="","",TEXT($Q1368,"mmm yyyy"))</f>
        <v/>
      </c>
      <c r="S1368" s="124">
        <f>IF(OR('Recurring Transactions'!$A$28="",$Q1368=""),0,(IF('Recurring Transactions'!$F$28="Monthly",IF(AND('Recurring Transactions'!$J$28&lt;=EOMONTH($Q1368,0),$Q1368&lt;='Recurring Transactions'!$L$28),1,0),IF('Recurring Transactions'!$F$28="Semi-monthly",IF(AND('Recurring Transactions'!$J$28&lt;=EOMONTH($Q1368,0),$Q1368&lt;='Recurring Transactions'!$L$28),2,0),IF('Recurring Transactions'!$F$28="Weekly",IF(AND('Recurring Transactions'!$J$28&lt;=EOMONTH($Q1368,0),$Q1368&lt;='Recurring Transactions'!$L$28),MAX(0,INT((MIN(EOMONTH($Q1368,0),'Recurring Transactions'!$L$28)-'Recurring Transactions'!$J$28)/7)+INT(-(MAX('Recurring Transactions'!$J$28,$Q1368)-'Recurring Transactions'!$J$28)/7)+1),0),IF('Recurring Transactions'!$F$28="Bi-weekly",IF(AND('Recurring Transactions'!$J$28&lt;=EOMONTH($Q1368,0),$Q1368&lt;='Recurring Transactions'!$L$28),MAX(0,INT((MIN(EOMONTH($Q1368,0),'Recurring Transactions'!$L$28)-'Recurring Transactions'!$J$28)/14)+INT(-(MAX('Recurring Transactions'!$J$28,$Q1368)-'Recurring Transactions'!$J$28)/14)+1),0),IF('Recurring Transactions'!$F$28="Quarterly",IF(AND(AND('Recurring Transactions'!$J$28&lt;=EOMONTH($Q1368,0),$Q1368&lt;='Recurring Transactions'!$L$28),MOD((YEAR($Q1368)-YEAR('Recurring Transactions'!$J$28))*12+MONTH($Q1368)-MONTH('Recurring Transactions'!$J$28),3)=0),1,0),IF('Recurring Transactions'!$F$28="Annually",IF(AND(AND('Recurring Transactions'!$J$28&lt;=EOMONTH($Q1368,0),$Q1368&lt;='Recurring Transactions'!$L$28),MONTH($Q1368)=MONTH('Recurring Transactions'!$J$28)),1,0),0)))))))*'Recurring Transactions'!$D$28)</f>
        <v/>
      </c>
    </row>
    <row r="1369">
      <c r="N1369" s="126">
        <f>'Recurring Transactions'!$A$28</f>
        <v/>
      </c>
      <c r="O1369" s="126">
        <f>'Recurring Transactions'!$B$28</f>
        <v/>
      </c>
      <c r="P1369" s="126">
        <f>'Recurring Transactions'!$E$28</f>
        <v/>
      </c>
      <c r="Q1369" s="72">
        <f>IF('Recurring Transactions'!$J$28="","",EDATE('Recurring Transactions'!$J$28,27))</f>
        <v/>
      </c>
      <c r="R1369" s="126">
        <f>IF($Q1369="","",TEXT($Q1369,"mmm yyyy"))</f>
        <v/>
      </c>
      <c r="S1369" s="124">
        <f>IF(OR('Recurring Transactions'!$A$28="",$Q1369=""),0,(IF('Recurring Transactions'!$F$28="Monthly",IF(AND('Recurring Transactions'!$J$28&lt;=EOMONTH($Q1369,0),$Q1369&lt;='Recurring Transactions'!$L$28),1,0),IF('Recurring Transactions'!$F$28="Semi-monthly",IF(AND('Recurring Transactions'!$J$28&lt;=EOMONTH($Q1369,0),$Q1369&lt;='Recurring Transactions'!$L$28),2,0),IF('Recurring Transactions'!$F$28="Weekly",IF(AND('Recurring Transactions'!$J$28&lt;=EOMONTH($Q1369,0),$Q1369&lt;='Recurring Transactions'!$L$28),MAX(0,INT((MIN(EOMONTH($Q1369,0),'Recurring Transactions'!$L$28)-'Recurring Transactions'!$J$28)/7)+INT(-(MAX('Recurring Transactions'!$J$28,$Q1369)-'Recurring Transactions'!$J$28)/7)+1),0),IF('Recurring Transactions'!$F$28="Bi-weekly",IF(AND('Recurring Transactions'!$J$28&lt;=EOMONTH($Q1369,0),$Q1369&lt;='Recurring Transactions'!$L$28),MAX(0,INT((MIN(EOMONTH($Q1369,0),'Recurring Transactions'!$L$28)-'Recurring Transactions'!$J$28)/14)+INT(-(MAX('Recurring Transactions'!$J$28,$Q1369)-'Recurring Transactions'!$J$28)/14)+1),0),IF('Recurring Transactions'!$F$28="Quarterly",IF(AND(AND('Recurring Transactions'!$J$28&lt;=EOMONTH($Q1369,0),$Q1369&lt;='Recurring Transactions'!$L$28),MOD((YEAR($Q1369)-YEAR('Recurring Transactions'!$J$28))*12+MONTH($Q1369)-MONTH('Recurring Transactions'!$J$28),3)=0),1,0),IF('Recurring Transactions'!$F$28="Annually",IF(AND(AND('Recurring Transactions'!$J$28&lt;=EOMONTH($Q1369,0),$Q1369&lt;='Recurring Transactions'!$L$28),MONTH($Q1369)=MONTH('Recurring Transactions'!$J$28)),1,0),0)))))))*'Recurring Transactions'!$D$28)</f>
        <v/>
      </c>
    </row>
    <row r="1370">
      <c r="N1370" s="126">
        <f>'Recurring Transactions'!$A$28</f>
        <v/>
      </c>
      <c r="O1370" s="126">
        <f>'Recurring Transactions'!$B$28</f>
        <v/>
      </c>
      <c r="P1370" s="126">
        <f>'Recurring Transactions'!$E$28</f>
        <v/>
      </c>
      <c r="Q1370" s="72">
        <f>IF('Recurring Transactions'!$J$28="","",EDATE('Recurring Transactions'!$J$28,28))</f>
        <v/>
      </c>
      <c r="R1370" s="126">
        <f>IF($Q1370="","",TEXT($Q1370,"mmm yyyy"))</f>
        <v/>
      </c>
      <c r="S1370" s="124">
        <f>IF(OR('Recurring Transactions'!$A$28="",$Q1370=""),0,(IF('Recurring Transactions'!$F$28="Monthly",IF(AND('Recurring Transactions'!$J$28&lt;=EOMONTH($Q1370,0),$Q1370&lt;='Recurring Transactions'!$L$28),1,0),IF('Recurring Transactions'!$F$28="Semi-monthly",IF(AND('Recurring Transactions'!$J$28&lt;=EOMONTH($Q1370,0),$Q1370&lt;='Recurring Transactions'!$L$28),2,0),IF('Recurring Transactions'!$F$28="Weekly",IF(AND('Recurring Transactions'!$J$28&lt;=EOMONTH($Q1370,0),$Q1370&lt;='Recurring Transactions'!$L$28),MAX(0,INT((MIN(EOMONTH($Q1370,0),'Recurring Transactions'!$L$28)-'Recurring Transactions'!$J$28)/7)+INT(-(MAX('Recurring Transactions'!$J$28,$Q1370)-'Recurring Transactions'!$J$28)/7)+1),0),IF('Recurring Transactions'!$F$28="Bi-weekly",IF(AND('Recurring Transactions'!$J$28&lt;=EOMONTH($Q1370,0),$Q1370&lt;='Recurring Transactions'!$L$28),MAX(0,INT((MIN(EOMONTH($Q1370,0),'Recurring Transactions'!$L$28)-'Recurring Transactions'!$J$28)/14)+INT(-(MAX('Recurring Transactions'!$J$28,$Q1370)-'Recurring Transactions'!$J$28)/14)+1),0),IF('Recurring Transactions'!$F$28="Quarterly",IF(AND(AND('Recurring Transactions'!$J$28&lt;=EOMONTH($Q1370,0),$Q1370&lt;='Recurring Transactions'!$L$28),MOD((YEAR($Q1370)-YEAR('Recurring Transactions'!$J$28))*12+MONTH($Q1370)-MONTH('Recurring Transactions'!$J$28),3)=0),1,0),IF('Recurring Transactions'!$F$28="Annually",IF(AND(AND('Recurring Transactions'!$J$28&lt;=EOMONTH($Q1370,0),$Q1370&lt;='Recurring Transactions'!$L$28),MONTH($Q1370)=MONTH('Recurring Transactions'!$J$28)),1,0),0)))))))*'Recurring Transactions'!$D$28)</f>
        <v/>
      </c>
    </row>
    <row r="1371">
      <c r="N1371" s="126">
        <f>'Recurring Transactions'!$A$28</f>
        <v/>
      </c>
      <c r="O1371" s="126">
        <f>'Recurring Transactions'!$B$28</f>
        <v/>
      </c>
      <c r="P1371" s="126">
        <f>'Recurring Transactions'!$E$28</f>
        <v/>
      </c>
      <c r="Q1371" s="72">
        <f>IF('Recurring Transactions'!$J$28="","",EDATE('Recurring Transactions'!$J$28,29))</f>
        <v/>
      </c>
      <c r="R1371" s="126">
        <f>IF($Q1371="","",TEXT($Q1371,"mmm yyyy"))</f>
        <v/>
      </c>
      <c r="S1371" s="124">
        <f>IF(OR('Recurring Transactions'!$A$28="",$Q1371=""),0,(IF('Recurring Transactions'!$F$28="Monthly",IF(AND('Recurring Transactions'!$J$28&lt;=EOMONTH($Q1371,0),$Q1371&lt;='Recurring Transactions'!$L$28),1,0),IF('Recurring Transactions'!$F$28="Semi-monthly",IF(AND('Recurring Transactions'!$J$28&lt;=EOMONTH($Q1371,0),$Q1371&lt;='Recurring Transactions'!$L$28),2,0),IF('Recurring Transactions'!$F$28="Weekly",IF(AND('Recurring Transactions'!$J$28&lt;=EOMONTH($Q1371,0),$Q1371&lt;='Recurring Transactions'!$L$28),MAX(0,INT((MIN(EOMONTH($Q1371,0),'Recurring Transactions'!$L$28)-'Recurring Transactions'!$J$28)/7)+INT(-(MAX('Recurring Transactions'!$J$28,$Q1371)-'Recurring Transactions'!$J$28)/7)+1),0),IF('Recurring Transactions'!$F$28="Bi-weekly",IF(AND('Recurring Transactions'!$J$28&lt;=EOMONTH($Q1371,0),$Q1371&lt;='Recurring Transactions'!$L$28),MAX(0,INT((MIN(EOMONTH($Q1371,0),'Recurring Transactions'!$L$28)-'Recurring Transactions'!$J$28)/14)+INT(-(MAX('Recurring Transactions'!$J$28,$Q1371)-'Recurring Transactions'!$J$28)/14)+1),0),IF('Recurring Transactions'!$F$28="Quarterly",IF(AND(AND('Recurring Transactions'!$J$28&lt;=EOMONTH($Q1371,0),$Q1371&lt;='Recurring Transactions'!$L$28),MOD((YEAR($Q1371)-YEAR('Recurring Transactions'!$J$28))*12+MONTH($Q1371)-MONTH('Recurring Transactions'!$J$28),3)=0),1,0),IF('Recurring Transactions'!$F$28="Annually",IF(AND(AND('Recurring Transactions'!$J$28&lt;=EOMONTH($Q1371,0),$Q1371&lt;='Recurring Transactions'!$L$28),MONTH($Q1371)=MONTH('Recurring Transactions'!$J$28)),1,0),0)))))))*'Recurring Transactions'!$D$28)</f>
        <v/>
      </c>
    </row>
    <row r="1372">
      <c r="N1372" s="126">
        <f>'Recurring Transactions'!$A$28</f>
        <v/>
      </c>
      <c r="O1372" s="126">
        <f>'Recurring Transactions'!$B$28</f>
        <v/>
      </c>
      <c r="P1372" s="126">
        <f>'Recurring Transactions'!$E$28</f>
        <v/>
      </c>
      <c r="Q1372" s="72">
        <f>IF('Recurring Transactions'!$J$28="","",EDATE('Recurring Transactions'!$J$28,30))</f>
        <v/>
      </c>
      <c r="R1372" s="126">
        <f>IF($Q1372="","",TEXT($Q1372,"mmm yyyy"))</f>
        <v/>
      </c>
      <c r="S1372" s="124">
        <f>IF(OR('Recurring Transactions'!$A$28="",$Q1372=""),0,(IF('Recurring Transactions'!$F$28="Monthly",IF(AND('Recurring Transactions'!$J$28&lt;=EOMONTH($Q1372,0),$Q1372&lt;='Recurring Transactions'!$L$28),1,0),IF('Recurring Transactions'!$F$28="Semi-monthly",IF(AND('Recurring Transactions'!$J$28&lt;=EOMONTH($Q1372,0),$Q1372&lt;='Recurring Transactions'!$L$28),2,0),IF('Recurring Transactions'!$F$28="Weekly",IF(AND('Recurring Transactions'!$J$28&lt;=EOMONTH($Q1372,0),$Q1372&lt;='Recurring Transactions'!$L$28),MAX(0,INT((MIN(EOMONTH($Q1372,0),'Recurring Transactions'!$L$28)-'Recurring Transactions'!$J$28)/7)+INT(-(MAX('Recurring Transactions'!$J$28,$Q1372)-'Recurring Transactions'!$J$28)/7)+1),0),IF('Recurring Transactions'!$F$28="Bi-weekly",IF(AND('Recurring Transactions'!$J$28&lt;=EOMONTH($Q1372,0),$Q1372&lt;='Recurring Transactions'!$L$28),MAX(0,INT((MIN(EOMONTH($Q1372,0),'Recurring Transactions'!$L$28)-'Recurring Transactions'!$J$28)/14)+INT(-(MAX('Recurring Transactions'!$J$28,$Q1372)-'Recurring Transactions'!$J$28)/14)+1),0),IF('Recurring Transactions'!$F$28="Quarterly",IF(AND(AND('Recurring Transactions'!$J$28&lt;=EOMONTH($Q1372,0),$Q1372&lt;='Recurring Transactions'!$L$28),MOD((YEAR($Q1372)-YEAR('Recurring Transactions'!$J$28))*12+MONTH($Q1372)-MONTH('Recurring Transactions'!$J$28),3)=0),1,0),IF('Recurring Transactions'!$F$28="Annually",IF(AND(AND('Recurring Transactions'!$J$28&lt;=EOMONTH($Q1372,0),$Q1372&lt;='Recurring Transactions'!$L$28),MONTH($Q1372)=MONTH('Recurring Transactions'!$J$28)),1,0),0)))))))*'Recurring Transactions'!$D$28)</f>
        <v/>
      </c>
    </row>
    <row r="1373">
      <c r="N1373" s="126">
        <f>'Recurring Transactions'!$A$28</f>
        <v/>
      </c>
      <c r="O1373" s="126">
        <f>'Recurring Transactions'!$B$28</f>
        <v/>
      </c>
      <c r="P1373" s="126">
        <f>'Recurring Transactions'!$E$28</f>
        <v/>
      </c>
      <c r="Q1373" s="72">
        <f>IF('Recurring Transactions'!$J$28="","",EDATE('Recurring Transactions'!$J$28,31))</f>
        <v/>
      </c>
      <c r="R1373" s="126">
        <f>IF($Q1373="","",TEXT($Q1373,"mmm yyyy"))</f>
        <v/>
      </c>
      <c r="S1373" s="124">
        <f>IF(OR('Recurring Transactions'!$A$28="",$Q1373=""),0,(IF('Recurring Transactions'!$F$28="Monthly",IF(AND('Recurring Transactions'!$J$28&lt;=EOMONTH($Q1373,0),$Q1373&lt;='Recurring Transactions'!$L$28),1,0),IF('Recurring Transactions'!$F$28="Semi-monthly",IF(AND('Recurring Transactions'!$J$28&lt;=EOMONTH($Q1373,0),$Q1373&lt;='Recurring Transactions'!$L$28),2,0),IF('Recurring Transactions'!$F$28="Weekly",IF(AND('Recurring Transactions'!$J$28&lt;=EOMONTH($Q1373,0),$Q1373&lt;='Recurring Transactions'!$L$28),MAX(0,INT((MIN(EOMONTH($Q1373,0),'Recurring Transactions'!$L$28)-'Recurring Transactions'!$J$28)/7)+INT(-(MAX('Recurring Transactions'!$J$28,$Q1373)-'Recurring Transactions'!$J$28)/7)+1),0),IF('Recurring Transactions'!$F$28="Bi-weekly",IF(AND('Recurring Transactions'!$J$28&lt;=EOMONTH($Q1373,0),$Q1373&lt;='Recurring Transactions'!$L$28),MAX(0,INT((MIN(EOMONTH($Q1373,0),'Recurring Transactions'!$L$28)-'Recurring Transactions'!$J$28)/14)+INT(-(MAX('Recurring Transactions'!$J$28,$Q1373)-'Recurring Transactions'!$J$28)/14)+1),0),IF('Recurring Transactions'!$F$28="Quarterly",IF(AND(AND('Recurring Transactions'!$J$28&lt;=EOMONTH($Q1373,0),$Q1373&lt;='Recurring Transactions'!$L$28),MOD((YEAR($Q1373)-YEAR('Recurring Transactions'!$J$28))*12+MONTH($Q1373)-MONTH('Recurring Transactions'!$J$28),3)=0),1,0),IF('Recurring Transactions'!$F$28="Annually",IF(AND(AND('Recurring Transactions'!$J$28&lt;=EOMONTH($Q1373,0),$Q1373&lt;='Recurring Transactions'!$L$28),MONTH($Q1373)=MONTH('Recurring Transactions'!$J$28)),1,0),0)))))))*'Recurring Transactions'!$D$28)</f>
        <v/>
      </c>
    </row>
    <row r="1374">
      <c r="N1374" s="126">
        <f>'Recurring Transactions'!$A$28</f>
        <v/>
      </c>
      <c r="O1374" s="126">
        <f>'Recurring Transactions'!$B$28</f>
        <v/>
      </c>
      <c r="P1374" s="126">
        <f>'Recurring Transactions'!$E$28</f>
        <v/>
      </c>
      <c r="Q1374" s="72">
        <f>IF('Recurring Transactions'!$J$28="","",EDATE('Recurring Transactions'!$J$28,32))</f>
        <v/>
      </c>
      <c r="R1374" s="126">
        <f>IF($Q1374="","",TEXT($Q1374,"mmm yyyy"))</f>
        <v/>
      </c>
      <c r="S1374" s="124">
        <f>IF(OR('Recurring Transactions'!$A$28="",$Q1374=""),0,(IF('Recurring Transactions'!$F$28="Monthly",IF(AND('Recurring Transactions'!$J$28&lt;=EOMONTH($Q1374,0),$Q1374&lt;='Recurring Transactions'!$L$28),1,0),IF('Recurring Transactions'!$F$28="Semi-monthly",IF(AND('Recurring Transactions'!$J$28&lt;=EOMONTH($Q1374,0),$Q1374&lt;='Recurring Transactions'!$L$28),2,0),IF('Recurring Transactions'!$F$28="Weekly",IF(AND('Recurring Transactions'!$J$28&lt;=EOMONTH($Q1374,0),$Q1374&lt;='Recurring Transactions'!$L$28),MAX(0,INT((MIN(EOMONTH($Q1374,0),'Recurring Transactions'!$L$28)-'Recurring Transactions'!$J$28)/7)+INT(-(MAX('Recurring Transactions'!$J$28,$Q1374)-'Recurring Transactions'!$J$28)/7)+1),0),IF('Recurring Transactions'!$F$28="Bi-weekly",IF(AND('Recurring Transactions'!$J$28&lt;=EOMONTH($Q1374,0),$Q1374&lt;='Recurring Transactions'!$L$28),MAX(0,INT((MIN(EOMONTH($Q1374,0),'Recurring Transactions'!$L$28)-'Recurring Transactions'!$J$28)/14)+INT(-(MAX('Recurring Transactions'!$J$28,$Q1374)-'Recurring Transactions'!$J$28)/14)+1),0),IF('Recurring Transactions'!$F$28="Quarterly",IF(AND(AND('Recurring Transactions'!$J$28&lt;=EOMONTH($Q1374,0),$Q1374&lt;='Recurring Transactions'!$L$28),MOD((YEAR($Q1374)-YEAR('Recurring Transactions'!$J$28))*12+MONTH($Q1374)-MONTH('Recurring Transactions'!$J$28),3)=0),1,0),IF('Recurring Transactions'!$F$28="Annually",IF(AND(AND('Recurring Transactions'!$J$28&lt;=EOMONTH($Q1374,0),$Q1374&lt;='Recurring Transactions'!$L$28),MONTH($Q1374)=MONTH('Recurring Transactions'!$J$28)),1,0),0)))))))*'Recurring Transactions'!$D$28)</f>
        <v/>
      </c>
    </row>
    <row r="1375">
      <c r="N1375" s="126">
        <f>'Recurring Transactions'!$A$28</f>
        <v/>
      </c>
      <c r="O1375" s="126">
        <f>'Recurring Transactions'!$B$28</f>
        <v/>
      </c>
      <c r="P1375" s="126">
        <f>'Recurring Transactions'!$E$28</f>
        <v/>
      </c>
      <c r="Q1375" s="72">
        <f>IF('Recurring Transactions'!$J$28="","",EDATE('Recurring Transactions'!$J$28,33))</f>
        <v/>
      </c>
      <c r="R1375" s="126">
        <f>IF($Q1375="","",TEXT($Q1375,"mmm yyyy"))</f>
        <v/>
      </c>
      <c r="S1375" s="124">
        <f>IF(OR('Recurring Transactions'!$A$28="",$Q1375=""),0,(IF('Recurring Transactions'!$F$28="Monthly",IF(AND('Recurring Transactions'!$J$28&lt;=EOMONTH($Q1375,0),$Q1375&lt;='Recurring Transactions'!$L$28),1,0),IF('Recurring Transactions'!$F$28="Semi-monthly",IF(AND('Recurring Transactions'!$J$28&lt;=EOMONTH($Q1375,0),$Q1375&lt;='Recurring Transactions'!$L$28),2,0),IF('Recurring Transactions'!$F$28="Weekly",IF(AND('Recurring Transactions'!$J$28&lt;=EOMONTH($Q1375,0),$Q1375&lt;='Recurring Transactions'!$L$28),MAX(0,INT((MIN(EOMONTH($Q1375,0),'Recurring Transactions'!$L$28)-'Recurring Transactions'!$J$28)/7)+INT(-(MAX('Recurring Transactions'!$J$28,$Q1375)-'Recurring Transactions'!$J$28)/7)+1),0),IF('Recurring Transactions'!$F$28="Bi-weekly",IF(AND('Recurring Transactions'!$J$28&lt;=EOMONTH($Q1375,0),$Q1375&lt;='Recurring Transactions'!$L$28),MAX(0,INT((MIN(EOMONTH($Q1375,0),'Recurring Transactions'!$L$28)-'Recurring Transactions'!$J$28)/14)+INT(-(MAX('Recurring Transactions'!$J$28,$Q1375)-'Recurring Transactions'!$J$28)/14)+1),0),IF('Recurring Transactions'!$F$28="Quarterly",IF(AND(AND('Recurring Transactions'!$J$28&lt;=EOMONTH($Q1375,0),$Q1375&lt;='Recurring Transactions'!$L$28),MOD((YEAR($Q1375)-YEAR('Recurring Transactions'!$J$28))*12+MONTH($Q1375)-MONTH('Recurring Transactions'!$J$28),3)=0),1,0),IF('Recurring Transactions'!$F$28="Annually",IF(AND(AND('Recurring Transactions'!$J$28&lt;=EOMONTH($Q1375,0),$Q1375&lt;='Recurring Transactions'!$L$28),MONTH($Q1375)=MONTH('Recurring Transactions'!$J$28)),1,0),0)))))))*'Recurring Transactions'!$D$28)</f>
        <v/>
      </c>
    </row>
    <row r="1376">
      <c r="N1376" s="126">
        <f>'Recurring Transactions'!$A$28</f>
        <v/>
      </c>
      <c r="O1376" s="126">
        <f>'Recurring Transactions'!$B$28</f>
        <v/>
      </c>
      <c r="P1376" s="126">
        <f>'Recurring Transactions'!$E$28</f>
        <v/>
      </c>
      <c r="Q1376" s="72">
        <f>IF('Recurring Transactions'!$J$28="","",EDATE('Recurring Transactions'!$J$28,34))</f>
        <v/>
      </c>
      <c r="R1376" s="126">
        <f>IF($Q1376="","",TEXT($Q1376,"mmm yyyy"))</f>
        <v/>
      </c>
      <c r="S1376" s="124">
        <f>IF(OR('Recurring Transactions'!$A$28="",$Q1376=""),0,(IF('Recurring Transactions'!$F$28="Monthly",IF(AND('Recurring Transactions'!$J$28&lt;=EOMONTH($Q1376,0),$Q1376&lt;='Recurring Transactions'!$L$28),1,0),IF('Recurring Transactions'!$F$28="Semi-monthly",IF(AND('Recurring Transactions'!$J$28&lt;=EOMONTH($Q1376,0),$Q1376&lt;='Recurring Transactions'!$L$28),2,0),IF('Recurring Transactions'!$F$28="Weekly",IF(AND('Recurring Transactions'!$J$28&lt;=EOMONTH($Q1376,0),$Q1376&lt;='Recurring Transactions'!$L$28),MAX(0,INT((MIN(EOMONTH($Q1376,0),'Recurring Transactions'!$L$28)-'Recurring Transactions'!$J$28)/7)+INT(-(MAX('Recurring Transactions'!$J$28,$Q1376)-'Recurring Transactions'!$J$28)/7)+1),0),IF('Recurring Transactions'!$F$28="Bi-weekly",IF(AND('Recurring Transactions'!$J$28&lt;=EOMONTH($Q1376,0),$Q1376&lt;='Recurring Transactions'!$L$28),MAX(0,INT((MIN(EOMONTH($Q1376,0),'Recurring Transactions'!$L$28)-'Recurring Transactions'!$J$28)/14)+INT(-(MAX('Recurring Transactions'!$J$28,$Q1376)-'Recurring Transactions'!$J$28)/14)+1),0),IF('Recurring Transactions'!$F$28="Quarterly",IF(AND(AND('Recurring Transactions'!$J$28&lt;=EOMONTH($Q1376,0),$Q1376&lt;='Recurring Transactions'!$L$28),MOD((YEAR($Q1376)-YEAR('Recurring Transactions'!$J$28))*12+MONTH($Q1376)-MONTH('Recurring Transactions'!$J$28),3)=0),1,0),IF('Recurring Transactions'!$F$28="Annually",IF(AND(AND('Recurring Transactions'!$J$28&lt;=EOMONTH($Q1376,0),$Q1376&lt;='Recurring Transactions'!$L$28),MONTH($Q1376)=MONTH('Recurring Transactions'!$J$28)),1,0),0)))))))*'Recurring Transactions'!$D$28)</f>
        <v/>
      </c>
    </row>
    <row r="1377">
      <c r="N1377" s="126">
        <f>'Recurring Transactions'!$A$28</f>
        <v/>
      </c>
      <c r="O1377" s="126">
        <f>'Recurring Transactions'!$B$28</f>
        <v/>
      </c>
      <c r="P1377" s="126">
        <f>'Recurring Transactions'!$E$28</f>
        <v/>
      </c>
      <c r="Q1377" s="72">
        <f>IF('Recurring Transactions'!$J$28="","",EDATE('Recurring Transactions'!$J$28,35))</f>
        <v/>
      </c>
      <c r="R1377" s="126">
        <f>IF($Q1377="","",TEXT($Q1377,"mmm yyyy"))</f>
        <v/>
      </c>
      <c r="S1377" s="124">
        <f>IF(OR('Recurring Transactions'!$A$28="",$Q1377=""),0,(IF('Recurring Transactions'!$F$28="Monthly",IF(AND('Recurring Transactions'!$J$28&lt;=EOMONTH($Q1377,0),$Q1377&lt;='Recurring Transactions'!$L$28),1,0),IF('Recurring Transactions'!$F$28="Semi-monthly",IF(AND('Recurring Transactions'!$J$28&lt;=EOMONTH($Q1377,0),$Q1377&lt;='Recurring Transactions'!$L$28),2,0),IF('Recurring Transactions'!$F$28="Weekly",IF(AND('Recurring Transactions'!$J$28&lt;=EOMONTH($Q1377,0),$Q1377&lt;='Recurring Transactions'!$L$28),MAX(0,INT((MIN(EOMONTH($Q1377,0),'Recurring Transactions'!$L$28)-'Recurring Transactions'!$J$28)/7)+INT(-(MAX('Recurring Transactions'!$J$28,$Q1377)-'Recurring Transactions'!$J$28)/7)+1),0),IF('Recurring Transactions'!$F$28="Bi-weekly",IF(AND('Recurring Transactions'!$J$28&lt;=EOMONTH($Q1377,0),$Q1377&lt;='Recurring Transactions'!$L$28),MAX(0,INT((MIN(EOMONTH($Q1377,0),'Recurring Transactions'!$L$28)-'Recurring Transactions'!$J$28)/14)+INT(-(MAX('Recurring Transactions'!$J$28,$Q1377)-'Recurring Transactions'!$J$28)/14)+1),0),IF('Recurring Transactions'!$F$28="Quarterly",IF(AND(AND('Recurring Transactions'!$J$28&lt;=EOMONTH($Q1377,0),$Q1377&lt;='Recurring Transactions'!$L$28),MOD((YEAR($Q1377)-YEAR('Recurring Transactions'!$J$28))*12+MONTH($Q1377)-MONTH('Recurring Transactions'!$J$28),3)=0),1,0),IF('Recurring Transactions'!$F$28="Annually",IF(AND(AND('Recurring Transactions'!$J$28&lt;=EOMONTH($Q1377,0),$Q1377&lt;='Recurring Transactions'!$L$28),MONTH($Q1377)=MONTH('Recurring Transactions'!$J$28)),1,0),0)))))))*'Recurring Transactions'!$D$28)</f>
        <v/>
      </c>
    </row>
    <row r="1378">
      <c r="N1378" s="126">
        <f>'Recurring Transactions'!$A$28</f>
        <v/>
      </c>
      <c r="O1378" s="126">
        <f>'Recurring Transactions'!$B$28</f>
        <v/>
      </c>
      <c r="P1378" s="126">
        <f>'Recurring Transactions'!$E$28</f>
        <v/>
      </c>
      <c r="Q1378" s="72">
        <f>IF('Recurring Transactions'!$J$28="","",EDATE('Recurring Transactions'!$J$28,36))</f>
        <v/>
      </c>
      <c r="R1378" s="126">
        <f>IF($Q1378="","",TEXT($Q1378,"mmm yyyy"))</f>
        <v/>
      </c>
      <c r="S1378" s="124">
        <f>IF(OR('Recurring Transactions'!$A$28="",$Q1378=""),0,(IF('Recurring Transactions'!$F$28="Monthly",IF(AND('Recurring Transactions'!$J$28&lt;=EOMONTH($Q1378,0),$Q1378&lt;='Recurring Transactions'!$L$28),1,0),IF('Recurring Transactions'!$F$28="Semi-monthly",IF(AND('Recurring Transactions'!$J$28&lt;=EOMONTH($Q1378,0),$Q1378&lt;='Recurring Transactions'!$L$28),2,0),IF('Recurring Transactions'!$F$28="Weekly",IF(AND('Recurring Transactions'!$J$28&lt;=EOMONTH($Q1378,0),$Q1378&lt;='Recurring Transactions'!$L$28),MAX(0,INT((MIN(EOMONTH($Q1378,0),'Recurring Transactions'!$L$28)-'Recurring Transactions'!$J$28)/7)+INT(-(MAX('Recurring Transactions'!$J$28,$Q1378)-'Recurring Transactions'!$J$28)/7)+1),0),IF('Recurring Transactions'!$F$28="Bi-weekly",IF(AND('Recurring Transactions'!$J$28&lt;=EOMONTH($Q1378,0),$Q1378&lt;='Recurring Transactions'!$L$28),MAX(0,INT((MIN(EOMONTH($Q1378,0),'Recurring Transactions'!$L$28)-'Recurring Transactions'!$J$28)/14)+INT(-(MAX('Recurring Transactions'!$J$28,$Q1378)-'Recurring Transactions'!$J$28)/14)+1),0),IF('Recurring Transactions'!$F$28="Quarterly",IF(AND(AND('Recurring Transactions'!$J$28&lt;=EOMONTH($Q1378,0),$Q1378&lt;='Recurring Transactions'!$L$28),MOD((YEAR($Q1378)-YEAR('Recurring Transactions'!$J$28))*12+MONTH($Q1378)-MONTH('Recurring Transactions'!$J$28),3)=0),1,0),IF('Recurring Transactions'!$F$28="Annually",IF(AND(AND('Recurring Transactions'!$J$28&lt;=EOMONTH($Q1378,0),$Q1378&lt;='Recurring Transactions'!$L$28),MONTH($Q1378)=MONTH('Recurring Transactions'!$J$28)),1,0),0)))))))*'Recurring Transactions'!$D$28)</f>
        <v/>
      </c>
    </row>
    <row r="1379">
      <c r="N1379" s="126">
        <f>'Recurring Transactions'!$A$28</f>
        <v/>
      </c>
      <c r="O1379" s="126">
        <f>'Recurring Transactions'!$B$28</f>
        <v/>
      </c>
      <c r="P1379" s="126">
        <f>'Recurring Transactions'!$E$28</f>
        <v/>
      </c>
      <c r="Q1379" s="72">
        <f>IF('Recurring Transactions'!$J$28="","",EDATE('Recurring Transactions'!$J$28,37))</f>
        <v/>
      </c>
      <c r="R1379" s="126">
        <f>IF($Q1379="","",TEXT($Q1379,"mmm yyyy"))</f>
        <v/>
      </c>
      <c r="S1379" s="124">
        <f>IF(OR('Recurring Transactions'!$A$28="",$Q1379=""),0,(IF('Recurring Transactions'!$F$28="Monthly",IF(AND('Recurring Transactions'!$J$28&lt;=EOMONTH($Q1379,0),$Q1379&lt;='Recurring Transactions'!$L$28),1,0),IF('Recurring Transactions'!$F$28="Semi-monthly",IF(AND('Recurring Transactions'!$J$28&lt;=EOMONTH($Q1379,0),$Q1379&lt;='Recurring Transactions'!$L$28),2,0),IF('Recurring Transactions'!$F$28="Weekly",IF(AND('Recurring Transactions'!$J$28&lt;=EOMONTH($Q1379,0),$Q1379&lt;='Recurring Transactions'!$L$28),MAX(0,INT((MIN(EOMONTH($Q1379,0),'Recurring Transactions'!$L$28)-'Recurring Transactions'!$J$28)/7)+INT(-(MAX('Recurring Transactions'!$J$28,$Q1379)-'Recurring Transactions'!$J$28)/7)+1),0),IF('Recurring Transactions'!$F$28="Bi-weekly",IF(AND('Recurring Transactions'!$J$28&lt;=EOMONTH($Q1379,0),$Q1379&lt;='Recurring Transactions'!$L$28),MAX(0,INT((MIN(EOMONTH($Q1379,0),'Recurring Transactions'!$L$28)-'Recurring Transactions'!$J$28)/14)+INT(-(MAX('Recurring Transactions'!$J$28,$Q1379)-'Recurring Transactions'!$J$28)/14)+1),0),IF('Recurring Transactions'!$F$28="Quarterly",IF(AND(AND('Recurring Transactions'!$J$28&lt;=EOMONTH($Q1379,0),$Q1379&lt;='Recurring Transactions'!$L$28),MOD((YEAR($Q1379)-YEAR('Recurring Transactions'!$J$28))*12+MONTH($Q1379)-MONTH('Recurring Transactions'!$J$28),3)=0),1,0),IF('Recurring Transactions'!$F$28="Annually",IF(AND(AND('Recurring Transactions'!$J$28&lt;=EOMONTH($Q1379,0),$Q1379&lt;='Recurring Transactions'!$L$28),MONTH($Q1379)=MONTH('Recurring Transactions'!$J$28)),1,0),0)))))))*'Recurring Transactions'!$D$28)</f>
        <v/>
      </c>
    </row>
    <row r="1380">
      <c r="N1380" s="126">
        <f>'Recurring Transactions'!$A$28</f>
        <v/>
      </c>
      <c r="O1380" s="126">
        <f>'Recurring Transactions'!$B$28</f>
        <v/>
      </c>
      <c r="P1380" s="126">
        <f>'Recurring Transactions'!$E$28</f>
        <v/>
      </c>
      <c r="Q1380" s="72">
        <f>IF('Recurring Transactions'!$J$28="","",EDATE('Recurring Transactions'!$J$28,38))</f>
        <v/>
      </c>
      <c r="R1380" s="126">
        <f>IF($Q1380="","",TEXT($Q1380,"mmm yyyy"))</f>
        <v/>
      </c>
      <c r="S1380" s="124">
        <f>IF(OR('Recurring Transactions'!$A$28="",$Q1380=""),0,(IF('Recurring Transactions'!$F$28="Monthly",IF(AND('Recurring Transactions'!$J$28&lt;=EOMONTH($Q1380,0),$Q1380&lt;='Recurring Transactions'!$L$28),1,0),IF('Recurring Transactions'!$F$28="Semi-monthly",IF(AND('Recurring Transactions'!$J$28&lt;=EOMONTH($Q1380,0),$Q1380&lt;='Recurring Transactions'!$L$28),2,0),IF('Recurring Transactions'!$F$28="Weekly",IF(AND('Recurring Transactions'!$J$28&lt;=EOMONTH($Q1380,0),$Q1380&lt;='Recurring Transactions'!$L$28),MAX(0,INT((MIN(EOMONTH($Q1380,0),'Recurring Transactions'!$L$28)-'Recurring Transactions'!$J$28)/7)+INT(-(MAX('Recurring Transactions'!$J$28,$Q1380)-'Recurring Transactions'!$J$28)/7)+1),0),IF('Recurring Transactions'!$F$28="Bi-weekly",IF(AND('Recurring Transactions'!$J$28&lt;=EOMONTH($Q1380,0),$Q1380&lt;='Recurring Transactions'!$L$28),MAX(0,INT((MIN(EOMONTH($Q1380,0),'Recurring Transactions'!$L$28)-'Recurring Transactions'!$J$28)/14)+INT(-(MAX('Recurring Transactions'!$J$28,$Q1380)-'Recurring Transactions'!$J$28)/14)+1),0),IF('Recurring Transactions'!$F$28="Quarterly",IF(AND(AND('Recurring Transactions'!$J$28&lt;=EOMONTH($Q1380,0),$Q1380&lt;='Recurring Transactions'!$L$28),MOD((YEAR($Q1380)-YEAR('Recurring Transactions'!$J$28))*12+MONTH($Q1380)-MONTH('Recurring Transactions'!$J$28),3)=0),1,0),IF('Recurring Transactions'!$F$28="Annually",IF(AND(AND('Recurring Transactions'!$J$28&lt;=EOMONTH($Q1380,0),$Q1380&lt;='Recurring Transactions'!$L$28),MONTH($Q1380)=MONTH('Recurring Transactions'!$J$28)),1,0),0)))))))*'Recurring Transactions'!$D$28)</f>
        <v/>
      </c>
    </row>
    <row r="1381">
      <c r="N1381" s="126">
        <f>'Recurring Transactions'!$A$28</f>
        <v/>
      </c>
      <c r="O1381" s="126">
        <f>'Recurring Transactions'!$B$28</f>
        <v/>
      </c>
      <c r="P1381" s="126">
        <f>'Recurring Transactions'!$E$28</f>
        <v/>
      </c>
      <c r="Q1381" s="72">
        <f>IF('Recurring Transactions'!$J$28="","",EDATE('Recurring Transactions'!$J$28,39))</f>
        <v/>
      </c>
      <c r="R1381" s="126">
        <f>IF($Q1381="","",TEXT($Q1381,"mmm yyyy"))</f>
        <v/>
      </c>
      <c r="S1381" s="124">
        <f>IF(OR('Recurring Transactions'!$A$28="",$Q1381=""),0,(IF('Recurring Transactions'!$F$28="Monthly",IF(AND('Recurring Transactions'!$J$28&lt;=EOMONTH($Q1381,0),$Q1381&lt;='Recurring Transactions'!$L$28),1,0),IF('Recurring Transactions'!$F$28="Semi-monthly",IF(AND('Recurring Transactions'!$J$28&lt;=EOMONTH($Q1381,0),$Q1381&lt;='Recurring Transactions'!$L$28),2,0),IF('Recurring Transactions'!$F$28="Weekly",IF(AND('Recurring Transactions'!$J$28&lt;=EOMONTH($Q1381,0),$Q1381&lt;='Recurring Transactions'!$L$28),MAX(0,INT((MIN(EOMONTH($Q1381,0),'Recurring Transactions'!$L$28)-'Recurring Transactions'!$J$28)/7)+INT(-(MAX('Recurring Transactions'!$J$28,$Q1381)-'Recurring Transactions'!$J$28)/7)+1),0),IF('Recurring Transactions'!$F$28="Bi-weekly",IF(AND('Recurring Transactions'!$J$28&lt;=EOMONTH($Q1381,0),$Q1381&lt;='Recurring Transactions'!$L$28),MAX(0,INT((MIN(EOMONTH($Q1381,0),'Recurring Transactions'!$L$28)-'Recurring Transactions'!$J$28)/14)+INT(-(MAX('Recurring Transactions'!$J$28,$Q1381)-'Recurring Transactions'!$J$28)/14)+1),0),IF('Recurring Transactions'!$F$28="Quarterly",IF(AND(AND('Recurring Transactions'!$J$28&lt;=EOMONTH($Q1381,0),$Q1381&lt;='Recurring Transactions'!$L$28),MOD((YEAR($Q1381)-YEAR('Recurring Transactions'!$J$28))*12+MONTH($Q1381)-MONTH('Recurring Transactions'!$J$28),3)=0),1,0),IF('Recurring Transactions'!$F$28="Annually",IF(AND(AND('Recurring Transactions'!$J$28&lt;=EOMONTH($Q1381,0),$Q1381&lt;='Recurring Transactions'!$L$28),MONTH($Q1381)=MONTH('Recurring Transactions'!$J$28)),1,0),0)))))))*'Recurring Transactions'!$D$28)</f>
        <v/>
      </c>
    </row>
    <row r="1382">
      <c r="N1382" s="126">
        <f>'Recurring Transactions'!$A$28</f>
        <v/>
      </c>
      <c r="O1382" s="126">
        <f>'Recurring Transactions'!$B$28</f>
        <v/>
      </c>
      <c r="P1382" s="126">
        <f>'Recurring Transactions'!$E$28</f>
        <v/>
      </c>
      <c r="Q1382" s="72">
        <f>IF('Recurring Transactions'!$J$28="","",EDATE('Recurring Transactions'!$J$28,40))</f>
        <v/>
      </c>
      <c r="R1382" s="126">
        <f>IF($Q1382="","",TEXT($Q1382,"mmm yyyy"))</f>
        <v/>
      </c>
      <c r="S1382" s="124">
        <f>IF(OR('Recurring Transactions'!$A$28="",$Q1382=""),0,(IF('Recurring Transactions'!$F$28="Monthly",IF(AND('Recurring Transactions'!$J$28&lt;=EOMONTH($Q1382,0),$Q1382&lt;='Recurring Transactions'!$L$28),1,0),IF('Recurring Transactions'!$F$28="Semi-monthly",IF(AND('Recurring Transactions'!$J$28&lt;=EOMONTH($Q1382,0),$Q1382&lt;='Recurring Transactions'!$L$28),2,0),IF('Recurring Transactions'!$F$28="Weekly",IF(AND('Recurring Transactions'!$J$28&lt;=EOMONTH($Q1382,0),$Q1382&lt;='Recurring Transactions'!$L$28),MAX(0,INT((MIN(EOMONTH($Q1382,0),'Recurring Transactions'!$L$28)-'Recurring Transactions'!$J$28)/7)+INT(-(MAX('Recurring Transactions'!$J$28,$Q1382)-'Recurring Transactions'!$J$28)/7)+1),0),IF('Recurring Transactions'!$F$28="Bi-weekly",IF(AND('Recurring Transactions'!$J$28&lt;=EOMONTH($Q1382,0),$Q1382&lt;='Recurring Transactions'!$L$28),MAX(0,INT((MIN(EOMONTH($Q1382,0),'Recurring Transactions'!$L$28)-'Recurring Transactions'!$J$28)/14)+INT(-(MAX('Recurring Transactions'!$J$28,$Q1382)-'Recurring Transactions'!$J$28)/14)+1),0),IF('Recurring Transactions'!$F$28="Quarterly",IF(AND(AND('Recurring Transactions'!$J$28&lt;=EOMONTH($Q1382,0),$Q1382&lt;='Recurring Transactions'!$L$28),MOD((YEAR($Q1382)-YEAR('Recurring Transactions'!$J$28))*12+MONTH($Q1382)-MONTH('Recurring Transactions'!$J$28),3)=0),1,0),IF('Recurring Transactions'!$F$28="Annually",IF(AND(AND('Recurring Transactions'!$J$28&lt;=EOMONTH($Q1382,0),$Q1382&lt;='Recurring Transactions'!$L$28),MONTH($Q1382)=MONTH('Recurring Transactions'!$J$28)),1,0),0)))))))*'Recurring Transactions'!$D$28)</f>
        <v/>
      </c>
    </row>
    <row r="1383">
      <c r="N1383" s="126">
        <f>'Recurring Transactions'!$A$28</f>
        <v/>
      </c>
      <c r="O1383" s="126">
        <f>'Recurring Transactions'!$B$28</f>
        <v/>
      </c>
      <c r="P1383" s="126">
        <f>'Recurring Transactions'!$E$28</f>
        <v/>
      </c>
      <c r="Q1383" s="72">
        <f>IF('Recurring Transactions'!$J$28="","",EDATE('Recurring Transactions'!$J$28,41))</f>
        <v/>
      </c>
      <c r="R1383" s="126">
        <f>IF($Q1383="","",TEXT($Q1383,"mmm yyyy"))</f>
        <v/>
      </c>
      <c r="S1383" s="124">
        <f>IF(OR('Recurring Transactions'!$A$28="",$Q1383=""),0,(IF('Recurring Transactions'!$F$28="Monthly",IF(AND('Recurring Transactions'!$J$28&lt;=EOMONTH($Q1383,0),$Q1383&lt;='Recurring Transactions'!$L$28),1,0),IF('Recurring Transactions'!$F$28="Semi-monthly",IF(AND('Recurring Transactions'!$J$28&lt;=EOMONTH($Q1383,0),$Q1383&lt;='Recurring Transactions'!$L$28),2,0),IF('Recurring Transactions'!$F$28="Weekly",IF(AND('Recurring Transactions'!$J$28&lt;=EOMONTH($Q1383,0),$Q1383&lt;='Recurring Transactions'!$L$28),MAX(0,INT((MIN(EOMONTH($Q1383,0),'Recurring Transactions'!$L$28)-'Recurring Transactions'!$J$28)/7)+INT(-(MAX('Recurring Transactions'!$J$28,$Q1383)-'Recurring Transactions'!$J$28)/7)+1),0),IF('Recurring Transactions'!$F$28="Bi-weekly",IF(AND('Recurring Transactions'!$J$28&lt;=EOMONTH($Q1383,0),$Q1383&lt;='Recurring Transactions'!$L$28),MAX(0,INT((MIN(EOMONTH($Q1383,0),'Recurring Transactions'!$L$28)-'Recurring Transactions'!$J$28)/14)+INT(-(MAX('Recurring Transactions'!$J$28,$Q1383)-'Recurring Transactions'!$J$28)/14)+1),0),IF('Recurring Transactions'!$F$28="Quarterly",IF(AND(AND('Recurring Transactions'!$J$28&lt;=EOMONTH($Q1383,0),$Q1383&lt;='Recurring Transactions'!$L$28),MOD((YEAR($Q1383)-YEAR('Recurring Transactions'!$J$28))*12+MONTH($Q1383)-MONTH('Recurring Transactions'!$J$28),3)=0),1,0),IF('Recurring Transactions'!$F$28="Annually",IF(AND(AND('Recurring Transactions'!$J$28&lt;=EOMONTH($Q1383,0),$Q1383&lt;='Recurring Transactions'!$L$28),MONTH($Q1383)=MONTH('Recurring Transactions'!$J$28)),1,0),0)))))))*'Recurring Transactions'!$D$28)</f>
        <v/>
      </c>
    </row>
    <row r="1384">
      <c r="N1384" s="126">
        <f>'Recurring Transactions'!$A$28</f>
        <v/>
      </c>
      <c r="O1384" s="126">
        <f>'Recurring Transactions'!$B$28</f>
        <v/>
      </c>
      <c r="P1384" s="126">
        <f>'Recurring Transactions'!$E$28</f>
        <v/>
      </c>
      <c r="Q1384" s="72">
        <f>IF('Recurring Transactions'!$J$28="","",EDATE('Recurring Transactions'!$J$28,42))</f>
        <v/>
      </c>
      <c r="R1384" s="126">
        <f>IF($Q1384="","",TEXT($Q1384,"mmm yyyy"))</f>
        <v/>
      </c>
      <c r="S1384" s="124">
        <f>IF(OR('Recurring Transactions'!$A$28="",$Q1384=""),0,(IF('Recurring Transactions'!$F$28="Monthly",IF(AND('Recurring Transactions'!$J$28&lt;=EOMONTH($Q1384,0),$Q1384&lt;='Recurring Transactions'!$L$28),1,0),IF('Recurring Transactions'!$F$28="Semi-monthly",IF(AND('Recurring Transactions'!$J$28&lt;=EOMONTH($Q1384,0),$Q1384&lt;='Recurring Transactions'!$L$28),2,0),IF('Recurring Transactions'!$F$28="Weekly",IF(AND('Recurring Transactions'!$J$28&lt;=EOMONTH($Q1384,0),$Q1384&lt;='Recurring Transactions'!$L$28),MAX(0,INT((MIN(EOMONTH($Q1384,0),'Recurring Transactions'!$L$28)-'Recurring Transactions'!$J$28)/7)+INT(-(MAX('Recurring Transactions'!$J$28,$Q1384)-'Recurring Transactions'!$J$28)/7)+1),0),IF('Recurring Transactions'!$F$28="Bi-weekly",IF(AND('Recurring Transactions'!$J$28&lt;=EOMONTH($Q1384,0),$Q1384&lt;='Recurring Transactions'!$L$28),MAX(0,INT((MIN(EOMONTH($Q1384,0),'Recurring Transactions'!$L$28)-'Recurring Transactions'!$J$28)/14)+INT(-(MAX('Recurring Transactions'!$J$28,$Q1384)-'Recurring Transactions'!$J$28)/14)+1),0),IF('Recurring Transactions'!$F$28="Quarterly",IF(AND(AND('Recurring Transactions'!$J$28&lt;=EOMONTH($Q1384,0),$Q1384&lt;='Recurring Transactions'!$L$28),MOD((YEAR($Q1384)-YEAR('Recurring Transactions'!$J$28))*12+MONTH($Q1384)-MONTH('Recurring Transactions'!$J$28),3)=0),1,0),IF('Recurring Transactions'!$F$28="Annually",IF(AND(AND('Recurring Transactions'!$J$28&lt;=EOMONTH($Q1384,0),$Q1384&lt;='Recurring Transactions'!$L$28),MONTH($Q1384)=MONTH('Recurring Transactions'!$J$28)),1,0),0)))))))*'Recurring Transactions'!$D$28)</f>
        <v/>
      </c>
    </row>
    <row r="1385">
      <c r="N1385" s="126">
        <f>'Recurring Transactions'!$A$28</f>
        <v/>
      </c>
      <c r="O1385" s="126">
        <f>'Recurring Transactions'!$B$28</f>
        <v/>
      </c>
      <c r="P1385" s="126">
        <f>'Recurring Transactions'!$E$28</f>
        <v/>
      </c>
      <c r="Q1385" s="72">
        <f>IF('Recurring Transactions'!$J$28="","",EDATE('Recurring Transactions'!$J$28,43))</f>
        <v/>
      </c>
      <c r="R1385" s="126">
        <f>IF($Q1385="","",TEXT($Q1385,"mmm yyyy"))</f>
        <v/>
      </c>
      <c r="S1385" s="124">
        <f>IF(OR('Recurring Transactions'!$A$28="",$Q1385=""),0,(IF('Recurring Transactions'!$F$28="Monthly",IF(AND('Recurring Transactions'!$J$28&lt;=EOMONTH($Q1385,0),$Q1385&lt;='Recurring Transactions'!$L$28),1,0),IF('Recurring Transactions'!$F$28="Semi-monthly",IF(AND('Recurring Transactions'!$J$28&lt;=EOMONTH($Q1385,0),$Q1385&lt;='Recurring Transactions'!$L$28),2,0),IF('Recurring Transactions'!$F$28="Weekly",IF(AND('Recurring Transactions'!$J$28&lt;=EOMONTH($Q1385,0),$Q1385&lt;='Recurring Transactions'!$L$28),MAX(0,INT((MIN(EOMONTH($Q1385,0),'Recurring Transactions'!$L$28)-'Recurring Transactions'!$J$28)/7)+INT(-(MAX('Recurring Transactions'!$J$28,$Q1385)-'Recurring Transactions'!$J$28)/7)+1),0),IF('Recurring Transactions'!$F$28="Bi-weekly",IF(AND('Recurring Transactions'!$J$28&lt;=EOMONTH($Q1385,0),$Q1385&lt;='Recurring Transactions'!$L$28),MAX(0,INT((MIN(EOMONTH($Q1385,0),'Recurring Transactions'!$L$28)-'Recurring Transactions'!$J$28)/14)+INT(-(MAX('Recurring Transactions'!$J$28,$Q1385)-'Recurring Transactions'!$J$28)/14)+1),0),IF('Recurring Transactions'!$F$28="Quarterly",IF(AND(AND('Recurring Transactions'!$J$28&lt;=EOMONTH($Q1385,0),$Q1385&lt;='Recurring Transactions'!$L$28),MOD((YEAR($Q1385)-YEAR('Recurring Transactions'!$J$28))*12+MONTH($Q1385)-MONTH('Recurring Transactions'!$J$28),3)=0),1,0),IF('Recurring Transactions'!$F$28="Annually",IF(AND(AND('Recurring Transactions'!$J$28&lt;=EOMONTH($Q1385,0),$Q1385&lt;='Recurring Transactions'!$L$28),MONTH($Q1385)=MONTH('Recurring Transactions'!$J$28)),1,0),0)))))))*'Recurring Transactions'!$D$28)</f>
        <v/>
      </c>
    </row>
    <row r="1386">
      <c r="N1386" s="126">
        <f>'Recurring Transactions'!$A$28</f>
        <v/>
      </c>
      <c r="O1386" s="126">
        <f>'Recurring Transactions'!$B$28</f>
        <v/>
      </c>
      <c r="P1386" s="126">
        <f>'Recurring Transactions'!$E$28</f>
        <v/>
      </c>
      <c r="Q1386" s="72">
        <f>IF('Recurring Transactions'!$J$28="","",EDATE('Recurring Transactions'!$J$28,44))</f>
        <v/>
      </c>
      <c r="R1386" s="126">
        <f>IF($Q1386="","",TEXT($Q1386,"mmm yyyy"))</f>
        <v/>
      </c>
      <c r="S1386" s="124">
        <f>IF(OR('Recurring Transactions'!$A$28="",$Q1386=""),0,(IF('Recurring Transactions'!$F$28="Monthly",IF(AND('Recurring Transactions'!$J$28&lt;=EOMONTH($Q1386,0),$Q1386&lt;='Recurring Transactions'!$L$28),1,0),IF('Recurring Transactions'!$F$28="Semi-monthly",IF(AND('Recurring Transactions'!$J$28&lt;=EOMONTH($Q1386,0),$Q1386&lt;='Recurring Transactions'!$L$28),2,0),IF('Recurring Transactions'!$F$28="Weekly",IF(AND('Recurring Transactions'!$J$28&lt;=EOMONTH($Q1386,0),$Q1386&lt;='Recurring Transactions'!$L$28),MAX(0,INT((MIN(EOMONTH($Q1386,0),'Recurring Transactions'!$L$28)-'Recurring Transactions'!$J$28)/7)+INT(-(MAX('Recurring Transactions'!$J$28,$Q1386)-'Recurring Transactions'!$J$28)/7)+1),0),IF('Recurring Transactions'!$F$28="Bi-weekly",IF(AND('Recurring Transactions'!$J$28&lt;=EOMONTH($Q1386,0),$Q1386&lt;='Recurring Transactions'!$L$28),MAX(0,INT((MIN(EOMONTH($Q1386,0),'Recurring Transactions'!$L$28)-'Recurring Transactions'!$J$28)/14)+INT(-(MAX('Recurring Transactions'!$J$28,$Q1386)-'Recurring Transactions'!$J$28)/14)+1),0),IF('Recurring Transactions'!$F$28="Quarterly",IF(AND(AND('Recurring Transactions'!$J$28&lt;=EOMONTH($Q1386,0),$Q1386&lt;='Recurring Transactions'!$L$28),MOD((YEAR($Q1386)-YEAR('Recurring Transactions'!$J$28))*12+MONTH($Q1386)-MONTH('Recurring Transactions'!$J$28),3)=0),1,0),IF('Recurring Transactions'!$F$28="Annually",IF(AND(AND('Recurring Transactions'!$J$28&lt;=EOMONTH($Q1386,0),$Q1386&lt;='Recurring Transactions'!$L$28),MONTH($Q1386)=MONTH('Recurring Transactions'!$J$28)),1,0),0)))))))*'Recurring Transactions'!$D$28)</f>
        <v/>
      </c>
    </row>
    <row r="1387">
      <c r="N1387" s="126">
        <f>'Recurring Transactions'!$A$28</f>
        <v/>
      </c>
      <c r="O1387" s="126">
        <f>'Recurring Transactions'!$B$28</f>
        <v/>
      </c>
      <c r="P1387" s="126">
        <f>'Recurring Transactions'!$E$28</f>
        <v/>
      </c>
      <c r="Q1387" s="72">
        <f>IF('Recurring Transactions'!$J$28="","",EDATE('Recurring Transactions'!$J$28,45))</f>
        <v/>
      </c>
      <c r="R1387" s="126">
        <f>IF($Q1387="","",TEXT($Q1387,"mmm yyyy"))</f>
        <v/>
      </c>
      <c r="S1387" s="124">
        <f>IF(OR('Recurring Transactions'!$A$28="",$Q1387=""),0,(IF('Recurring Transactions'!$F$28="Monthly",IF(AND('Recurring Transactions'!$J$28&lt;=EOMONTH($Q1387,0),$Q1387&lt;='Recurring Transactions'!$L$28),1,0),IF('Recurring Transactions'!$F$28="Semi-monthly",IF(AND('Recurring Transactions'!$J$28&lt;=EOMONTH($Q1387,0),$Q1387&lt;='Recurring Transactions'!$L$28),2,0),IF('Recurring Transactions'!$F$28="Weekly",IF(AND('Recurring Transactions'!$J$28&lt;=EOMONTH($Q1387,0),$Q1387&lt;='Recurring Transactions'!$L$28),MAX(0,INT((MIN(EOMONTH($Q1387,0),'Recurring Transactions'!$L$28)-'Recurring Transactions'!$J$28)/7)+INT(-(MAX('Recurring Transactions'!$J$28,$Q1387)-'Recurring Transactions'!$J$28)/7)+1),0),IF('Recurring Transactions'!$F$28="Bi-weekly",IF(AND('Recurring Transactions'!$J$28&lt;=EOMONTH($Q1387,0),$Q1387&lt;='Recurring Transactions'!$L$28),MAX(0,INT((MIN(EOMONTH($Q1387,0),'Recurring Transactions'!$L$28)-'Recurring Transactions'!$J$28)/14)+INT(-(MAX('Recurring Transactions'!$J$28,$Q1387)-'Recurring Transactions'!$J$28)/14)+1),0),IF('Recurring Transactions'!$F$28="Quarterly",IF(AND(AND('Recurring Transactions'!$J$28&lt;=EOMONTH($Q1387,0),$Q1387&lt;='Recurring Transactions'!$L$28),MOD((YEAR($Q1387)-YEAR('Recurring Transactions'!$J$28))*12+MONTH($Q1387)-MONTH('Recurring Transactions'!$J$28),3)=0),1,0),IF('Recurring Transactions'!$F$28="Annually",IF(AND(AND('Recurring Transactions'!$J$28&lt;=EOMONTH($Q1387,0),$Q1387&lt;='Recurring Transactions'!$L$28),MONTH($Q1387)=MONTH('Recurring Transactions'!$J$28)),1,0),0)))))))*'Recurring Transactions'!$D$28)</f>
        <v/>
      </c>
    </row>
    <row r="1388">
      <c r="N1388" s="126">
        <f>'Recurring Transactions'!$A$28</f>
        <v/>
      </c>
      <c r="O1388" s="126">
        <f>'Recurring Transactions'!$B$28</f>
        <v/>
      </c>
      <c r="P1388" s="126">
        <f>'Recurring Transactions'!$E$28</f>
        <v/>
      </c>
      <c r="Q1388" s="72">
        <f>IF('Recurring Transactions'!$J$28="","",EDATE('Recurring Transactions'!$J$28,46))</f>
        <v/>
      </c>
      <c r="R1388" s="126">
        <f>IF($Q1388="","",TEXT($Q1388,"mmm yyyy"))</f>
        <v/>
      </c>
      <c r="S1388" s="124">
        <f>IF(OR('Recurring Transactions'!$A$28="",$Q1388=""),0,(IF('Recurring Transactions'!$F$28="Monthly",IF(AND('Recurring Transactions'!$J$28&lt;=EOMONTH($Q1388,0),$Q1388&lt;='Recurring Transactions'!$L$28),1,0),IF('Recurring Transactions'!$F$28="Semi-monthly",IF(AND('Recurring Transactions'!$J$28&lt;=EOMONTH($Q1388,0),$Q1388&lt;='Recurring Transactions'!$L$28),2,0),IF('Recurring Transactions'!$F$28="Weekly",IF(AND('Recurring Transactions'!$J$28&lt;=EOMONTH($Q1388,0),$Q1388&lt;='Recurring Transactions'!$L$28),MAX(0,INT((MIN(EOMONTH($Q1388,0),'Recurring Transactions'!$L$28)-'Recurring Transactions'!$J$28)/7)+INT(-(MAX('Recurring Transactions'!$J$28,$Q1388)-'Recurring Transactions'!$J$28)/7)+1),0),IF('Recurring Transactions'!$F$28="Bi-weekly",IF(AND('Recurring Transactions'!$J$28&lt;=EOMONTH($Q1388,0),$Q1388&lt;='Recurring Transactions'!$L$28),MAX(0,INT((MIN(EOMONTH($Q1388,0),'Recurring Transactions'!$L$28)-'Recurring Transactions'!$J$28)/14)+INT(-(MAX('Recurring Transactions'!$J$28,$Q1388)-'Recurring Transactions'!$J$28)/14)+1),0),IF('Recurring Transactions'!$F$28="Quarterly",IF(AND(AND('Recurring Transactions'!$J$28&lt;=EOMONTH($Q1388,0),$Q1388&lt;='Recurring Transactions'!$L$28),MOD((YEAR($Q1388)-YEAR('Recurring Transactions'!$J$28))*12+MONTH($Q1388)-MONTH('Recurring Transactions'!$J$28),3)=0),1,0),IF('Recurring Transactions'!$F$28="Annually",IF(AND(AND('Recurring Transactions'!$J$28&lt;=EOMONTH($Q1388,0),$Q1388&lt;='Recurring Transactions'!$L$28),MONTH($Q1388)=MONTH('Recurring Transactions'!$J$28)),1,0),0)))))))*'Recurring Transactions'!$D$28)</f>
        <v/>
      </c>
    </row>
    <row r="1389">
      <c r="N1389" s="126">
        <f>'Recurring Transactions'!$A$28</f>
        <v/>
      </c>
      <c r="O1389" s="126">
        <f>'Recurring Transactions'!$B$28</f>
        <v/>
      </c>
      <c r="P1389" s="126">
        <f>'Recurring Transactions'!$E$28</f>
        <v/>
      </c>
      <c r="Q1389" s="72">
        <f>IF('Recurring Transactions'!$J$28="","",EDATE('Recurring Transactions'!$J$28,47))</f>
        <v/>
      </c>
      <c r="R1389" s="126">
        <f>IF($Q1389="","",TEXT($Q1389,"mmm yyyy"))</f>
        <v/>
      </c>
      <c r="S1389" s="124">
        <f>IF(OR('Recurring Transactions'!$A$28="",$Q1389=""),0,(IF('Recurring Transactions'!$F$28="Monthly",IF(AND('Recurring Transactions'!$J$28&lt;=EOMONTH($Q1389,0),$Q1389&lt;='Recurring Transactions'!$L$28),1,0),IF('Recurring Transactions'!$F$28="Semi-monthly",IF(AND('Recurring Transactions'!$J$28&lt;=EOMONTH($Q1389,0),$Q1389&lt;='Recurring Transactions'!$L$28),2,0),IF('Recurring Transactions'!$F$28="Weekly",IF(AND('Recurring Transactions'!$J$28&lt;=EOMONTH($Q1389,0),$Q1389&lt;='Recurring Transactions'!$L$28),MAX(0,INT((MIN(EOMONTH($Q1389,0),'Recurring Transactions'!$L$28)-'Recurring Transactions'!$J$28)/7)+INT(-(MAX('Recurring Transactions'!$J$28,$Q1389)-'Recurring Transactions'!$J$28)/7)+1),0),IF('Recurring Transactions'!$F$28="Bi-weekly",IF(AND('Recurring Transactions'!$J$28&lt;=EOMONTH($Q1389,0),$Q1389&lt;='Recurring Transactions'!$L$28),MAX(0,INT((MIN(EOMONTH($Q1389,0),'Recurring Transactions'!$L$28)-'Recurring Transactions'!$J$28)/14)+INT(-(MAX('Recurring Transactions'!$J$28,$Q1389)-'Recurring Transactions'!$J$28)/14)+1),0),IF('Recurring Transactions'!$F$28="Quarterly",IF(AND(AND('Recurring Transactions'!$J$28&lt;=EOMONTH($Q1389,0),$Q1389&lt;='Recurring Transactions'!$L$28),MOD((YEAR($Q1389)-YEAR('Recurring Transactions'!$J$28))*12+MONTH($Q1389)-MONTH('Recurring Transactions'!$J$28),3)=0),1,0),IF('Recurring Transactions'!$F$28="Annually",IF(AND(AND('Recurring Transactions'!$J$28&lt;=EOMONTH($Q1389,0),$Q1389&lt;='Recurring Transactions'!$L$28),MONTH($Q1389)=MONTH('Recurring Transactions'!$J$28)),1,0),0)))))))*'Recurring Transactions'!$D$28)</f>
        <v/>
      </c>
    </row>
    <row r="1390">
      <c r="N1390" s="126">
        <f>'Recurring Transactions'!$A$28</f>
        <v/>
      </c>
      <c r="O1390" s="126">
        <f>'Recurring Transactions'!$B$28</f>
        <v/>
      </c>
      <c r="P1390" s="126">
        <f>'Recurring Transactions'!$E$28</f>
        <v/>
      </c>
      <c r="Q1390" s="72">
        <f>IF('Recurring Transactions'!$J$28="","",EDATE('Recurring Transactions'!$J$28,48))</f>
        <v/>
      </c>
      <c r="R1390" s="126">
        <f>IF($Q1390="","",TEXT($Q1390,"mmm yyyy"))</f>
        <v/>
      </c>
      <c r="S1390" s="124">
        <f>IF(OR('Recurring Transactions'!$A$28="",$Q1390=""),0,(IF('Recurring Transactions'!$F$28="Monthly",IF(AND('Recurring Transactions'!$J$28&lt;=EOMONTH($Q1390,0),$Q1390&lt;='Recurring Transactions'!$L$28),1,0),IF('Recurring Transactions'!$F$28="Semi-monthly",IF(AND('Recurring Transactions'!$J$28&lt;=EOMONTH($Q1390,0),$Q1390&lt;='Recurring Transactions'!$L$28),2,0),IF('Recurring Transactions'!$F$28="Weekly",IF(AND('Recurring Transactions'!$J$28&lt;=EOMONTH($Q1390,0),$Q1390&lt;='Recurring Transactions'!$L$28),MAX(0,INT((MIN(EOMONTH($Q1390,0),'Recurring Transactions'!$L$28)-'Recurring Transactions'!$J$28)/7)+INT(-(MAX('Recurring Transactions'!$J$28,$Q1390)-'Recurring Transactions'!$J$28)/7)+1),0),IF('Recurring Transactions'!$F$28="Bi-weekly",IF(AND('Recurring Transactions'!$J$28&lt;=EOMONTH($Q1390,0),$Q1390&lt;='Recurring Transactions'!$L$28),MAX(0,INT((MIN(EOMONTH($Q1390,0),'Recurring Transactions'!$L$28)-'Recurring Transactions'!$J$28)/14)+INT(-(MAX('Recurring Transactions'!$J$28,$Q1390)-'Recurring Transactions'!$J$28)/14)+1),0),IF('Recurring Transactions'!$F$28="Quarterly",IF(AND(AND('Recurring Transactions'!$J$28&lt;=EOMONTH($Q1390,0),$Q1390&lt;='Recurring Transactions'!$L$28),MOD((YEAR($Q1390)-YEAR('Recurring Transactions'!$J$28))*12+MONTH($Q1390)-MONTH('Recurring Transactions'!$J$28),3)=0),1,0),IF('Recurring Transactions'!$F$28="Annually",IF(AND(AND('Recurring Transactions'!$J$28&lt;=EOMONTH($Q1390,0),$Q1390&lt;='Recurring Transactions'!$L$28),MONTH($Q1390)=MONTH('Recurring Transactions'!$J$28)),1,0),0)))))))*'Recurring Transactions'!$D$28)</f>
        <v/>
      </c>
    </row>
    <row r="1391">
      <c r="N1391" s="126">
        <f>'Recurring Transactions'!$A$28</f>
        <v/>
      </c>
      <c r="O1391" s="126">
        <f>'Recurring Transactions'!$B$28</f>
        <v/>
      </c>
      <c r="P1391" s="126">
        <f>'Recurring Transactions'!$E$28</f>
        <v/>
      </c>
      <c r="Q1391" s="72">
        <f>IF('Recurring Transactions'!$J$28="","",EDATE('Recurring Transactions'!$J$28,49))</f>
        <v/>
      </c>
      <c r="R1391" s="126">
        <f>IF($Q1391="","",TEXT($Q1391,"mmm yyyy"))</f>
        <v/>
      </c>
      <c r="S1391" s="124">
        <f>IF(OR('Recurring Transactions'!$A$28="",$Q1391=""),0,(IF('Recurring Transactions'!$F$28="Monthly",IF(AND('Recurring Transactions'!$J$28&lt;=EOMONTH($Q1391,0),$Q1391&lt;='Recurring Transactions'!$L$28),1,0),IF('Recurring Transactions'!$F$28="Semi-monthly",IF(AND('Recurring Transactions'!$J$28&lt;=EOMONTH($Q1391,0),$Q1391&lt;='Recurring Transactions'!$L$28),2,0),IF('Recurring Transactions'!$F$28="Weekly",IF(AND('Recurring Transactions'!$J$28&lt;=EOMONTH($Q1391,0),$Q1391&lt;='Recurring Transactions'!$L$28),MAX(0,INT((MIN(EOMONTH($Q1391,0),'Recurring Transactions'!$L$28)-'Recurring Transactions'!$J$28)/7)+INT(-(MAX('Recurring Transactions'!$J$28,$Q1391)-'Recurring Transactions'!$J$28)/7)+1),0),IF('Recurring Transactions'!$F$28="Bi-weekly",IF(AND('Recurring Transactions'!$J$28&lt;=EOMONTH($Q1391,0),$Q1391&lt;='Recurring Transactions'!$L$28),MAX(0,INT((MIN(EOMONTH($Q1391,0),'Recurring Transactions'!$L$28)-'Recurring Transactions'!$J$28)/14)+INT(-(MAX('Recurring Transactions'!$J$28,$Q1391)-'Recurring Transactions'!$J$28)/14)+1),0),IF('Recurring Transactions'!$F$28="Quarterly",IF(AND(AND('Recurring Transactions'!$J$28&lt;=EOMONTH($Q1391,0),$Q1391&lt;='Recurring Transactions'!$L$28),MOD((YEAR($Q1391)-YEAR('Recurring Transactions'!$J$28))*12+MONTH($Q1391)-MONTH('Recurring Transactions'!$J$28),3)=0),1,0),IF('Recurring Transactions'!$F$28="Annually",IF(AND(AND('Recurring Transactions'!$J$28&lt;=EOMONTH($Q1391,0),$Q1391&lt;='Recurring Transactions'!$L$28),MONTH($Q1391)=MONTH('Recurring Transactions'!$J$28)),1,0),0)))))))*'Recurring Transactions'!$D$28)</f>
        <v/>
      </c>
    </row>
    <row r="1392">
      <c r="N1392" s="126">
        <f>'Recurring Transactions'!$A$28</f>
        <v/>
      </c>
      <c r="O1392" s="126">
        <f>'Recurring Transactions'!$B$28</f>
        <v/>
      </c>
      <c r="P1392" s="126">
        <f>'Recurring Transactions'!$E$28</f>
        <v/>
      </c>
      <c r="Q1392" s="72">
        <f>IF('Recurring Transactions'!$J$28="","",EDATE('Recurring Transactions'!$J$28,50))</f>
        <v/>
      </c>
      <c r="R1392" s="126">
        <f>IF($Q1392="","",TEXT($Q1392,"mmm yyyy"))</f>
        <v/>
      </c>
      <c r="S1392" s="124">
        <f>IF(OR('Recurring Transactions'!$A$28="",$Q1392=""),0,(IF('Recurring Transactions'!$F$28="Monthly",IF(AND('Recurring Transactions'!$J$28&lt;=EOMONTH($Q1392,0),$Q1392&lt;='Recurring Transactions'!$L$28),1,0),IF('Recurring Transactions'!$F$28="Semi-monthly",IF(AND('Recurring Transactions'!$J$28&lt;=EOMONTH($Q1392,0),$Q1392&lt;='Recurring Transactions'!$L$28),2,0),IF('Recurring Transactions'!$F$28="Weekly",IF(AND('Recurring Transactions'!$J$28&lt;=EOMONTH($Q1392,0),$Q1392&lt;='Recurring Transactions'!$L$28),MAX(0,INT((MIN(EOMONTH($Q1392,0),'Recurring Transactions'!$L$28)-'Recurring Transactions'!$J$28)/7)+INT(-(MAX('Recurring Transactions'!$J$28,$Q1392)-'Recurring Transactions'!$J$28)/7)+1),0),IF('Recurring Transactions'!$F$28="Bi-weekly",IF(AND('Recurring Transactions'!$J$28&lt;=EOMONTH($Q1392,0),$Q1392&lt;='Recurring Transactions'!$L$28),MAX(0,INT((MIN(EOMONTH($Q1392,0),'Recurring Transactions'!$L$28)-'Recurring Transactions'!$J$28)/14)+INT(-(MAX('Recurring Transactions'!$J$28,$Q1392)-'Recurring Transactions'!$J$28)/14)+1),0),IF('Recurring Transactions'!$F$28="Quarterly",IF(AND(AND('Recurring Transactions'!$J$28&lt;=EOMONTH($Q1392,0),$Q1392&lt;='Recurring Transactions'!$L$28),MOD((YEAR($Q1392)-YEAR('Recurring Transactions'!$J$28))*12+MONTH($Q1392)-MONTH('Recurring Transactions'!$J$28),3)=0),1,0),IF('Recurring Transactions'!$F$28="Annually",IF(AND(AND('Recurring Transactions'!$J$28&lt;=EOMONTH($Q1392,0),$Q1392&lt;='Recurring Transactions'!$L$28),MONTH($Q1392)=MONTH('Recurring Transactions'!$J$28)),1,0),0)))))))*'Recurring Transactions'!$D$28)</f>
        <v/>
      </c>
    </row>
    <row r="1393">
      <c r="N1393" s="126">
        <f>'Recurring Transactions'!$A$28</f>
        <v/>
      </c>
      <c r="O1393" s="126">
        <f>'Recurring Transactions'!$B$28</f>
        <v/>
      </c>
      <c r="P1393" s="126">
        <f>'Recurring Transactions'!$E$28</f>
        <v/>
      </c>
      <c r="Q1393" s="72">
        <f>IF('Recurring Transactions'!$J$28="","",EDATE('Recurring Transactions'!$J$28,51))</f>
        <v/>
      </c>
      <c r="R1393" s="126">
        <f>IF($Q1393="","",TEXT($Q1393,"mmm yyyy"))</f>
        <v/>
      </c>
      <c r="S1393" s="124">
        <f>IF(OR('Recurring Transactions'!$A$28="",$Q1393=""),0,(IF('Recurring Transactions'!$F$28="Monthly",IF(AND('Recurring Transactions'!$J$28&lt;=EOMONTH($Q1393,0),$Q1393&lt;='Recurring Transactions'!$L$28),1,0),IF('Recurring Transactions'!$F$28="Semi-monthly",IF(AND('Recurring Transactions'!$J$28&lt;=EOMONTH($Q1393,0),$Q1393&lt;='Recurring Transactions'!$L$28),2,0),IF('Recurring Transactions'!$F$28="Weekly",IF(AND('Recurring Transactions'!$J$28&lt;=EOMONTH($Q1393,0),$Q1393&lt;='Recurring Transactions'!$L$28),MAX(0,INT((MIN(EOMONTH($Q1393,0),'Recurring Transactions'!$L$28)-'Recurring Transactions'!$J$28)/7)+INT(-(MAX('Recurring Transactions'!$J$28,$Q1393)-'Recurring Transactions'!$J$28)/7)+1),0),IF('Recurring Transactions'!$F$28="Bi-weekly",IF(AND('Recurring Transactions'!$J$28&lt;=EOMONTH($Q1393,0),$Q1393&lt;='Recurring Transactions'!$L$28),MAX(0,INT((MIN(EOMONTH($Q1393,0),'Recurring Transactions'!$L$28)-'Recurring Transactions'!$J$28)/14)+INT(-(MAX('Recurring Transactions'!$J$28,$Q1393)-'Recurring Transactions'!$J$28)/14)+1),0),IF('Recurring Transactions'!$F$28="Quarterly",IF(AND(AND('Recurring Transactions'!$J$28&lt;=EOMONTH($Q1393,0),$Q1393&lt;='Recurring Transactions'!$L$28),MOD((YEAR($Q1393)-YEAR('Recurring Transactions'!$J$28))*12+MONTH($Q1393)-MONTH('Recurring Transactions'!$J$28),3)=0),1,0),IF('Recurring Transactions'!$F$28="Annually",IF(AND(AND('Recurring Transactions'!$J$28&lt;=EOMONTH($Q1393,0),$Q1393&lt;='Recurring Transactions'!$L$28),MONTH($Q1393)=MONTH('Recurring Transactions'!$J$28)),1,0),0)))))))*'Recurring Transactions'!$D$28)</f>
        <v/>
      </c>
    </row>
    <row r="1394">
      <c r="N1394" s="126">
        <f>'Recurring Transactions'!$A$28</f>
        <v/>
      </c>
      <c r="O1394" s="126">
        <f>'Recurring Transactions'!$B$28</f>
        <v/>
      </c>
      <c r="P1394" s="126">
        <f>'Recurring Transactions'!$E$28</f>
        <v/>
      </c>
      <c r="Q1394" s="72">
        <f>IF('Recurring Transactions'!$J$28="","",EDATE('Recurring Transactions'!$J$28,52))</f>
        <v/>
      </c>
      <c r="R1394" s="126">
        <f>IF($Q1394="","",TEXT($Q1394,"mmm yyyy"))</f>
        <v/>
      </c>
      <c r="S1394" s="124">
        <f>IF(OR('Recurring Transactions'!$A$28="",$Q1394=""),0,(IF('Recurring Transactions'!$F$28="Monthly",IF(AND('Recurring Transactions'!$J$28&lt;=EOMONTH($Q1394,0),$Q1394&lt;='Recurring Transactions'!$L$28),1,0),IF('Recurring Transactions'!$F$28="Semi-monthly",IF(AND('Recurring Transactions'!$J$28&lt;=EOMONTH($Q1394,0),$Q1394&lt;='Recurring Transactions'!$L$28),2,0),IF('Recurring Transactions'!$F$28="Weekly",IF(AND('Recurring Transactions'!$J$28&lt;=EOMONTH($Q1394,0),$Q1394&lt;='Recurring Transactions'!$L$28),MAX(0,INT((MIN(EOMONTH($Q1394,0),'Recurring Transactions'!$L$28)-'Recurring Transactions'!$J$28)/7)+INT(-(MAX('Recurring Transactions'!$J$28,$Q1394)-'Recurring Transactions'!$J$28)/7)+1),0),IF('Recurring Transactions'!$F$28="Bi-weekly",IF(AND('Recurring Transactions'!$J$28&lt;=EOMONTH($Q1394,0),$Q1394&lt;='Recurring Transactions'!$L$28),MAX(0,INT((MIN(EOMONTH($Q1394,0),'Recurring Transactions'!$L$28)-'Recurring Transactions'!$J$28)/14)+INT(-(MAX('Recurring Transactions'!$J$28,$Q1394)-'Recurring Transactions'!$J$28)/14)+1),0),IF('Recurring Transactions'!$F$28="Quarterly",IF(AND(AND('Recurring Transactions'!$J$28&lt;=EOMONTH($Q1394,0),$Q1394&lt;='Recurring Transactions'!$L$28),MOD((YEAR($Q1394)-YEAR('Recurring Transactions'!$J$28))*12+MONTH($Q1394)-MONTH('Recurring Transactions'!$J$28),3)=0),1,0),IF('Recurring Transactions'!$F$28="Annually",IF(AND(AND('Recurring Transactions'!$J$28&lt;=EOMONTH($Q1394,0),$Q1394&lt;='Recurring Transactions'!$L$28),MONTH($Q1394)=MONTH('Recurring Transactions'!$J$28)),1,0),0)))))))*'Recurring Transactions'!$D$28)</f>
        <v/>
      </c>
    </row>
    <row r="1395">
      <c r="N1395" s="126">
        <f>'Recurring Transactions'!$A$28</f>
        <v/>
      </c>
      <c r="O1395" s="126">
        <f>'Recurring Transactions'!$B$28</f>
        <v/>
      </c>
      <c r="P1395" s="126">
        <f>'Recurring Transactions'!$E$28</f>
        <v/>
      </c>
      <c r="Q1395" s="72">
        <f>IF('Recurring Transactions'!$J$28="","",EDATE('Recurring Transactions'!$J$28,53))</f>
        <v/>
      </c>
      <c r="R1395" s="126">
        <f>IF($Q1395="","",TEXT($Q1395,"mmm yyyy"))</f>
        <v/>
      </c>
      <c r="S1395" s="124">
        <f>IF(OR('Recurring Transactions'!$A$28="",$Q1395=""),0,(IF('Recurring Transactions'!$F$28="Monthly",IF(AND('Recurring Transactions'!$J$28&lt;=EOMONTH($Q1395,0),$Q1395&lt;='Recurring Transactions'!$L$28),1,0),IF('Recurring Transactions'!$F$28="Semi-monthly",IF(AND('Recurring Transactions'!$J$28&lt;=EOMONTH($Q1395,0),$Q1395&lt;='Recurring Transactions'!$L$28),2,0),IF('Recurring Transactions'!$F$28="Weekly",IF(AND('Recurring Transactions'!$J$28&lt;=EOMONTH($Q1395,0),$Q1395&lt;='Recurring Transactions'!$L$28),MAX(0,INT((MIN(EOMONTH($Q1395,0),'Recurring Transactions'!$L$28)-'Recurring Transactions'!$J$28)/7)+INT(-(MAX('Recurring Transactions'!$J$28,$Q1395)-'Recurring Transactions'!$J$28)/7)+1),0),IF('Recurring Transactions'!$F$28="Bi-weekly",IF(AND('Recurring Transactions'!$J$28&lt;=EOMONTH($Q1395,0),$Q1395&lt;='Recurring Transactions'!$L$28),MAX(0,INT((MIN(EOMONTH($Q1395,0),'Recurring Transactions'!$L$28)-'Recurring Transactions'!$J$28)/14)+INT(-(MAX('Recurring Transactions'!$J$28,$Q1395)-'Recurring Transactions'!$J$28)/14)+1),0),IF('Recurring Transactions'!$F$28="Quarterly",IF(AND(AND('Recurring Transactions'!$J$28&lt;=EOMONTH($Q1395,0),$Q1395&lt;='Recurring Transactions'!$L$28),MOD((YEAR($Q1395)-YEAR('Recurring Transactions'!$J$28))*12+MONTH($Q1395)-MONTH('Recurring Transactions'!$J$28),3)=0),1,0),IF('Recurring Transactions'!$F$28="Annually",IF(AND(AND('Recurring Transactions'!$J$28&lt;=EOMONTH($Q1395,0),$Q1395&lt;='Recurring Transactions'!$L$28),MONTH($Q1395)=MONTH('Recurring Transactions'!$J$28)),1,0),0)))))))*'Recurring Transactions'!$D$28)</f>
        <v/>
      </c>
    </row>
    <row r="1396">
      <c r="N1396" s="126">
        <f>'Recurring Transactions'!$A$28</f>
        <v/>
      </c>
      <c r="O1396" s="126">
        <f>'Recurring Transactions'!$B$28</f>
        <v/>
      </c>
      <c r="P1396" s="126">
        <f>'Recurring Transactions'!$E$28</f>
        <v/>
      </c>
      <c r="Q1396" s="72">
        <f>IF('Recurring Transactions'!$J$28="","",EDATE('Recurring Transactions'!$J$28,54))</f>
        <v/>
      </c>
      <c r="R1396" s="126">
        <f>IF($Q1396="","",TEXT($Q1396,"mmm yyyy"))</f>
        <v/>
      </c>
      <c r="S1396" s="124">
        <f>IF(OR('Recurring Transactions'!$A$28="",$Q1396=""),0,(IF('Recurring Transactions'!$F$28="Monthly",IF(AND('Recurring Transactions'!$J$28&lt;=EOMONTH($Q1396,0),$Q1396&lt;='Recurring Transactions'!$L$28),1,0),IF('Recurring Transactions'!$F$28="Semi-monthly",IF(AND('Recurring Transactions'!$J$28&lt;=EOMONTH($Q1396,0),$Q1396&lt;='Recurring Transactions'!$L$28),2,0),IF('Recurring Transactions'!$F$28="Weekly",IF(AND('Recurring Transactions'!$J$28&lt;=EOMONTH($Q1396,0),$Q1396&lt;='Recurring Transactions'!$L$28),MAX(0,INT((MIN(EOMONTH($Q1396,0),'Recurring Transactions'!$L$28)-'Recurring Transactions'!$J$28)/7)+INT(-(MAX('Recurring Transactions'!$J$28,$Q1396)-'Recurring Transactions'!$J$28)/7)+1),0),IF('Recurring Transactions'!$F$28="Bi-weekly",IF(AND('Recurring Transactions'!$J$28&lt;=EOMONTH($Q1396,0),$Q1396&lt;='Recurring Transactions'!$L$28),MAX(0,INT((MIN(EOMONTH($Q1396,0),'Recurring Transactions'!$L$28)-'Recurring Transactions'!$J$28)/14)+INT(-(MAX('Recurring Transactions'!$J$28,$Q1396)-'Recurring Transactions'!$J$28)/14)+1),0),IF('Recurring Transactions'!$F$28="Quarterly",IF(AND(AND('Recurring Transactions'!$J$28&lt;=EOMONTH($Q1396,0),$Q1396&lt;='Recurring Transactions'!$L$28),MOD((YEAR($Q1396)-YEAR('Recurring Transactions'!$J$28))*12+MONTH($Q1396)-MONTH('Recurring Transactions'!$J$28),3)=0),1,0),IF('Recurring Transactions'!$F$28="Annually",IF(AND(AND('Recurring Transactions'!$J$28&lt;=EOMONTH($Q1396,0),$Q1396&lt;='Recurring Transactions'!$L$28),MONTH($Q1396)=MONTH('Recurring Transactions'!$J$28)),1,0),0)))))))*'Recurring Transactions'!$D$28)</f>
        <v/>
      </c>
    </row>
    <row r="1397">
      <c r="N1397" s="126">
        <f>'Recurring Transactions'!$A$28</f>
        <v/>
      </c>
      <c r="O1397" s="126">
        <f>'Recurring Transactions'!$B$28</f>
        <v/>
      </c>
      <c r="P1397" s="126">
        <f>'Recurring Transactions'!$E$28</f>
        <v/>
      </c>
      <c r="Q1397" s="72">
        <f>IF('Recurring Transactions'!$J$28="","",EDATE('Recurring Transactions'!$J$28,55))</f>
        <v/>
      </c>
      <c r="R1397" s="126">
        <f>IF($Q1397="","",TEXT($Q1397,"mmm yyyy"))</f>
        <v/>
      </c>
      <c r="S1397" s="124">
        <f>IF(OR('Recurring Transactions'!$A$28="",$Q1397=""),0,(IF('Recurring Transactions'!$F$28="Monthly",IF(AND('Recurring Transactions'!$J$28&lt;=EOMONTH($Q1397,0),$Q1397&lt;='Recurring Transactions'!$L$28),1,0),IF('Recurring Transactions'!$F$28="Semi-monthly",IF(AND('Recurring Transactions'!$J$28&lt;=EOMONTH($Q1397,0),$Q1397&lt;='Recurring Transactions'!$L$28),2,0),IF('Recurring Transactions'!$F$28="Weekly",IF(AND('Recurring Transactions'!$J$28&lt;=EOMONTH($Q1397,0),$Q1397&lt;='Recurring Transactions'!$L$28),MAX(0,INT((MIN(EOMONTH($Q1397,0),'Recurring Transactions'!$L$28)-'Recurring Transactions'!$J$28)/7)+INT(-(MAX('Recurring Transactions'!$J$28,$Q1397)-'Recurring Transactions'!$J$28)/7)+1),0),IF('Recurring Transactions'!$F$28="Bi-weekly",IF(AND('Recurring Transactions'!$J$28&lt;=EOMONTH($Q1397,0),$Q1397&lt;='Recurring Transactions'!$L$28),MAX(0,INT((MIN(EOMONTH($Q1397,0),'Recurring Transactions'!$L$28)-'Recurring Transactions'!$J$28)/14)+INT(-(MAX('Recurring Transactions'!$J$28,$Q1397)-'Recurring Transactions'!$J$28)/14)+1),0),IF('Recurring Transactions'!$F$28="Quarterly",IF(AND(AND('Recurring Transactions'!$J$28&lt;=EOMONTH($Q1397,0),$Q1397&lt;='Recurring Transactions'!$L$28),MOD((YEAR($Q1397)-YEAR('Recurring Transactions'!$J$28))*12+MONTH($Q1397)-MONTH('Recurring Transactions'!$J$28),3)=0),1,0),IF('Recurring Transactions'!$F$28="Annually",IF(AND(AND('Recurring Transactions'!$J$28&lt;=EOMONTH($Q1397,0),$Q1397&lt;='Recurring Transactions'!$L$28),MONTH($Q1397)=MONTH('Recurring Transactions'!$J$28)),1,0),0)))))))*'Recurring Transactions'!$D$28)</f>
        <v/>
      </c>
    </row>
    <row r="1398">
      <c r="N1398" s="126">
        <f>'Recurring Transactions'!$A$28</f>
        <v/>
      </c>
      <c r="O1398" s="126">
        <f>'Recurring Transactions'!$B$28</f>
        <v/>
      </c>
      <c r="P1398" s="126">
        <f>'Recurring Transactions'!$E$28</f>
        <v/>
      </c>
      <c r="Q1398" s="72">
        <f>IF('Recurring Transactions'!$J$28="","",EDATE('Recurring Transactions'!$J$28,56))</f>
        <v/>
      </c>
      <c r="R1398" s="126">
        <f>IF($Q1398="","",TEXT($Q1398,"mmm yyyy"))</f>
        <v/>
      </c>
      <c r="S1398" s="124">
        <f>IF(OR('Recurring Transactions'!$A$28="",$Q1398=""),0,(IF('Recurring Transactions'!$F$28="Monthly",IF(AND('Recurring Transactions'!$J$28&lt;=EOMONTH($Q1398,0),$Q1398&lt;='Recurring Transactions'!$L$28),1,0),IF('Recurring Transactions'!$F$28="Semi-monthly",IF(AND('Recurring Transactions'!$J$28&lt;=EOMONTH($Q1398,0),$Q1398&lt;='Recurring Transactions'!$L$28),2,0),IF('Recurring Transactions'!$F$28="Weekly",IF(AND('Recurring Transactions'!$J$28&lt;=EOMONTH($Q1398,0),$Q1398&lt;='Recurring Transactions'!$L$28),MAX(0,INT((MIN(EOMONTH($Q1398,0),'Recurring Transactions'!$L$28)-'Recurring Transactions'!$J$28)/7)+INT(-(MAX('Recurring Transactions'!$J$28,$Q1398)-'Recurring Transactions'!$J$28)/7)+1),0),IF('Recurring Transactions'!$F$28="Bi-weekly",IF(AND('Recurring Transactions'!$J$28&lt;=EOMONTH($Q1398,0),$Q1398&lt;='Recurring Transactions'!$L$28),MAX(0,INT((MIN(EOMONTH($Q1398,0),'Recurring Transactions'!$L$28)-'Recurring Transactions'!$J$28)/14)+INT(-(MAX('Recurring Transactions'!$J$28,$Q1398)-'Recurring Transactions'!$J$28)/14)+1),0),IF('Recurring Transactions'!$F$28="Quarterly",IF(AND(AND('Recurring Transactions'!$J$28&lt;=EOMONTH($Q1398,0),$Q1398&lt;='Recurring Transactions'!$L$28),MOD((YEAR($Q1398)-YEAR('Recurring Transactions'!$J$28))*12+MONTH($Q1398)-MONTH('Recurring Transactions'!$J$28),3)=0),1,0),IF('Recurring Transactions'!$F$28="Annually",IF(AND(AND('Recurring Transactions'!$J$28&lt;=EOMONTH($Q1398,0),$Q1398&lt;='Recurring Transactions'!$L$28),MONTH($Q1398)=MONTH('Recurring Transactions'!$J$28)),1,0),0)))))))*'Recurring Transactions'!$D$28)</f>
        <v/>
      </c>
    </row>
    <row r="1399">
      <c r="N1399" s="126">
        <f>'Recurring Transactions'!$A$28</f>
        <v/>
      </c>
      <c r="O1399" s="126">
        <f>'Recurring Transactions'!$B$28</f>
        <v/>
      </c>
      <c r="P1399" s="126">
        <f>'Recurring Transactions'!$E$28</f>
        <v/>
      </c>
      <c r="Q1399" s="72">
        <f>IF('Recurring Transactions'!$J$28="","",EDATE('Recurring Transactions'!$J$28,57))</f>
        <v/>
      </c>
      <c r="R1399" s="126">
        <f>IF($Q1399="","",TEXT($Q1399,"mmm yyyy"))</f>
        <v/>
      </c>
      <c r="S1399" s="124">
        <f>IF(OR('Recurring Transactions'!$A$28="",$Q1399=""),0,(IF('Recurring Transactions'!$F$28="Monthly",IF(AND('Recurring Transactions'!$J$28&lt;=EOMONTH($Q1399,0),$Q1399&lt;='Recurring Transactions'!$L$28),1,0),IF('Recurring Transactions'!$F$28="Semi-monthly",IF(AND('Recurring Transactions'!$J$28&lt;=EOMONTH($Q1399,0),$Q1399&lt;='Recurring Transactions'!$L$28),2,0),IF('Recurring Transactions'!$F$28="Weekly",IF(AND('Recurring Transactions'!$J$28&lt;=EOMONTH($Q1399,0),$Q1399&lt;='Recurring Transactions'!$L$28),MAX(0,INT((MIN(EOMONTH($Q1399,0),'Recurring Transactions'!$L$28)-'Recurring Transactions'!$J$28)/7)+INT(-(MAX('Recurring Transactions'!$J$28,$Q1399)-'Recurring Transactions'!$J$28)/7)+1),0),IF('Recurring Transactions'!$F$28="Bi-weekly",IF(AND('Recurring Transactions'!$J$28&lt;=EOMONTH($Q1399,0),$Q1399&lt;='Recurring Transactions'!$L$28),MAX(0,INT((MIN(EOMONTH($Q1399,0),'Recurring Transactions'!$L$28)-'Recurring Transactions'!$J$28)/14)+INT(-(MAX('Recurring Transactions'!$J$28,$Q1399)-'Recurring Transactions'!$J$28)/14)+1),0),IF('Recurring Transactions'!$F$28="Quarterly",IF(AND(AND('Recurring Transactions'!$J$28&lt;=EOMONTH($Q1399,0),$Q1399&lt;='Recurring Transactions'!$L$28),MOD((YEAR($Q1399)-YEAR('Recurring Transactions'!$J$28))*12+MONTH($Q1399)-MONTH('Recurring Transactions'!$J$28),3)=0),1,0),IF('Recurring Transactions'!$F$28="Annually",IF(AND(AND('Recurring Transactions'!$J$28&lt;=EOMONTH($Q1399,0),$Q1399&lt;='Recurring Transactions'!$L$28),MONTH($Q1399)=MONTH('Recurring Transactions'!$J$28)),1,0),0)))))))*'Recurring Transactions'!$D$28)</f>
        <v/>
      </c>
    </row>
    <row r="1400">
      <c r="N1400" s="126">
        <f>'Recurring Transactions'!$A$28</f>
        <v/>
      </c>
      <c r="O1400" s="126">
        <f>'Recurring Transactions'!$B$28</f>
        <v/>
      </c>
      <c r="P1400" s="126">
        <f>'Recurring Transactions'!$E$28</f>
        <v/>
      </c>
      <c r="Q1400" s="72">
        <f>IF('Recurring Transactions'!$J$28="","",EDATE('Recurring Transactions'!$J$28,58))</f>
        <v/>
      </c>
      <c r="R1400" s="126">
        <f>IF($Q1400="","",TEXT($Q1400,"mmm yyyy"))</f>
        <v/>
      </c>
      <c r="S1400" s="124">
        <f>IF(OR('Recurring Transactions'!$A$28="",$Q1400=""),0,(IF('Recurring Transactions'!$F$28="Monthly",IF(AND('Recurring Transactions'!$J$28&lt;=EOMONTH($Q1400,0),$Q1400&lt;='Recurring Transactions'!$L$28),1,0),IF('Recurring Transactions'!$F$28="Semi-monthly",IF(AND('Recurring Transactions'!$J$28&lt;=EOMONTH($Q1400,0),$Q1400&lt;='Recurring Transactions'!$L$28),2,0),IF('Recurring Transactions'!$F$28="Weekly",IF(AND('Recurring Transactions'!$J$28&lt;=EOMONTH($Q1400,0),$Q1400&lt;='Recurring Transactions'!$L$28),MAX(0,INT((MIN(EOMONTH($Q1400,0),'Recurring Transactions'!$L$28)-'Recurring Transactions'!$J$28)/7)+INT(-(MAX('Recurring Transactions'!$J$28,$Q1400)-'Recurring Transactions'!$J$28)/7)+1),0),IF('Recurring Transactions'!$F$28="Bi-weekly",IF(AND('Recurring Transactions'!$J$28&lt;=EOMONTH($Q1400,0),$Q1400&lt;='Recurring Transactions'!$L$28),MAX(0,INT((MIN(EOMONTH($Q1400,0),'Recurring Transactions'!$L$28)-'Recurring Transactions'!$J$28)/14)+INT(-(MAX('Recurring Transactions'!$J$28,$Q1400)-'Recurring Transactions'!$J$28)/14)+1),0),IF('Recurring Transactions'!$F$28="Quarterly",IF(AND(AND('Recurring Transactions'!$J$28&lt;=EOMONTH($Q1400,0),$Q1400&lt;='Recurring Transactions'!$L$28),MOD((YEAR($Q1400)-YEAR('Recurring Transactions'!$J$28))*12+MONTH($Q1400)-MONTH('Recurring Transactions'!$J$28),3)=0),1,0),IF('Recurring Transactions'!$F$28="Annually",IF(AND(AND('Recurring Transactions'!$J$28&lt;=EOMONTH($Q1400,0),$Q1400&lt;='Recurring Transactions'!$L$28),MONTH($Q1400)=MONTH('Recurring Transactions'!$J$28)),1,0),0)))))))*'Recurring Transactions'!$D$28)</f>
        <v/>
      </c>
    </row>
    <row r="1401">
      <c r="N1401" s="126">
        <f>'Recurring Transactions'!$A$28</f>
        <v/>
      </c>
      <c r="O1401" s="126">
        <f>'Recurring Transactions'!$B$28</f>
        <v/>
      </c>
      <c r="P1401" s="126">
        <f>'Recurring Transactions'!$E$28</f>
        <v/>
      </c>
      <c r="Q1401" s="72">
        <f>IF('Recurring Transactions'!$J$28="","",EDATE('Recurring Transactions'!$J$28,59))</f>
        <v/>
      </c>
      <c r="R1401" s="126">
        <f>IF($Q1401="","",TEXT($Q1401,"mmm yyyy"))</f>
        <v/>
      </c>
      <c r="S1401" s="124">
        <f>IF(OR('Recurring Transactions'!$A$28="",$Q1401=""),0,(IF('Recurring Transactions'!$F$28="Monthly",IF(AND('Recurring Transactions'!$J$28&lt;=EOMONTH($Q1401,0),$Q1401&lt;='Recurring Transactions'!$L$28),1,0),IF('Recurring Transactions'!$F$28="Semi-monthly",IF(AND('Recurring Transactions'!$J$28&lt;=EOMONTH($Q1401,0),$Q1401&lt;='Recurring Transactions'!$L$28),2,0),IF('Recurring Transactions'!$F$28="Weekly",IF(AND('Recurring Transactions'!$J$28&lt;=EOMONTH($Q1401,0),$Q1401&lt;='Recurring Transactions'!$L$28),MAX(0,INT((MIN(EOMONTH($Q1401,0),'Recurring Transactions'!$L$28)-'Recurring Transactions'!$J$28)/7)+INT(-(MAX('Recurring Transactions'!$J$28,$Q1401)-'Recurring Transactions'!$J$28)/7)+1),0),IF('Recurring Transactions'!$F$28="Bi-weekly",IF(AND('Recurring Transactions'!$J$28&lt;=EOMONTH($Q1401,0),$Q1401&lt;='Recurring Transactions'!$L$28),MAX(0,INT((MIN(EOMONTH($Q1401,0),'Recurring Transactions'!$L$28)-'Recurring Transactions'!$J$28)/14)+INT(-(MAX('Recurring Transactions'!$J$28,$Q1401)-'Recurring Transactions'!$J$28)/14)+1),0),IF('Recurring Transactions'!$F$28="Quarterly",IF(AND(AND('Recurring Transactions'!$J$28&lt;=EOMONTH($Q1401,0),$Q1401&lt;='Recurring Transactions'!$L$28),MOD((YEAR($Q1401)-YEAR('Recurring Transactions'!$J$28))*12+MONTH($Q1401)-MONTH('Recurring Transactions'!$J$28),3)=0),1,0),IF('Recurring Transactions'!$F$28="Annually",IF(AND(AND('Recurring Transactions'!$J$28&lt;=EOMONTH($Q1401,0),$Q1401&lt;='Recurring Transactions'!$L$28),MONTH($Q1401)=MONTH('Recurring Transactions'!$J$28)),1,0),0)))))))*'Recurring Transactions'!$D$28)</f>
        <v/>
      </c>
    </row>
    <row r="1402">
      <c r="N1402" s="126">
        <f>'Recurring Transactions'!$A$29</f>
        <v/>
      </c>
      <c r="O1402" s="126">
        <f>'Recurring Transactions'!$B$29</f>
        <v/>
      </c>
      <c r="P1402" s="126">
        <f>'Recurring Transactions'!$E$29</f>
        <v/>
      </c>
      <c r="Q1402" s="72">
        <f>IF('Recurring Transactions'!$J$29="","",EDATE('Recurring Transactions'!$J$29,0))</f>
        <v/>
      </c>
      <c r="R1402" s="126">
        <f>IF($Q1402="","",TEXT($Q1402,"mmm yyyy"))</f>
        <v/>
      </c>
      <c r="S1402" s="124">
        <f>IF(OR('Recurring Transactions'!$A$29="",$Q1402=""),0,(IF('Recurring Transactions'!$F$29="Monthly",IF(AND('Recurring Transactions'!$J$29&lt;=EOMONTH($Q1402,0),$Q1402&lt;='Recurring Transactions'!$L$29),1,0),IF('Recurring Transactions'!$F$29="Semi-monthly",IF(AND('Recurring Transactions'!$J$29&lt;=EOMONTH($Q1402,0),$Q1402&lt;='Recurring Transactions'!$L$29),2,0),IF('Recurring Transactions'!$F$29="Weekly",IF(AND('Recurring Transactions'!$J$29&lt;=EOMONTH($Q1402,0),$Q1402&lt;='Recurring Transactions'!$L$29),MAX(0,INT((MIN(EOMONTH($Q1402,0),'Recurring Transactions'!$L$29)-'Recurring Transactions'!$J$29)/7)+INT(-(MAX('Recurring Transactions'!$J$29,$Q1402)-'Recurring Transactions'!$J$29)/7)+1),0),IF('Recurring Transactions'!$F$29="Bi-weekly",IF(AND('Recurring Transactions'!$J$29&lt;=EOMONTH($Q1402,0),$Q1402&lt;='Recurring Transactions'!$L$29),MAX(0,INT((MIN(EOMONTH($Q1402,0),'Recurring Transactions'!$L$29)-'Recurring Transactions'!$J$29)/14)+INT(-(MAX('Recurring Transactions'!$J$29,$Q1402)-'Recurring Transactions'!$J$29)/14)+1),0),IF('Recurring Transactions'!$F$29="Quarterly",IF(AND(AND('Recurring Transactions'!$J$29&lt;=EOMONTH($Q1402,0),$Q1402&lt;='Recurring Transactions'!$L$29),MOD((YEAR($Q1402)-YEAR('Recurring Transactions'!$J$29))*12+MONTH($Q1402)-MONTH('Recurring Transactions'!$J$29),3)=0),1,0),IF('Recurring Transactions'!$F$29="Annually",IF(AND(AND('Recurring Transactions'!$J$29&lt;=EOMONTH($Q1402,0),$Q1402&lt;='Recurring Transactions'!$L$29),MONTH($Q1402)=MONTH('Recurring Transactions'!$J$29)),1,0),0)))))))*'Recurring Transactions'!$D$29)</f>
        <v/>
      </c>
    </row>
    <row r="1403">
      <c r="N1403" s="126">
        <f>'Recurring Transactions'!$A$29</f>
        <v/>
      </c>
      <c r="O1403" s="126">
        <f>'Recurring Transactions'!$B$29</f>
        <v/>
      </c>
      <c r="P1403" s="126">
        <f>'Recurring Transactions'!$E$29</f>
        <v/>
      </c>
      <c r="Q1403" s="72">
        <f>IF('Recurring Transactions'!$J$29="","",EDATE('Recurring Transactions'!$J$29,1))</f>
        <v/>
      </c>
      <c r="R1403" s="126">
        <f>IF($Q1403="","",TEXT($Q1403,"mmm yyyy"))</f>
        <v/>
      </c>
      <c r="S1403" s="124">
        <f>IF(OR('Recurring Transactions'!$A$29="",$Q1403=""),0,(IF('Recurring Transactions'!$F$29="Monthly",IF(AND('Recurring Transactions'!$J$29&lt;=EOMONTH($Q1403,0),$Q1403&lt;='Recurring Transactions'!$L$29),1,0),IF('Recurring Transactions'!$F$29="Semi-monthly",IF(AND('Recurring Transactions'!$J$29&lt;=EOMONTH($Q1403,0),$Q1403&lt;='Recurring Transactions'!$L$29),2,0),IF('Recurring Transactions'!$F$29="Weekly",IF(AND('Recurring Transactions'!$J$29&lt;=EOMONTH($Q1403,0),$Q1403&lt;='Recurring Transactions'!$L$29),MAX(0,INT((MIN(EOMONTH($Q1403,0),'Recurring Transactions'!$L$29)-'Recurring Transactions'!$J$29)/7)+INT(-(MAX('Recurring Transactions'!$J$29,$Q1403)-'Recurring Transactions'!$J$29)/7)+1),0),IF('Recurring Transactions'!$F$29="Bi-weekly",IF(AND('Recurring Transactions'!$J$29&lt;=EOMONTH($Q1403,0),$Q1403&lt;='Recurring Transactions'!$L$29),MAX(0,INT((MIN(EOMONTH($Q1403,0),'Recurring Transactions'!$L$29)-'Recurring Transactions'!$J$29)/14)+INT(-(MAX('Recurring Transactions'!$J$29,$Q1403)-'Recurring Transactions'!$J$29)/14)+1),0),IF('Recurring Transactions'!$F$29="Quarterly",IF(AND(AND('Recurring Transactions'!$J$29&lt;=EOMONTH($Q1403,0),$Q1403&lt;='Recurring Transactions'!$L$29),MOD((YEAR($Q1403)-YEAR('Recurring Transactions'!$J$29))*12+MONTH($Q1403)-MONTH('Recurring Transactions'!$J$29),3)=0),1,0),IF('Recurring Transactions'!$F$29="Annually",IF(AND(AND('Recurring Transactions'!$J$29&lt;=EOMONTH($Q1403,0),$Q1403&lt;='Recurring Transactions'!$L$29),MONTH($Q1403)=MONTH('Recurring Transactions'!$J$29)),1,0),0)))))))*'Recurring Transactions'!$D$29)</f>
        <v/>
      </c>
    </row>
    <row r="1404">
      <c r="N1404" s="126">
        <f>'Recurring Transactions'!$A$29</f>
        <v/>
      </c>
      <c r="O1404" s="126">
        <f>'Recurring Transactions'!$B$29</f>
        <v/>
      </c>
      <c r="P1404" s="126">
        <f>'Recurring Transactions'!$E$29</f>
        <v/>
      </c>
      <c r="Q1404" s="72">
        <f>IF('Recurring Transactions'!$J$29="","",EDATE('Recurring Transactions'!$J$29,2))</f>
        <v/>
      </c>
      <c r="R1404" s="126">
        <f>IF($Q1404="","",TEXT($Q1404,"mmm yyyy"))</f>
        <v/>
      </c>
      <c r="S1404" s="124">
        <f>IF(OR('Recurring Transactions'!$A$29="",$Q1404=""),0,(IF('Recurring Transactions'!$F$29="Monthly",IF(AND('Recurring Transactions'!$J$29&lt;=EOMONTH($Q1404,0),$Q1404&lt;='Recurring Transactions'!$L$29),1,0),IF('Recurring Transactions'!$F$29="Semi-monthly",IF(AND('Recurring Transactions'!$J$29&lt;=EOMONTH($Q1404,0),$Q1404&lt;='Recurring Transactions'!$L$29),2,0),IF('Recurring Transactions'!$F$29="Weekly",IF(AND('Recurring Transactions'!$J$29&lt;=EOMONTH($Q1404,0),$Q1404&lt;='Recurring Transactions'!$L$29),MAX(0,INT((MIN(EOMONTH($Q1404,0),'Recurring Transactions'!$L$29)-'Recurring Transactions'!$J$29)/7)+INT(-(MAX('Recurring Transactions'!$J$29,$Q1404)-'Recurring Transactions'!$J$29)/7)+1),0),IF('Recurring Transactions'!$F$29="Bi-weekly",IF(AND('Recurring Transactions'!$J$29&lt;=EOMONTH($Q1404,0),$Q1404&lt;='Recurring Transactions'!$L$29),MAX(0,INT((MIN(EOMONTH($Q1404,0),'Recurring Transactions'!$L$29)-'Recurring Transactions'!$J$29)/14)+INT(-(MAX('Recurring Transactions'!$J$29,$Q1404)-'Recurring Transactions'!$J$29)/14)+1),0),IF('Recurring Transactions'!$F$29="Quarterly",IF(AND(AND('Recurring Transactions'!$J$29&lt;=EOMONTH($Q1404,0),$Q1404&lt;='Recurring Transactions'!$L$29),MOD((YEAR($Q1404)-YEAR('Recurring Transactions'!$J$29))*12+MONTH($Q1404)-MONTH('Recurring Transactions'!$J$29),3)=0),1,0),IF('Recurring Transactions'!$F$29="Annually",IF(AND(AND('Recurring Transactions'!$J$29&lt;=EOMONTH($Q1404,0),$Q1404&lt;='Recurring Transactions'!$L$29),MONTH($Q1404)=MONTH('Recurring Transactions'!$J$29)),1,0),0)))))))*'Recurring Transactions'!$D$29)</f>
        <v/>
      </c>
    </row>
    <row r="1405">
      <c r="N1405" s="126">
        <f>'Recurring Transactions'!$A$29</f>
        <v/>
      </c>
      <c r="O1405" s="126">
        <f>'Recurring Transactions'!$B$29</f>
        <v/>
      </c>
      <c r="P1405" s="126">
        <f>'Recurring Transactions'!$E$29</f>
        <v/>
      </c>
      <c r="Q1405" s="72">
        <f>IF('Recurring Transactions'!$J$29="","",EDATE('Recurring Transactions'!$J$29,3))</f>
        <v/>
      </c>
      <c r="R1405" s="126">
        <f>IF($Q1405="","",TEXT($Q1405,"mmm yyyy"))</f>
        <v/>
      </c>
      <c r="S1405" s="124">
        <f>IF(OR('Recurring Transactions'!$A$29="",$Q1405=""),0,(IF('Recurring Transactions'!$F$29="Monthly",IF(AND('Recurring Transactions'!$J$29&lt;=EOMONTH($Q1405,0),$Q1405&lt;='Recurring Transactions'!$L$29),1,0),IF('Recurring Transactions'!$F$29="Semi-monthly",IF(AND('Recurring Transactions'!$J$29&lt;=EOMONTH($Q1405,0),$Q1405&lt;='Recurring Transactions'!$L$29),2,0),IF('Recurring Transactions'!$F$29="Weekly",IF(AND('Recurring Transactions'!$J$29&lt;=EOMONTH($Q1405,0),$Q1405&lt;='Recurring Transactions'!$L$29),MAX(0,INT((MIN(EOMONTH($Q1405,0),'Recurring Transactions'!$L$29)-'Recurring Transactions'!$J$29)/7)+INT(-(MAX('Recurring Transactions'!$J$29,$Q1405)-'Recurring Transactions'!$J$29)/7)+1),0),IF('Recurring Transactions'!$F$29="Bi-weekly",IF(AND('Recurring Transactions'!$J$29&lt;=EOMONTH($Q1405,0),$Q1405&lt;='Recurring Transactions'!$L$29),MAX(0,INT((MIN(EOMONTH($Q1405,0),'Recurring Transactions'!$L$29)-'Recurring Transactions'!$J$29)/14)+INT(-(MAX('Recurring Transactions'!$J$29,$Q1405)-'Recurring Transactions'!$J$29)/14)+1),0),IF('Recurring Transactions'!$F$29="Quarterly",IF(AND(AND('Recurring Transactions'!$J$29&lt;=EOMONTH($Q1405,0),$Q1405&lt;='Recurring Transactions'!$L$29),MOD((YEAR($Q1405)-YEAR('Recurring Transactions'!$J$29))*12+MONTH($Q1405)-MONTH('Recurring Transactions'!$J$29),3)=0),1,0),IF('Recurring Transactions'!$F$29="Annually",IF(AND(AND('Recurring Transactions'!$J$29&lt;=EOMONTH($Q1405,0),$Q1405&lt;='Recurring Transactions'!$L$29),MONTH($Q1405)=MONTH('Recurring Transactions'!$J$29)),1,0),0)))))))*'Recurring Transactions'!$D$29)</f>
        <v/>
      </c>
    </row>
    <row r="1406">
      <c r="N1406" s="126">
        <f>'Recurring Transactions'!$A$29</f>
        <v/>
      </c>
      <c r="O1406" s="126">
        <f>'Recurring Transactions'!$B$29</f>
        <v/>
      </c>
      <c r="P1406" s="126">
        <f>'Recurring Transactions'!$E$29</f>
        <v/>
      </c>
      <c r="Q1406" s="72">
        <f>IF('Recurring Transactions'!$J$29="","",EDATE('Recurring Transactions'!$J$29,4))</f>
        <v/>
      </c>
      <c r="R1406" s="126">
        <f>IF($Q1406="","",TEXT($Q1406,"mmm yyyy"))</f>
        <v/>
      </c>
      <c r="S1406" s="124">
        <f>IF(OR('Recurring Transactions'!$A$29="",$Q1406=""),0,(IF('Recurring Transactions'!$F$29="Monthly",IF(AND('Recurring Transactions'!$J$29&lt;=EOMONTH($Q1406,0),$Q1406&lt;='Recurring Transactions'!$L$29),1,0),IF('Recurring Transactions'!$F$29="Semi-monthly",IF(AND('Recurring Transactions'!$J$29&lt;=EOMONTH($Q1406,0),$Q1406&lt;='Recurring Transactions'!$L$29),2,0),IF('Recurring Transactions'!$F$29="Weekly",IF(AND('Recurring Transactions'!$J$29&lt;=EOMONTH($Q1406,0),$Q1406&lt;='Recurring Transactions'!$L$29),MAX(0,INT((MIN(EOMONTH($Q1406,0),'Recurring Transactions'!$L$29)-'Recurring Transactions'!$J$29)/7)+INT(-(MAX('Recurring Transactions'!$J$29,$Q1406)-'Recurring Transactions'!$J$29)/7)+1),0),IF('Recurring Transactions'!$F$29="Bi-weekly",IF(AND('Recurring Transactions'!$J$29&lt;=EOMONTH($Q1406,0),$Q1406&lt;='Recurring Transactions'!$L$29),MAX(0,INT((MIN(EOMONTH($Q1406,0),'Recurring Transactions'!$L$29)-'Recurring Transactions'!$J$29)/14)+INT(-(MAX('Recurring Transactions'!$J$29,$Q1406)-'Recurring Transactions'!$J$29)/14)+1),0),IF('Recurring Transactions'!$F$29="Quarterly",IF(AND(AND('Recurring Transactions'!$J$29&lt;=EOMONTH($Q1406,0),$Q1406&lt;='Recurring Transactions'!$L$29),MOD((YEAR($Q1406)-YEAR('Recurring Transactions'!$J$29))*12+MONTH($Q1406)-MONTH('Recurring Transactions'!$J$29),3)=0),1,0),IF('Recurring Transactions'!$F$29="Annually",IF(AND(AND('Recurring Transactions'!$J$29&lt;=EOMONTH($Q1406,0),$Q1406&lt;='Recurring Transactions'!$L$29),MONTH($Q1406)=MONTH('Recurring Transactions'!$J$29)),1,0),0)))))))*'Recurring Transactions'!$D$29)</f>
        <v/>
      </c>
    </row>
    <row r="1407">
      <c r="N1407" s="126">
        <f>'Recurring Transactions'!$A$29</f>
        <v/>
      </c>
      <c r="O1407" s="126">
        <f>'Recurring Transactions'!$B$29</f>
        <v/>
      </c>
      <c r="P1407" s="126">
        <f>'Recurring Transactions'!$E$29</f>
        <v/>
      </c>
      <c r="Q1407" s="72">
        <f>IF('Recurring Transactions'!$J$29="","",EDATE('Recurring Transactions'!$J$29,5))</f>
        <v/>
      </c>
      <c r="R1407" s="126">
        <f>IF($Q1407="","",TEXT($Q1407,"mmm yyyy"))</f>
        <v/>
      </c>
      <c r="S1407" s="124">
        <f>IF(OR('Recurring Transactions'!$A$29="",$Q1407=""),0,(IF('Recurring Transactions'!$F$29="Monthly",IF(AND('Recurring Transactions'!$J$29&lt;=EOMONTH($Q1407,0),$Q1407&lt;='Recurring Transactions'!$L$29),1,0),IF('Recurring Transactions'!$F$29="Semi-monthly",IF(AND('Recurring Transactions'!$J$29&lt;=EOMONTH($Q1407,0),$Q1407&lt;='Recurring Transactions'!$L$29),2,0),IF('Recurring Transactions'!$F$29="Weekly",IF(AND('Recurring Transactions'!$J$29&lt;=EOMONTH($Q1407,0),$Q1407&lt;='Recurring Transactions'!$L$29),MAX(0,INT((MIN(EOMONTH($Q1407,0),'Recurring Transactions'!$L$29)-'Recurring Transactions'!$J$29)/7)+INT(-(MAX('Recurring Transactions'!$J$29,$Q1407)-'Recurring Transactions'!$J$29)/7)+1),0),IF('Recurring Transactions'!$F$29="Bi-weekly",IF(AND('Recurring Transactions'!$J$29&lt;=EOMONTH($Q1407,0),$Q1407&lt;='Recurring Transactions'!$L$29),MAX(0,INT((MIN(EOMONTH($Q1407,0),'Recurring Transactions'!$L$29)-'Recurring Transactions'!$J$29)/14)+INT(-(MAX('Recurring Transactions'!$J$29,$Q1407)-'Recurring Transactions'!$J$29)/14)+1),0),IF('Recurring Transactions'!$F$29="Quarterly",IF(AND(AND('Recurring Transactions'!$J$29&lt;=EOMONTH($Q1407,0),$Q1407&lt;='Recurring Transactions'!$L$29),MOD((YEAR($Q1407)-YEAR('Recurring Transactions'!$J$29))*12+MONTH($Q1407)-MONTH('Recurring Transactions'!$J$29),3)=0),1,0),IF('Recurring Transactions'!$F$29="Annually",IF(AND(AND('Recurring Transactions'!$J$29&lt;=EOMONTH($Q1407,0),$Q1407&lt;='Recurring Transactions'!$L$29),MONTH($Q1407)=MONTH('Recurring Transactions'!$J$29)),1,0),0)))))))*'Recurring Transactions'!$D$29)</f>
        <v/>
      </c>
    </row>
    <row r="1408">
      <c r="N1408" s="126">
        <f>'Recurring Transactions'!$A$29</f>
        <v/>
      </c>
      <c r="O1408" s="126">
        <f>'Recurring Transactions'!$B$29</f>
        <v/>
      </c>
      <c r="P1408" s="126">
        <f>'Recurring Transactions'!$E$29</f>
        <v/>
      </c>
      <c r="Q1408" s="72">
        <f>IF('Recurring Transactions'!$J$29="","",EDATE('Recurring Transactions'!$J$29,6))</f>
        <v/>
      </c>
      <c r="R1408" s="126">
        <f>IF($Q1408="","",TEXT($Q1408,"mmm yyyy"))</f>
        <v/>
      </c>
      <c r="S1408" s="124">
        <f>IF(OR('Recurring Transactions'!$A$29="",$Q1408=""),0,(IF('Recurring Transactions'!$F$29="Monthly",IF(AND('Recurring Transactions'!$J$29&lt;=EOMONTH($Q1408,0),$Q1408&lt;='Recurring Transactions'!$L$29),1,0),IF('Recurring Transactions'!$F$29="Semi-monthly",IF(AND('Recurring Transactions'!$J$29&lt;=EOMONTH($Q1408,0),$Q1408&lt;='Recurring Transactions'!$L$29),2,0),IF('Recurring Transactions'!$F$29="Weekly",IF(AND('Recurring Transactions'!$J$29&lt;=EOMONTH($Q1408,0),$Q1408&lt;='Recurring Transactions'!$L$29),MAX(0,INT((MIN(EOMONTH($Q1408,0),'Recurring Transactions'!$L$29)-'Recurring Transactions'!$J$29)/7)+INT(-(MAX('Recurring Transactions'!$J$29,$Q1408)-'Recurring Transactions'!$J$29)/7)+1),0),IF('Recurring Transactions'!$F$29="Bi-weekly",IF(AND('Recurring Transactions'!$J$29&lt;=EOMONTH($Q1408,0),$Q1408&lt;='Recurring Transactions'!$L$29),MAX(0,INT((MIN(EOMONTH($Q1408,0),'Recurring Transactions'!$L$29)-'Recurring Transactions'!$J$29)/14)+INT(-(MAX('Recurring Transactions'!$J$29,$Q1408)-'Recurring Transactions'!$J$29)/14)+1),0),IF('Recurring Transactions'!$F$29="Quarterly",IF(AND(AND('Recurring Transactions'!$J$29&lt;=EOMONTH($Q1408,0),$Q1408&lt;='Recurring Transactions'!$L$29),MOD((YEAR($Q1408)-YEAR('Recurring Transactions'!$J$29))*12+MONTH($Q1408)-MONTH('Recurring Transactions'!$J$29),3)=0),1,0),IF('Recurring Transactions'!$F$29="Annually",IF(AND(AND('Recurring Transactions'!$J$29&lt;=EOMONTH($Q1408,0),$Q1408&lt;='Recurring Transactions'!$L$29),MONTH($Q1408)=MONTH('Recurring Transactions'!$J$29)),1,0),0)))))))*'Recurring Transactions'!$D$29)</f>
        <v/>
      </c>
    </row>
    <row r="1409">
      <c r="N1409" s="126">
        <f>'Recurring Transactions'!$A$29</f>
        <v/>
      </c>
      <c r="O1409" s="126">
        <f>'Recurring Transactions'!$B$29</f>
        <v/>
      </c>
      <c r="P1409" s="126">
        <f>'Recurring Transactions'!$E$29</f>
        <v/>
      </c>
      <c r="Q1409" s="72">
        <f>IF('Recurring Transactions'!$J$29="","",EDATE('Recurring Transactions'!$J$29,7))</f>
        <v/>
      </c>
      <c r="R1409" s="126">
        <f>IF($Q1409="","",TEXT($Q1409,"mmm yyyy"))</f>
        <v/>
      </c>
      <c r="S1409" s="124">
        <f>IF(OR('Recurring Transactions'!$A$29="",$Q1409=""),0,(IF('Recurring Transactions'!$F$29="Monthly",IF(AND('Recurring Transactions'!$J$29&lt;=EOMONTH($Q1409,0),$Q1409&lt;='Recurring Transactions'!$L$29),1,0),IF('Recurring Transactions'!$F$29="Semi-monthly",IF(AND('Recurring Transactions'!$J$29&lt;=EOMONTH($Q1409,0),$Q1409&lt;='Recurring Transactions'!$L$29),2,0),IF('Recurring Transactions'!$F$29="Weekly",IF(AND('Recurring Transactions'!$J$29&lt;=EOMONTH($Q1409,0),$Q1409&lt;='Recurring Transactions'!$L$29),MAX(0,INT((MIN(EOMONTH($Q1409,0),'Recurring Transactions'!$L$29)-'Recurring Transactions'!$J$29)/7)+INT(-(MAX('Recurring Transactions'!$J$29,$Q1409)-'Recurring Transactions'!$J$29)/7)+1),0),IF('Recurring Transactions'!$F$29="Bi-weekly",IF(AND('Recurring Transactions'!$J$29&lt;=EOMONTH($Q1409,0),$Q1409&lt;='Recurring Transactions'!$L$29),MAX(0,INT((MIN(EOMONTH($Q1409,0),'Recurring Transactions'!$L$29)-'Recurring Transactions'!$J$29)/14)+INT(-(MAX('Recurring Transactions'!$J$29,$Q1409)-'Recurring Transactions'!$J$29)/14)+1),0),IF('Recurring Transactions'!$F$29="Quarterly",IF(AND(AND('Recurring Transactions'!$J$29&lt;=EOMONTH($Q1409,0),$Q1409&lt;='Recurring Transactions'!$L$29),MOD((YEAR($Q1409)-YEAR('Recurring Transactions'!$J$29))*12+MONTH($Q1409)-MONTH('Recurring Transactions'!$J$29),3)=0),1,0),IF('Recurring Transactions'!$F$29="Annually",IF(AND(AND('Recurring Transactions'!$J$29&lt;=EOMONTH($Q1409,0),$Q1409&lt;='Recurring Transactions'!$L$29),MONTH($Q1409)=MONTH('Recurring Transactions'!$J$29)),1,0),0)))))))*'Recurring Transactions'!$D$29)</f>
        <v/>
      </c>
    </row>
    <row r="1410">
      <c r="N1410" s="126">
        <f>'Recurring Transactions'!$A$29</f>
        <v/>
      </c>
      <c r="O1410" s="126">
        <f>'Recurring Transactions'!$B$29</f>
        <v/>
      </c>
      <c r="P1410" s="126">
        <f>'Recurring Transactions'!$E$29</f>
        <v/>
      </c>
      <c r="Q1410" s="72">
        <f>IF('Recurring Transactions'!$J$29="","",EDATE('Recurring Transactions'!$J$29,8))</f>
        <v/>
      </c>
      <c r="R1410" s="126">
        <f>IF($Q1410="","",TEXT($Q1410,"mmm yyyy"))</f>
        <v/>
      </c>
      <c r="S1410" s="124">
        <f>IF(OR('Recurring Transactions'!$A$29="",$Q1410=""),0,(IF('Recurring Transactions'!$F$29="Monthly",IF(AND('Recurring Transactions'!$J$29&lt;=EOMONTH($Q1410,0),$Q1410&lt;='Recurring Transactions'!$L$29),1,0),IF('Recurring Transactions'!$F$29="Semi-monthly",IF(AND('Recurring Transactions'!$J$29&lt;=EOMONTH($Q1410,0),$Q1410&lt;='Recurring Transactions'!$L$29),2,0),IF('Recurring Transactions'!$F$29="Weekly",IF(AND('Recurring Transactions'!$J$29&lt;=EOMONTH($Q1410,0),$Q1410&lt;='Recurring Transactions'!$L$29),MAX(0,INT((MIN(EOMONTH($Q1410,0),'Recurring Transactions'!$L$29)-'Recurring Transactions'!$J$29)/7)+INT(-(MAX('Recurring Transactions'!$J$29,$Q1410)-'Recurring Transactions'!$J$29)/7)+1),0),IF('Recurring Transactions'!$F$29="Bi-weekly",IF(AND('Recurring Transactions'!$J$29&lt;=EOMONTH($Q1410,0),$Q1410&lt;='Recurring Transactions'!$L$29),MAX(0,INT((MIN(EOMONTH($Q1410,0),'Recurring Transactions'!$L$29)-'Recurring Transactions'!$J$29)/14)+INT(-(MAX('Recurring Transactions'!$J$29,$Q1410)-'Recurring Transactions'!$J$29)/14)+1),0),IF('Recurring Transactions'!$F$29="Quarterly",IF(AND(AND('Recurring Transactions'!$J$29&lt;=EOMONTH($Q1410,0),$Q1410&lt;='Recurring Transactions'!$L$29),MOD((YEAR($Q1410)-YEAR('Recurring Transactions'!$J$29))*12+MONTH($Q1410)-MONTH('Recurring Transactions'!$J$29),3)=0),1,0),IF('Recurring Transactions'!$F$29="Annually",IF(AND(AND('Recurring Transactions'!$J$29&lt;=EOMONTH($Q1410,0),$Q1410&lt;='Recurring Transactions'!$L$29),MONTH($Q1410)=MONTH('Recurring Transactions'!$J$29)),1,0),0)))))))*'Recurring Transactions'!$D$29)</f>
        <v/>
      </c>
    </row>
    <row r="1411">
      <c r="N1411" s="126">
        <f>'Recurring Transactions'!$A$29</f>
        <v/>
      </c>
      <c r="O1411" s="126">
        <f>'Recurring Transactions'!$B$29</f>
        <v/>
      </c>
      <c r="P1411" s="126">
        <f>'Recurring Transactions'!$E$29</f>
        <v/>
      </c>
      <c r="Q1411" s="72">
        <f>IF('Recurring Transactions'!$J$29="","",EDATE('Recurring Transactions'!$J$29,9))</f>
        <v/>
      </c>
      <c r="R1411" s="126">
        <f>IF($Q1411="","",TEXT($Q1411,"mmm yyyy"))</f>
        <v/>
      </c>
      <c r="S1411" s="124">
        <f>IF(OR('Recurring Transactions'!$A$29="",$Q1411=""),0,(IF('Recurring Transactions'!$F$29="Monthly",IF(AND('Recurring Transactions'!$J$29&lt;=EOMONTH($Q1411,0),$Q1411&lt;='Recurring Transactions'!$L$29),1,0),IF('Recurring Transactions'!$F$29="Semi-monthly",IF(AND('Recurring Transactions'!$J$29&lt;=EOMONTH($Q1411,0),$Q1411&lt;='Recurring Transactions'!$L$29),2,0),IF('Recurring Transactions'!$F$29="Weekly",IF(AND('Recurring Transactions'!$J$29&lt;=EOMONTH($Q1411,0),$Q1411&lt;='Recurring Transactions'!$L$29),MAX(0,INT((MIN(EOMONTH($Q1411,0),'Recurring Transactions'!$L$29)-'Recurring Transactions'!$J$29)/7)+INT(-(MAX('Recurring Transactions'!$J$29,$Q1411)-'Recurring Transactions'!$J$29)/7)+1),0),IF('Recurring Transactions'!$F$29="Bi-weekly",IF(AND('Recurring Transactions'!$J$29&lt;=EOMONTH($Q1411,0),$Q1411&lt;='Recurring Transactions'!$L$29),MAX(0,INT((MIN(EOMONTH($Q1411,0),'Recurring Transactions'!$L$29)-'Recurring Transactions'!$J$29)/14)+INT(-(MAX('Recurring Transactions'!$J$29,$Q1411)-'Recurring Transactions'!$J$29)/14)+1),0),IF('Recurring Transactions'!$F$29="Quarterly",IF(AND(AND('Recurring Transactions'!$J$29&lt;=EOMONTH($Q1411,0),$Q1411&lt;='Recurring Transactions'!$L$29),MOD((YEAR($Q1411)-YEAR('Recurring Transactions'!$J$29))*12+MONTH($Q1411)-MONTH('Recurring Transactions'!$J$29),3)=0),1,0),IF('Recurring Transactions'!$F$29="Annually",IF(AND(AND('Recurring Transactions'!$J$29&lt;=EOMONTH($Q1411,0),$Q1411&lt;='Recurring Transactions'!$L$29),MONTH($Q1411)=MONTH('Recurring Transactions'!$J$29)),1,0),0)))))))*'Recurring Transactions'!$D$29)</f>
        <v/>
      </c>
    </row>
    <row r="1412">
      <c r="N1412" s="126">
        <f>'Recurring Transactions'!$A$29</f>
        <v/>
      </c>
      <c r="O1412" s="126">
        <f>'Recurring Transactions'!$B$29</f>
        <v/>
      </c>
      <c r="P1412" s="126">
        <f>'Recurring Transactions'!$E$29</f>
        <v/>
      </c>
      <c r="Q1412" s="72">
        <f>IF('Recurring Transactions'!$J$29="","",EDATE('Recurring Transactions'!$J$29,10))</f>
        <v/>
      </c>
      <c r="R1412" s="126">
        <f>IF($Q1412="","",TEXT($Q1412,"mmm yyyy"))</f>
        <v/>
      </c>
      <c r="S1412" s="124">
        <f>IF(OR('Recurring Transactions'!$A$29="",$Q1412=""),0,(IF('Recurring Transactions'!$F$29="Monthly",IF(AND('Recurring Transactions'!$J$29&lt;=EOMONTH($Q1412,0),$Q1412&lt;='Recurring Transactions'!$L$29),1,0),IF('Recurring Transactions'!$F$29="Semi-monthly",IF(AND('Recurring Transactions'!$J$29&lt;=EOMONTH($Q1412,0),$Q1412&lt;='Recurring Transactions'!$L$29),2,0),IF('Recurring Transactions'!$F$29="Weekly",IF(AND('Recurring Transactions'!$J$29&lt;=EOMONTH($Q1412,0),$Q1412&lt;='Recurring Transactions'!$L$29),MAX(0,INT((MIN(EOMONTH($Q1412,0),'Recurring Transactions'!$L$29)-'Recurring Transactions'!$J$29)/7)+INT(-(MAX('Recurring Transactions'!$J$29,$Q1412)-'Recurring Transactions'!$J$29)/7)+1),0),IF('Recurring Transactions'!$F$29="Bi-weekly",IF(AND('Recurring Transactions'!$J$29&lt;=EOMONTH($Q1412,0),$Q1412&lt;='Recurring Transactions'!$L$29),MAX(0,INT((MIN(EOMONTH($Q1412,0),'Recurring Transactions'!$L$29)-'Recurring Transactions'!$J$29)/14)+INT(-(MAX('Recurring Transactions'!$J$29,$Q1412)-'Recurring Transactions'!$J$29)/14)+1),0),IF('Recurring Transactions'!$F$29="Quarterly",IF(AND(AND('Recurring Transactions'!$J$29&lt;=EOMONTH($Q1412,0),$Q1412&lt;='Recurring Transactions'!$L$29),MOD((YEAR($Q1412)-YEAR('Recurring Transactions'!$J$29))*12+MONTH($Q1412)-MONTH('Recurring Transactions'!$J$29),3)=0),1,0),IF('Recurring Transactions'!$F$29="Annually",IF(AND(AND('Recurring Transactions'!$J$29&lt;=EOMONTH($Q1412,0),$Q1412&lt;='Recurring Transactions'!$L$29),MONTH($Q1412)=MONTH('Recurring Transactions'!$J$29)),1,0),0)))))))*'Recurring Transactions'!$D$29)</f>
        <v/>
      </c>
    </row>
    <row r="1413">
      <c r="N1413" s="126">
        <f>'Recurring Transactions'!$A$29</f>
        <v/>
      </c>
      <c r="O1413" s="126">
        <f>'Recurring Transactions'!$B$29</f>
        <v/>
      </c>
      <c r="P1413" s="126">
        <f>'Recurring Transactions'!$E$29</f>
        <v/>
      </c>
      <c r="Q1413" s="72">
        <f>IF('Recurring Transactions'!$J$29="","",EDATE('Recurring Transactions'!$J$29,11))</f>
        <v/>
      </c>
      <c r="R1413" s="126">
        <f>IF($Q1413="","",TEXT($Q1413,"mmm yyyy"))</f>
        <v/>
      </c>
      <c r="S1413" s="124">
        <f>IF(OR('Recurring Transactions'!$A$29="",$Q1413=""),0,(IF('Recurring Transactions'!$F$29="Monthly",IF(AND('Recurring Transactions'!$J$29&lt;=EOMONTH($Q1413,0),$Q1413&lt;='Recurring Transactions'!$L$29),1,0),IF('Recurring Transactions'!$F$29="Semi-monthly",IF(AND('Recurring Transactions'!$J$29&lt;=EOMONTH($Q1413,0),$Q1413&lt;='Recurring Transactions'!$L$29),2,0),IF('Recurring Transactions'!$F$29="Weekly",IF(AND('Recurring Transactions'!$J$29&lt;=EOMONTH($Q1413,0),$Q1413&lt;='Recurring Transactions'!$L$29),MAX(0,INT((MIN(EOMONTH($Q1413,0),'Recurring Transactions'!$L$29)-'Recurring Transactions'!$J$29)/7)+INT(-(MAX('Recurring Transactions'!$J$29,$Q1413)-'Recurring Transactions'!$J$29)/7)+1),0),IF('Recurring Transactions'!$F$29="Bi-weekly",IF(AND('Recurring Transactions'!$J$29&lt;=EOMONTH($Q1413,0),$Q1413&lt;='Recurring Transactions'!$L$29),MAX(0,INT((MIN(EOMONTH($Q1413,0),'Recurring Transactions'!$L$29)-'Recurring Transactions'!$J$29)/14)+INT(-(MAX('Recurring Transactions'!$J$29,$Q1413)-'Recurring Transactions'!$J$29)/14)+1),0),IF('Recurring Transactions'!$F$29="Quarterly",IF(AND(AND('Recurring Transactions'!$J$29&lt;=EOMONTH($Q1413,0),$Q1413&lt;='Recurring Transactions'!$L$29),MOD((YEAR($Q1413)-YEAR('Recurring Transactions'!$J$29))*12+MONTH($Q1413)-MONTH('Recurring Transactions'!$J$29),3)=0),1,0),IF('Recurring Transactions'!$F$29="Annually",IF(AND(AND('Recurring Transactions'!$J$29&lt;=EOMONTH($Q1413,0),$Q1413&lt;='Recurring Transactions'!$L$29),MONTH($Q1413)=MONTH('Recurring Transactions'!$J$29)),1,0),0)))))))*'Recurring Transactions'!$D$29)</f>
        <v/>
      </c>
    </row>
    <row r="1414">
      <c r="N1414" s="126">
        <f>'Recurring Transactions'!$A$29</f>
        <v/>
      </c>
      <c r="O1414" s="126">
        <f>'Recurring Transactions'!$B$29</f>
        <v/>
      </c>
      <c r="P1414" s="126">
        <f>'Recurring Transactions'!$E$29</f>
        <v/>
      </c>
      <c r="Q1414" s="72">
        <f>IF('Recurring Transactions'!$J$29="","",EDATE('Recurring Transactions'!$J$29,12))</f>
        <v/>
      </c>
      <c r="R1414" s="126">
        <f>IF($Q1414="","",TEXT($Q1414,"mmm yyyy"))</f>
        <v/>
      </c>
      <c r="S1414" s="124">
        <f>IF(OR('Recurring Transactions'!$A$29="",$Q1414=""),0,(IF('Recurring Transactions'!$F$29="Monthly",IF(AND('Recurring Transactions'!$J$29&lt;=EOMONTH($Q1414,0),$Q1414&lt;='Recurring Transactions'!$L$29),1,0),IF('Recurring Transactions'!$F$29="Semi-monthly",IF(AND('Recurring Transactions'!$J$29&lt;=EOMONTH($Q1414,0),$Q1414&lt;='Recurring Transactions'!$L$29),2,0),IF('Recurring Transactions'!$F$29="Weekly",IF(AND('Recurring Transactions'!$J$29&lt;=EOMONTH($Q1414,0),$Q1414&lt;='Recurring Transactions'!$L$29),MAX(0,INT((MIN(EOMONTH($Q1414,0),'Recurring Transactions'!$L$29)-'Recurring Transactions'!$J$29)/7)+INT(-(MAX('Recurring Transactions'!$J$29,$Q1414)-'Recurring Transactions'!$J$29)/7)+1),0),IF('Recurring Transactions'!$F$29="Bi-weekly",IF(AND('Recurring Transactions'!$J$29&lt;=EOMONTH($Q1414,0),$Q1414&lt;='Recurring Transactions'!$L$29),MAX(0,INT((MIN(EOMONTH($Q1414,0),'Recurring Transactions'!$L$29)-'Recurring Transactions'!$J$29)/14)+INT(-(MAX('Recurring Transactions'!$J$29,$Q1414)-'Recurring Transactions'!$J$29)/14)+1),0),IF('Recurring Transactions'!$F$29="Quarterly",IF(AND(AND('Recurring Transactions'!$J$29&lt;=EOMONTH($Q1414,0),$Q1414&lt;='Recurring Transactions'!$L$29),MOD((YEAR($Q1414)-YEAR('Recurring Transactions'!$J$29))*12+MONTH($Q1414)-MONTH('Recurring Transactions'!$J$29),3)=0),1,0),IF('Recurring Transactions'!$F$29="Annually",IF(AND(AND('Recurring Transactions'!$J$29&lt;=EOMONTH($Q1414,0),$Q1414&lt;='Recurring Transactions'!$L$29),MONTH($Q1414)=MONTH('Recurring Transactions'!$J$29)),1,0),0)))))))*'Recurring Transactions'!$D$29)</f>
        <v/>
      </c>
    </row>
    <row r="1415">
      <c r="N1415" s="126">
        <f>'Recurring Transactions'!$A$29</f>
        <v/>
      </c>
      <c r="O1415" s="126">
        <f>'Recurring Transactions'!$B$29</f>
        <v/>
      </c>
      <c r="P1415" s="126">
        <f>'Recurring Transactions'!$E$29</f>
        <v/>
      </c>
      <c r="Q1415" s="72">
        <f>IF('Recurring Transactions'!$J$29="","",EDATE('Recurring Transactions'!$J$29,13))</f>
        <v/>
      </c>
      <c r="R1415" s="126">
        <f>IF($Q1415="","",TEXT($Q1415,"mmm yyyy"))</f>
        <v/>
      </c>
      <c r="S1415" s="124">
        <f>IF(OR('Recurring Transactions'!$A$29="",$Q1415=""),0,(IF('Recurring Transactions'!$F$29="Monthly",IF(AND('Recurring Transactions'!$J$29&lt;=EOMONTH($Q1415,0),$Q1415&lt;='Recurring Transactions'!$L$29),1,0),IF('Recurring Transactions'!$F$29="Semi-monthly",IF(AND('Recurring Transactions'!$J$29&lt;=EOMONTH($Q1415,0),$Q1415&lt;='Recurring Transactions'!$L$29),2,0),IF('Recurring Transactions'!$F$29="Weekly",IF(AND('Recurring Transactions'!$J$29&lt;=EOMONTH($Q1415,0),$Q1415&lt;='Recurring Transactions'!$L$29),MAX(0,INT((MIN(EOMONTH($Q1415,0),'Recurring Transactions'!$L$29)-'Recurring Transactions'!$J$29)/7)+INT(-(MAX('Recurring Transactions'!$J$29,$Q1415)-'Recurring Transactions'!$J$29)/7)+1),0),IF('Recurring Transactions'!$F$29="Bi-weekly",IF(AND('Recurring Transactions'!$J$29&lt;=EOMONTH($Q1415,0),$Q1415&lt;='Recurring Transactions'!$L$29),MAX(0,INT((MIN(EOMONTH($Q1415,0),'Recurring Transactions'!$L$29)-'Recurring Transactions'!$J$29)/14)+INT(-(MAX('Recurring Transactions'!$J$29,$Q1415)-'Recurring Transactions'!$J$29)/14)+1),0),IF('Recurring Transactions'!$F$29="Quarterly",IF(AND(AND('Recurring Transactions'!$J$29&lt;=EOMONTH($Q1415,0),$Q1415&lt;='Recurring Transactions'!$L$29),MOD((YEAR($Q1415)-YEAR('Recurring Transactions'!$J$29))*12+MONTH($Q1415)-MONTH('Recurring Transactions'!$J$29),3)=0),1,0),IF('Recurring Transactions'!$F$29="Annually",IF(AND(AND('Recurring Transactions'!$J$29&lt;=EOMONTH($Q1415,0),$Q1415&lt;='Recurring Transactions'!$L$29),MONTH($Q1415)=MONTH('Recurring Transactions'!$J$29)),1,0),0)))))))*'Recurring Transactions'!$D$29)</f>
        <v/>
      </c>
    </row>
    <row r="1416">
      <c r="N1416" s="126">
        <f>'Recurring Transactions'!$A$29</f>
        <v/>
      </c>
      <c r="O1416" s="126">
        <f>'Recurring Transactions'!$B$29</f>
        <v/>
      </c>
      <c r="P1416" s="126">
        <f>'Recurring Transactions'!$E$29</f>
        <v/>
      </c>
      <c r="Q1416" s="72">
        <f>IF('Recurring Transactions'!$J$29="","",EDATE('Recurring Transactions'!$J$29,14))</f>
        <v/>
      </c>
      <c r="R1416" s="126">
        <f>IF($Q1416="","",TEXT($Q1416,"mmm yyyy"))</f>
        <v/>
      </c>
      <c r="S1416" s="124">
        <f>IF(OR('Recurring Transactions'!$A$29="",$Q1416=""),0,(IF('Recurring Transactions'!$F$29="Monthly",IF(AND('Recurring Transactions'!$J$29&lt;=EOMONTH($Q1416,0),$Q1416&lt;='Recurring Transactions'!$L$29),1,0),IF('Recurring Transactions'!$F$29="Semi-monthly",IF(AND('Recurring Transactions'!$J$29&lt;=EOMONTH($Q1416,0),$Q1416&lt;='Recurring Transactions'!$L$29),2,0),IF('Recurring Transactions'!$F$29="Weekly",IF(AND('Recurring Transactions'!$J$29&lt;=EOMONTH($Q1416,0),$Q1416&lt;='Recurring Transactions'!$L$29),MAX(0,INT((MIN(EOMONTH($Q1416,0),'Recurring Transactions'!$L$29)-'Recurring Transactions'!$J$29)/7)+INT(-(MAX('Recurring Transactions'!$J$29,$Q1416)-'Recurring Transactions'!$J$29)/7)+1),0),IF('Recurring Transactions'!$F$29="Bi-weekly",IF(AND('Recurring Transactions'!$J$29&lt;=EOMONTH($Q1416,0),$Q1416&lt;='Recurring Transactions'!$L$29),MAX(0,INT((MIN(EOMONTH($Q1416,0),'Recurring Transactions'!$L$29)-'Recurring Transactions'!$J$29)/14)+INT(-(MAX('Recurring Transactions'!$J$29,$Q1416)-'Recurring Transactions'!$J$29)/14)+1),0),IF('Recurring Transactions'!$F$29="Quarterly",IF(AND(AND('Recurring Transactions'!$J$29&lt;=EOMONTH($Q1416,0),$Q1416&lt;='Recurring Transactions'!$L$29),MOD((YEAR($Q1416)-YEAR('Recurring Transactions'!$J$29))*12+MONTH($Q1416)-MONTH('Recurring Transactions'!$J$29),3)=0),1,0),IF('Recurring Transactions'!$F$29="Annually",IF(AND(AND('Recurring Transactions'!$J$29&lt;=EOMONTH($Q1416,0),$Q1416&lt;='Recurring Transactions'!$L$29),MONTH($Q1416)=MONTH('Recurring Transactions'!$J$29)),1,0),0)))))))*'Recurring Transactions'!$D$29)</f>
        <v/>
      </c>
    </row>
    <row r="1417">
      <c r="N1417" s="126">
        <f>'Recurring Transactions'!$A$29</f>
        <v/>
      </c>
      <c r="O1417" s="126">
        <f>'Recurring Transactions'!$B$29</f>
        <v/>
      </c>
      <c r="P1417" s="126">
        <f>'Recurring Transactions'!$E$29</f>
        <v/>
      </c>
      <c r="Q1417" s="72">
        <f>IF('Recurring Transactions'!$J$29="","",EDATE('Recurring Transactions'!$J$29,15))</f>
        <v/>
      </c>
      <c r="R1417" s="126">
        <f>IF($Q1417="","",TEXT($Q1417,"mmm yyyy"))</f>
        <v/>
      </c>
      <c r="S1417" s="124">
        <f>IF(OR('Recurring Transactions'!$A$29="",$Q1417=""),0,(IF('Recurring Transactions'!$F$29="Monthly",IF(AND('Recurring Transactions'!$J$29&lt;=EOMONTH($Q1417,0),$Q1417&lt;='Recurring Transactions'!$L$29),1,0),IF('Recurring Transactions'!$F$29="Semi-monthly",IF(AND('Recurring Transactions'!$J$29&lt;=EOMONTH($Q1417,0),$Q1417&lt;='Recurring Transactions'!$L$29),2,0),IF('Recurring Transactions'!$F$29="Weekly",IF(AND('Recurring Transactions'!$J$29&lt;=EOMONTH($Q1417,0),$Q1417&lt;='Recurring Transactions'!$L$29),MAX(0,INT((MIN(EOMONTH($Q1417,0),'Recurring Transactions'!$L$29)-'Recurring Transactions'!$J$29)/7)+INT(-(MAX('Recurring Transactions'!$J$29,$Q1417)-'Recurring Transactions'!$J$29)/7)+1),0),IF('Recurring Transactions'!$F$29="Bi-weekly",IF(AND('Recurring Transactions'!$J$29&lt;=EOMONTH($Q1417,0),$Q1417&lt;='Recurring Transactions'!$L$29),MAX(0,INT((MIN(EOMONTH($Q1417,0),'Recurring Transactions'!$L$29)-'Recurring Transactions'!$J$29)/14)+INT(-(MAX('Recurring Transactions'!$J$29,$Q1417)-'Recurring Transactions'!$J$29)/14)+1),0),IF('Recurring Transactions'!$F$29="Quarterly",IF(AND(AND('Recurring Transactions'!$J$29&lt;=EOMONTH($Q1417,0),$Q1417&lt;='Recurring Transactions'!$L$29),MOD((YEAR($Q1417)-YEAR('Recurring Transactions'!$J$29))*12+MONTH($Q1417)-MONTH('Recurring Transactions'!$J$29),3)=0),1,0),IF('Recurring Transactions'!$F$29="Annually",IF(AND(AND('Recurring Transactions'!$J$29&lt;=EOMONTH($Q1417,0),$Q1417&lt;='Recurring Transactions'!$L$29),MONTH($Q1417)=MONTH('Recurring Transactions'!$J$29)),1,0),0)))))))*'Recurring Transactions'!$D$29)</f>
        <v/>
      </c>
    </row>
    <row r="1418">
      <c r="N1418" s="126">
        <f>'Recurring Transactions'!$A$29</f>
        <v/>
      </c>
      <c r="O1418" s="126">
        <f>'Recurring Transactions'!$B$29</f>
        <v/>
      </c>
      <c r="P1418" s="126">
        <f>'Recurring Transactions'!$E$29</f>
        <v/>
      </c>
      <c r="Q1418" s="72">
        <f>IF('Recurring Transactions'!$J$29="","",EDATE('Recurring Transactions'!$J$29,16))</f>
        <v/>
      </c>
      <c r="R1418" s="126">
        <f>IF($Q1418="","",TEXT($Q1418,"mmm yyyy"))</f>
        <v/>
      </c>
      <c r="S1418" s="124">
        <f>IF(OR('Recurring Transactions'!$A$29="",$Q1418=""),0,(IF('Recurring Transactions'!$F$29="Monthly",IF(AND('Recurring Transactions'!$J$29&lt;=EOMONTH($Q1418,0),$Q1418&lt;='Recurring Transactions'!$L$29),1,0),IF('Recurring Transactions'!$F$29="Semi-monthly",IF(AND('Recurring Transactions'!$J$29&lt;=EOMONTH($Q1418,0),$Q1418&lt;='Recurring Transactions'!$L$29),2,0),IF('Recurring Transactions'!$F$29="Weekly",IF(AND('Recurring Transactions'!$J$29&lt;=EOMONTH($Q1418,0),$Q1418&lt;='Recurring Transactions'!$L$29),MAX(0,INT((MIN(EOMONTH($Q1418,0),'Recurring Transactions'!$L$29)-'Recurring Transactions'!$J$29)/7)+INT(-(MAX('Recurring Transactions'!$J$29,$Q1418)-'Recurring Transactions'!$J$29)/7)+1),0),IF('Recurring Transactions'!$F$29="Bi-weekly",IF(AND('Recurring Transactions'!$J$29&lt;=EOMONTH($Q1418,0),$Q1418&lt;='Recurring Transactions'!$L$29),MAX(0,INT((MIN(EOMONTH($Q1418,0),'Recurring Transactions'!$L$29)-'Recurring Transactions'!$J$29)/14)+INT(-(MAX('Recurring Transactions'!$J$29,$Q1418)-'Recurring Transactions'!$J$29)/14)+1),0),IF('Recurring Transactions'!$F$29="Quarterly",IF(AND(AND('Recurring Transactions'!$J$29&lt;=EOMONTH($Q1418,0),$Q1418&lt;='Recurring Transactions'!$L$29),MOD((YEAR($Q1418)-YEAR('Recurring Transactions'!$J$29))*12+MONTH($Q1418)-MONTH('Recurring Transactions'!$J$29),3)=0),1,0),IF('Recurring Transactions'!$F$29="Annually",IF(AND(AND('Recurring Transactions'!$J$29&lt;=EOMONTH($Q1418,0),$Q1418&lt;='Recurring Transactions'!$L$29),MONTH($Q1418)=MONTH('Recurring Transactions'!$J$29)),1,0),0)))))))*'Recurring Transactions'!$D$29)</f>
        <v/>
      </c>
    </row>
    <row r="1419">
      <c r="N1419" s="126">
        <f>'Recurring Transactions'!$A$29</f>
        <v/>
      </c>
      <c r="O1419" s="126">
        <f>'Recurring Transactions'!$B$29</f>
        <v/>
      </c>
      <c r="P1419" s="126">
        <f>'Recurring Transactions'!$E$29</f>
        <v/>
      </c>
      <c r="Q1419" s="72">
        <f>IF('Recurring Transactions'!$J$29="","",EDATE('Recurring Transactions'!$J$29,17))</f>
        <v/>
      </c>
      <c r="R1419" s="126">
        <f>IF($Q1419="","",TEXT($Q1419,"mmm yyyy"))</f>
        <v/>
      </c>
      <c r="S1419" s="124">
        <f>IF(OR('Recurring Transactions'!$A$29="",$Q1419=""),0,(IF('Recurring Transactions'!$F$29="Monthly",IF(AND('Recurring Transactions'!$J$29&lt;=EOMONTH($Q1419,0),$Q1419&lt;='Recurring Transactions'!$L$29),1,0),IF('Recurring Transactions'!$F$29="Semi-monthly",IF(AND('Recurring Transactions'!$J$29&lt;=EOMONTH($Q1419,0),$Q1419&lt;='Recurring Transactions'!$L$29),2,0),IF('Recurring Transactions'!$F$29="Weekly",IF(AND('Recurring Transactions'!$J$29&lt;=EOMONTH($Q1419,0),$Q1419&lt;='Recurring Transactions'!$L$29),MAX(0,INT((MIN(EOMONTH($Q1419,0),'Recurring Transactions'!$L$29)-'Recurring Transactions'!$J$29)/7)+INT(-(MAX('Recurring Transactions'!$J$29,$Q1419)-'Recurring Transactions'!$J$29)/7)+1),0),IF('Recurring Transactions'!$F$29="Bi-weekly",IF(AND('Recurring Transactions'!$J$29&lt;=EOMONTH($Q1419,0),$Q1419&lt;='Recurring Transactions'!$L$29),MAX(0,INT((MIN(EOMONTH($Q1419,0),'Recurring Transactions'!$L$29)-'Recurring Transactions'!$J$29)/14)+INT(-(MAX('Recurring Transactions'!$J$29,$Q1419)-'Recurring Transactions'!$J$29)/14)+1),0),IF('Recurring Transactions'!$F$29="Quarterly",IF(AND(AND('Recurring Transactions'!$J$29&lt;=EOMONTH($Q1419,0),$Q1419&lt;='Recurring Transactions'!$L$29),MOD((YEAR($Q1419)-YEAR('Recurring Transactions'!$J$29))*12+MONTH($Q1419)-MONTH('Recurring Transactions'!$J$29),3)=0),1,0),IF('Recurring Transactions'!$F$29="Annually",IF(AND(AND('Recurring Transactions'!$J$29&lt;=EOMONTH($Q1419,0),$Q1419&lt;='Recurring Transactions'!$L$29),MONTH($Q1419)=MONTH('Recurring Transactions'!$J$29)),1,0),0)))))))*'Recurring Transactions'!$D$29)</f>
        <v/>
      </c>
    </row>
    <row r="1420">
      <c r="N1420" s="126">
        <f>'Recurring Transactions'!$A$29</f>
        <v/>
      </c>
      <c r="O1420" s="126">
        <f>'Recurring Transactions'!$B$29</f>
        <v/>
      </c>
      <c r="P1420" s="126">
        <f>'Recurring Transactions'!$E$29</f>
        <v/>
      </c>
      <c r="Q1420" s="72">
        <f>IF('Recurring Transactions'!$J$29="","",EDATE('Recurring Transactions'!$J$29,18))</f>
        <v/>
      </c>
      <c r="R1420" s="126">
        <f>IF($Q1420="","",TEXT($Q1420,"mmm yyyy"))</f>
        <v/>
      </c>
      <c r="S1420" s="124">
        <f>IF(OR('Recurring Transactions'!$A$29="",$Q1420=""),0,(IF('Recurring Transactions'!$F$29="Monthly",IF(AND('Recurring Transactions'!$J$29&lt;=EOMONTH($Q1420,0),$Q1420&lt;='Recurring Transactions'!$L$29),1,0),IF('Recurring Transactions'!$F$29="Semi-monthly",IF(AND('Recurring Transactions'!$J$29&lt;=EOMONTH($Q1420,0),$Q1420&lt;='Recurring Transactions'!$L$29),2,0),IF('Recurring Transactions'!$F$29="Weekly",IF(AND('Recurring Transactions'!$J$29&lt;=EOMONTH($Q1420,0),$Q1420&lt;='Recurring Transactions'!$L$29),MAX(0,INT((MIN(EOMONTH($Q1420,0),'Recurring Transactions'!$L$29)-'Recurring Transactions'!$J$29)/7)+INT(-(MAX('Recurring Transactions'!$J$29,$Q1420)-'Recurring Transactions'!$J$29)/7)+1),0),IF('Recurring Transactions'!$F$29="Bi-weekly",IF(AND('Recurring Transactions'!$J$29&lt;=EOMONTH($Q1420,0),$Q1420&lt;='Recurring Transactions'!$L$29),MAX(0,INT((MIN(EOMONTH($Q1420,0),'Recurring Transactions'!$L$29)-'Recurring Transactions'!$J$29)/14)+INT(-(MAX('Recurring Transactions'!$J$29,$Q1420)-'Recurring Transactions'!$J$29)/14)+1),0),IF('Recurring Transactions'!$F$29="Quarterly",IF(AND(AND('Recurring Transactions'!$J$29&lt;=EOMONTH($Q1420,0),$Q1420&lt;='Recurring Transactions'!$L$29),MOD((YEAR($Q1420)-YEAR('Recurring Transactions'!$J$29))*12+MONTH($Q1420)-MONTH('Recurring Transactions'!$J$29),3)=0),1,0),IF('Recurring Transactions'!$F$29="Annually",IF(AND(AND('Recurring Transactions'!$J$29&lt;=EOMONTH($Q1420,0),$Q1420&lt;='Recurring Transactions'!$L$29),MONTH($Q1420)=MONTH('Recurring Transactions'!$J$29)),1,0),0)))))))*'Recurring Transactions'!$D$29)</f>
        <v/>
      </c>
    </row>
    <row r="1421">
      <c r="N1421" s="126">
        <f>'Recurring Transactions'!$A$29</f>
        <v/>
      </c>
      <c r="O1421" s="126">
        <f>'Recurring Transactions'!$B$29</f>
        <v/>
      </c>
      <c r="P1421" s="126">
        <f>'Recurring Transactions'!$E$29</f>
        <v/>
      </c>
      <c r="Q1421" s="72">
        <f>IF('Recurring Transactions'!$J$29="","",EDATE('Recurring Transactions'!$J$29,19))</f>
        <v/>
      </c>
      <c r="R1421" s="126">
        <f>IF($Q1421="","",TEXT($Q1421,"mmm yyyy"))</f>
        <v/>
      </c>
      <c r="S1421" s="124">
        <f>IF(OR('Recurring Transactions'!$A$29="",$Q1421=""),0,(IF('Recurring Transactions'!$F$29="Monthly",IF(AND('Recurring Transactions'!$J$29&lt;=EOMONTH($Q1421,0),$Q1421&lt;='Recurring Transactions'!$L$29),1,0),IF('Recurring Transactions'!$F$29="Semi-monthly",IF(AND('Recurring Transactions'!$J$29&lt;=EOMONTH($Q1421,0),$Q1421&lt;='Recurring Transactions'!$L$29),2,0),IF('Recurring Transactions'!$F$29="Weekly",IF(AND('Recurring Transactions'!$J$29&lt;=EOMONTH($Q1421,0),$Q1421&lt;='Recurring Transactions'!$L$29),MAX(0,INT((MIN(EOMONTH($Q1421,0),'Recurring Transactions'!$L$29)-'Recurring Transactions'!$J$29)/7)+INT(-(MAX('Recurring Transactions'!$J$29,$Q1421)-'Recurring Transactions'!$J$29)/7)+1),0),IF('Recurring Transactions'!$F$29="Bi-weekly",IF(AND('Recurring Transactions'!$J$29&lt;=EOMONTH($Q1421,0),$Q1421&lt;='Recurring Transactions'!$L$29),MAX(0,INT((MIN(EOMONTH($Q1421,0),'Recurring Transactions'!$L$29)-'Recurring Transactions'!$J$29)/14)+INT(-(MAX('Recurring Transactions'!$J$29,$Q1421)-'Recurring Transactions'!$J$29)/14)+1),0),IF('Recurring Transactions'!$F$29="Quarterly",IF(AND(AND('Recurring Transactions'!$J$29&lt;=EOMONTH($Q1421,0),$Q1421&lt;='Recurring Transactions'!$L$29),MOD((YEAR($Q1421)-YEAR('Recurring Transactions'!$J$29))*12+MONTH($Q1421)-MONTH('Recurring Transactions'!$J$29),3)=0),1,0),IF('Recurring Transactions'!$F$29="Annually",IF(AND(AND('Recurring Transactions'!$J$29&lt;=EOMONTH($Q1421,0),$Q1421&lt;='Recurring Transactions'!$L$29),MONTH($Q1421)=MONTH('Recurring Transactions'!$J$29)),1,0),0)))))))*'Recurring Transactions'!$D$29)</f>
        <v/>
      </c>
    </row>
    <row r="1422">
      <c r="N1422" s="126">
        <f>'Recurring Transactions'!$A$29</f>
        <v/>
      </c>
      <c r="O1422" s="126">
        <f>'Recurring Transactions'!$B$29</f>
        <v/>
      </c>
      <c r="P1422" s="126">
        <f>'Recurring Transactions'!$E$29</f>
        <v/>
      </c>
      <c r="Q1422" s="72">
        <f>IF('Recurring Transactions'!$J$29="","",EDATE('Recurring Transactions'!$J$29,20))</f>
        <v/>
      </c>
      <c r="R1422" s="126">
        <f>IF($Q1422="","",TEXT($Q1422,"mmm yyyy"))</f>
        <v/>
      </c>
      <c r="S1422" s="124">
        <f>IF(OR('Recurring Transactions'!$A$29="",$Q1422=""),0,(IF('Recurring Transactions'!$F$29="Monthly",IF(AND('Recurring Transactions'!$J$29&lt;=EOMONTH($Q1422,0),$Q1422&lt;='Recurring Transactions'!$L$29),1,0),IF('Recurring Transactions'!$F$29="Semi-monthly",IF(AND('Recurring Transactions'!$J$29&lt;=EOMONTH($Q1422,0),$Q1422&lt;='Recurring Transactions'!$L$29),2,0),IF('Recurring Transactions'!$F$29="Weekly",IF(AND('Recurring Transactions'!$J$29&lt;=EOMONTH($Q1422,0),$Q1422&lt;='Recurring Transactions'!$L$29),MAX(0,INT((MIN(EOMONTH($Q1422,0),'Recurring Transactions'!$L$29)-'Recurring Transactions'!$J$29)/7)+INT(-(MAX('Recurring Transactions'!$J$29,$Q1422)-'Recurring Transactions'!$J$29)/7)+1),0),IF('Recurring Transactions'!$F$29="Bi-weekly",IF(AND('Recurring Transactions'!$J$29&lt;=EOMONTH($Q1422,0),$Q1422&lt;='Recurring Transactions'!$L$29),MAX(0,INT((MIN(EOMONTH($Q1422,0),'Recurring Transactions'!$L$29)-'Recurring Transactions'!$J$29)/14)+INT(-(MAX('Recurring Transactions'!$J$29,$Q1422)-'Recurring Transactions'!$J$29)/14)+1),0),IF('Recurring Transactions'!$F$29="Quarterly",IF(AND(AND('Recurring Transactions'!$J$29&lt;=EOMONTH($Q1422,0),$Q1422&lt;='Recurring Transactions'!$L$29),MOD((YEAR($Q1422)-YEAR('Recurring Transactions'!$J$29))*12+MONTH($Q1422)-MONTH('Recurring Transactions'!$J$29),3)=0),1,0),IF('Recurring Transactions'!$F$29="Annually",IF(AND(AND('Recurring Transactions'!$J$29&lt;=EOMONTH($Q1422,0),$Q1422&lt;='Recurring Transactions'!$L$29),MONTH($Q1422)=MONTH('Recurring Transactions'!$J$29)),1,0),0)))))))*'Recurring Transactions'!$D$29)</f>
        <v/>
      </c>
    </row>
    <row r="1423">
      <c r="N1423" s="126">
        <f>'Recurring Transactions'!$A$29</f>
        <v/>
      </c>
      <c r="O1423" s="126">
        <f>'Recurring Transactions'!$B$29</f>
        <v/>
      </c>
      <c r="P1423" s="126">
        <f>'Recurring Transactions'!$E$29</f>
        <v/>
      </c>
      <c r="Q1423" s="72">
        <f>IF('Recurring Transactions'!$J$29="","",EDATE('Recurring Transactions'!$J$29,21))</f>
        <v/>
      </c>
      <c r="R1423" s="126">
        <f>IF($Q1423="","",TEXT($Q1423,"mmm yyyy"))</f>
        <v/>
      </c>
      <c r="S1423" s="124">
        <f>IF(OR('Recurring Transactions'!$A$29="",$Q1423=""),0,(IF('Recurring Transactions'!$F$29="Monthly",IF(AND('Recurring Transactions'!$J$29&lt;=EOMONTH($Q1423,0),$Q1423&lt;='Recurring Transactions'!$L$29),1,0),IF('Recurring Transactions'!$F$29="Semi-monthly",IF(AND('Recurring Transactions'!$J$29&lt;=EOMONTH($Q1423,0),$Q1423&lt;='Recurring Transactions'!$L$29),2,0),IF('Recurring Transactions'!$F$29="Weekly",IF(AND('Recurring Transactions'!$J$29&lt;=EOMONTH($Q1423,0),$Q1423&lt;='Recurring Transactions'!$L$29),MAX(0,INT((MIN(EOMONTH($Q1423,0),'Recurring Transactions'!$L$29)-'Recurring Transactions'!$J$29)/7)+INT(-(MAX('Recurring Transactions'!$J$29,$Q1423)-'Recurring Transactions'!$J$29)/7)+1),0),IF('Recurring Transactions'!$F$29="Bi-weekly",IF(AND('Recurring Transactions'!$J$29&lt;=EOMONTH($Q1423,0),$Q1423&lt;='Recurring Transactions'!$L$29),MAX(0,INT((MIN(EOMONTH($Q1423,0),'Recurring Transactions'!$L$29)-'Recurring Transactions'!$J$29)/14)+INT(-(MAX('Recurring Transactions'!$J$29,$Q1423)-'Recurring Transactions'!$J$29)/14)+1),0),IF('Recurring Transactions'!$F$29="Quarterly",IF(AND(AND('Recurring Transactions'!$J$29&lt;=EOMONTH($Q1423,0),$Q1423&lt;='Recurring Transactions'!$L$29),MOD((YEAR($Q1423)-YEAR('Recurring Transactions'!$J$29))*12+MONTH($Q1423)-MONTH('Recurring Transactions'!$J$29),3)=0),1,0),IF('Recurring Transactions'!$F$29="Annually",IF(AND(AND('Recurring Transactions'!$J$29&lt;=EOMONTH($Q1423,0),$Q1423&lt;='Recurring Transactions'!$L$29),MONTH($Q1423)=MONTH('Recurring Transactions'!$J$29)),1,0),0)))))))*'Recurring Transactions'!$D$29)</f>
        <v/>
      </c>
    </row>
    <row r="1424">
      <c r="N1424" s="126">
        <f>'Recurring Transactions'!$A$29</f>
        <v/>
      </c>
      <c r="O1424" s="126">
        <f>'Recurring Transactions'!$B$29</f>
        <v/>
      </c>
      <c r="P1424" s="126">
        <f>'Recurring Transactions'!$E$29</f>
        <v/>
      </c>
      <c r="Q1424" s="72">
        <f>IF('Recurring Transactions'!$J$29="","",EDATE('Recurring Transactions'!$J$29,22))</f>
        <v/>
      </c>
      <c r="R1424" s="126">
        <f>IF($Q1424="","",TEXT($Q1424,"mmm yyyy"))</f>
        <v/>
      </c>
      <c r="S1424" s="124">
        <f>IF(OR('Recurring Transactions'!$A$29="",$Q1424=""),0,(IF('Recurring Transactions'!$F$29="Monthly",IF(AND('Recurring Transactions'!$J$29&lt;=EOMONTH($Q1424,0),$Q1424&lt;='Recurring Transactions'!$L$29),1,0),IF('Recurring Transactions'!$F$29="Semi-monthly",IF(AND('Recurring Transactions'!$J$29&lt;=EOMONTH($Q1424,0),$Q1424&lt;='Recurring Transactions'!$L$29),2,0),IF('Recurring Transactions'!$F$29="Weekly",IF(AND('Recurring Transactions'!$J$29&lt;=EOMONTH($Q1424,0),$Q1424&lt;='Recurring Transactions'!$L$29),MAX(0,INT((MIN(EOMONTH($Q1424,0),'Recurring Transactions'!$L$29)-'Recurring Transactions'!$J$29)/7)+INT(-(MAX('Recurring Transactions'!$J$29,$Q1424)-'Recurring Transactions'!$J$29)/7)+1),0),IF('Recurring Transactions'!$F$29="Bi-weekly",IF(AND('Recurring Transactions'!$J$29&lt;=EOMONTH($Q1424,0),$Q1424&lt;='Recurring Transactions'!$L$29),MAX(0,INT((MIN(EOMONTH($Q1424,0),'Recurring Transactions'!$L$29)-'Recurring Transactions'!$J$29)/14)+INT(-(MAX('Recurring Transactions'!$J$29,$Q1424)-'Recurring Transactions'!$J$29)/14)+1),0),IF('Recurring Transactions'!$F$29="Quarterly",IF(AND(AND('Recurring Transactions'!$J$29&lt;=EOMONTH($Q1424,0),$Q1424&lt;='Recurring Transactions'!$L$29),MOD((YEAR($Q1424)-YEAR('Recurring Transactions'!$J$29))*12+MONTH($Q1424)-MONTH('Recurring Transactions'!$J$29),3)=0),1,0),IF('Recurring Transactions'!$F$29="Annually",IF(AND(AND('Recurring Transactions'!$J$29&lt;=EOMONTH($Q1424,0),$Q1424&lt;='Recurring Transactions'!$L$29),MONTH($Q1424)=MONTH('Recurring Transactions'!$J$29)),1,0),0)))))))*'Recurring Transactions'!$D$29)</f>
        <v/>
      </c>
    </row>
    <row r="1425">
      <c r="N1425" s="126">
        <f>'Recurring Transactions'!$A$29</f>
        <v/>
      </c>
      <c r="O1425" s="126">
        <f>'Recurring Transactions'!$B$29</f>
        <v/>
      </c>
      <c r="P1425" s="126">
        <f>'Recurring Transactions'!$E$29</f>
        <v/>
      </c>
      <c r="Q1425" s="72">
        <f>IF('Recurring Transactions'!$J$29="","",EDATE('Recurring Transactions'!$J$29,23))</f>
        <v/>
      </c>
      <c r="R1425" s="126">
        <f>IF($Q1425="","",TEXT($Q1425,"mmm yyyy"))</f>
        <v/>
      </c>
      <c r="S1425" s="124">
        <f>IF(OR('Recurring Transactions'!$A$29="",$Q1425=""),0,(IF('Recurring Transactions'!$F$29="Monthly",IF(AND('Recurring Transactions'!$J$29&lt;=EOMONTH($Q1425,0),$Q1425&lt;='Recurring Transactions'!$L$29),1,0),IF('Recurring Transactions'!$F$29="Semi-monthly",IF(AND('Recurring Transactions'!$J$29&lt;=EOMONTH($Q1425,0),$Q1425&lt;='Recurring Transactions'!$L$29),2,0),IF('Recurring Transactions'!$F$29="Weekly",IF(AND('Recurring Transactions'!$J$29&lt;=EOMONTH($Q1425,0),$Q1425&lt;='Recurring Transactions'!$L$29),MAX(0,INT((MIN(EOMONTH($Q1425,0),'Recurring Transactions'!$L$29)-'Recurring Transactions'!$J$29)/7)+INT(-(MAX('Recurring Transactions'!$J$29,$Q1425)-'Recurring Transactions'!$J$29)/7)+1),0),IF('Recurring Transactions'!$F$29="Bi-weekly",IF(AND('Recurring Transactions'!$J$29&lt;=EOMONTH($Q1425,0),$Q1425&lt;='Recurring Transactions'!$L$29),MAX(0,INT((MIN(EOMONTH($Q1425,0),'Recurring Transactions'!$L$29)-'Recurring Transactions'!$J$29)/14)+INT(-(MAX('Recurring Transactions'!$J$29,$Q1425)-'Recurring Transactions'!$J$29)/14)+1),0),IF('Recurring Transactions'!$F$29="Quarterly",IF(AND(AND('Recurring Transactions'!$J$29&lt;=EOMONTH($Q1425,0),$Q1425&lt;='Recurring Transactions'!$L$29),MOD((YEAR($Q1425)-YEAR('Recurring Transactions'!$J$29))*12+MONTH($Q1425)-MONTH('Recurring Transactions'!$J$29),3)=0),1,0),IF('Recurring Transactions'!$F$29="Annually",IF(AND(AND('Recurring Transactions'!$J$29&lt;=EOMONTH($Q1425,0),$Q1425&lt;='Recurring Transactions'!$L$29),MONTH($Q1425)=MONTH('Recurring Transactions'!$J$29)),1,0),0)))))))*'Recurring Transactions'!$D$29)</f>
        <v/>
      </c>
    </row>
    <row r="1426">
      <c r="N1426" s="126">
        <f>'Recurring Transactions'!$A$29</f>
        <v/>
      </c>
      <c r="O1426" s="126">
        <f>'Recurring Transactions'!$B$29</f>
        <v/>
      </c>
      <c r="P1426" s="126">
        <f>'Recurring Transactions'!$E$29</f>
        <v/>
      </c>
      <c r="Q1426" s="72">
        <f>IF('Recurring Transactions'!$J$29="","",EDATE('Recurring Transactions'!$J$29,24))</f>
        <v/>
      </c>
      <c r="R1426" s="126">
        <f>IF($Q1426="","",TEXT($Q1426,"mmm yyyy"))</f>
        <v/>
      </c>
      <c r="S1426" s="124">
        <f>IF(OR('Recurring Transactions'!$A$29="",$Q1426=""),0,(IF('Recurring Transactions'!$F$29="Monthly",IF(AND('Recurring Transactions'!$J$29&lt;=EOMONTH($Q1426,0),$Q1426&lt;='Recurring Transactions'!$L$29),1,0),IF('Recurring Transactions'!$F$29="Semi-monthly",IF(AND('Recurring Transactions'!$J$29&lt;=EOMONTH($Q1426,0),$Q1426&lt;='Recurring Transactions'!$L$29),2,0),IF('Recurring Transactions'!$F$29="Weekly",IF(AND('Recurring Transactions'!$J$29&lt;=EOMONTH($Q1426,0),$Q1426&lt;='Recurring Transactions'!$L$29),MAX(0,INT((MIN(EOMONTH($Q1426,0),'Recurring Transactions'!$L$29)-'Recurring Transactions'!$J$29)/7)+INT(-(MAX('Recurring Transactions'!$J$29,$Q1426)-'Recurring Transactions'!$J$29)/7)+1),0),IF('Recurring Transactions'!$F$29="Bi-weekly",IF(AND('Recurring Transactions'!$J$29&lt;=EOMONTH($Q1426,0),$Q1426&lt;='Recurring Transactions'!$L$29),MAX(0,INT((MIN(EOMONTH($Q1426,0),'Recurring Transactions'!$L$29)-'Recurring Transactions'!$J$29)/14)+INT(-(MAX('Recurring Transactions'!$J$29,$Q1426)-'Recurring Transactions'!$J$29)/14)+1),0),IF('Recurring Transactions'!$F$29="Quarterly",IF(AND(AND('Recurring Transactions'!$J$29&lt;=EOMONTH($Q1426,0),$Q1426&lt;='Recurring Transactions'!$L$29),MOD((YEAR($Q1426)-YEAR('Recurring Transactions'!$J$29))*12+MONTH($Q1426)-MONTH('Recurring Transactions'!$J$29),3)=0),1,0),IF('Recurring Transactions'!$F$29="Annually",IF(AND(AND('Recurring Transactions'!$J$29&lt;=EOMONTH($Q1426,0),$Q1426&lt;='Recurring Transactions'!$L$29),MONTH($Q1426)=MONTH('Recurring Transactions'!$J$29)),1,0),0)))))))*'Recurring Transactions'!$D$29)</f>
        <v/>
      </c>
    </row>
    <row r="1427">
      <c r="N1427" s="126">
        <f>'Recurring Transactions'!$A$29</f>
        <v/>
      </c>
      <c r="O1427" s="126">
        <f>'Recurring Transactions'!$B$29</f>
        <v/>
      </c>
      <c r="P1427" s="126">
        <f>'Recurring Transactions'!$E$29</f>
        <v/>
      </c>
      <c r="Q1427" s="72">
        <f>IF('Recurring Transactions'!$J$29="","",EDATE('Recurring Transactions'!$J$29,25))</f>
        <v/>
      </c>
      <c r="R1427" s="126">
        <f>IF($Q1427="","",TEXT($Q1427,"mmm yyyy"))</f>
        <v/>
      </c>
      <c r="S1427" s="124">
        <f>IF(OR('Recurring Transactions'!$A$29="",$Q1427=""),0,(IF('Recurring Transactions'!$F$29="Monthly",IF(AND('Recurring Transactions'!$J$29&lt;=EOMONTH($Q1427,0),$Q1427&lt;='Recurring Transactions'!$L$29),1,0),IF('Recurring Transactions'!$F$29="Semi-monthly",IF(AND('Recurring Transactions'!$J$29&lt;=EOMONTH($Q1427,0),$Q1427&lt;='Recurring Transactions'!$L$29),2,0),IF('Recurring Transactions'!$F$29="Weekly",IF(AND('Recurring Transactions'!$J$29&lt;=EOMONTH($Q1427,0),$Q1427&lt;='Recurring Transactions'!$L$29),MAX(0,INT((MIN(EOMONTH($Q1427,0),'Recurring Transactions'!$L$29)-'Recurring Transactions'!$J$29)/7)+INT(-(MAX('Recurring Transactions'!$J$29,$Q1427)-'Recurring Transactions'!$J$29)/7)+1),0),IF('Recurring Transactions'!$F$29="Bi-weekly",IF(AND('Recurring Transactions'!$J$29&lt;=EOMONTH($Q1427,0),$Q1427&lt;='Recurring Transactions'!$L$29),MAX(0,INT((MIN(EOMONTH($Q1427,0),'Recurring Transactions'!$L$29)-'Recurring Transactions'!$J$29)/14)+INT(-(MAX('Recurring Transactions'!$J$29,$Q1427)-'Recurring Transactions'!$J$29)/14)+1),0),IF('Recurring Transactions'!$F$29="Quarterly",IF(AND(AND('Recurring Transactions'!$J$29&lt;=EOMONTH($Q1427,0),$Q1427&lt;='Recurring Transactions'!$L$29),MOD((YEAR($Q1427)-YEAR('Recurring Transactions'!$J$29))*12+MONTH($Q1427)-MONTH('Recurring Transactions'!$J$29),3)=0),1,0),IF('Recurring Transactions'!$F$29="Annually",IF(AND(AND('Recurring Transactions'!$J$29&lt;=EOMONTH($Q1427,0),$Q1427&lt;='Recurring Transactions'!$L$29),MONTH($Q1427)=MONTH('Recurring Transactions'!$J$29)),1,0),0)))))))*'Recurring Transactions'!$D$29)</f>
        <v/>
      </c>
    </row>
    <row r="1428">
      <c r="N1428" s="126">
        <f>'Recurring Transactions'!$A$29</f>
        <v/>
      </c>
      <c r="O1428" s="126">
        <f>'Recurring Transactions'!$B$29</f>
        <v/>
      </c>
      <c r="P1428" s="126">
        <f>'Recurring Transactions'!$E$29</f>
        <v/>
      </c>
      <c r="Q1428" s="72">
        <f>IF('Recurring Transactions'!$J$29="","",EDATE('Recurring Transactions'!$J$29,26))</f>
        <v/>
      </c>
      <c r="R1428" s="126">
        <f>IF($Q1428="","",TEXT($Q1428,"mmm yyyy"))</f>
        <v/>
      </c>
      <c r="S1428" s="124">
        <f>IF(OR('Recurring Transactions'!$A$29="",$Q1428=""),0,(IF('Recurring Transactions'!$F$29="Monthly",IF(AND('Recurring Transactions'!$J$29&lt;=EOMONTH($Q1428,0),$Q1428&lt;='Recurring Transactions'!$L$29),1,0),IF('Recurring Transactions'!$F$29="Semi-monthly",IF(AND('Recurring Transactions'!$J$29&lt;=EOMONTH($Q1428,0),$Q1428&lt;='Recurring Transactions'!$L$29),2,0),IF('Recurring Transactions'!$F$29="Weekly",IF(AND('Recurring Transactions'!$J$29&lt;=EOMONTH($Q1428,0),$Q1428&lt;='Recurring Transactions'!$L$29),MAX(0,INT((MIN(EOMONTH($Q1428,0),'Recurring Transactions'!$L$29)-'Recurring Transactions'!$J$29)/7)+INT(-(MAX('Recurring Transactions'!$J$29,$Q1428)-'Recurring Transactions'!$J$29)/7)+1),0),IF('Recurring Transactions'!$F$29="Bi-weekly",IF(AND('Recurring Transactions'!$J$29&lt;=EOMONTH($Q1428,0),$Q1428&lt;='Recurring Transactions'!$L$29),MAX(0,INT((MIN(EOMONTH($Q1428,0),'Recurring Transactions'!$L$29)-'Recurring Transactions'!$J$29)/14)+INT(-(MAX('Recurring Transactions'!$J$29,$Q1428)-'Recurring Transactions'!$J$29)/14)+1),0),IF('Recurring Transactions'!$F$29="Quarterly",IF(AND(AND('Recurring Transactions'!$J$29&lt;=EOMONTH($Q1428,0),$Q1428&lt;='Recurring Transactions'!$L$29),MOD((YEAR($Q1428)-YEAR('Recurring Transactions'!$J$29))*12+MONTH($Q1428)-MONTH('Recurring Transactions'!$J$29),3)=0),1,0),IF('Recurring Transactions'!$F$29="Annually",IF(AND(AND('Recurring Transactions'!$J$29&lt;=EOMONTH($Q1428,0),$Q1428&lt;='Recurring Transactions'!$L$29),MONTH($Q1428)=MONTH('Recurring Transactions'!$J$29)),1,0),0)))))))*'Recurring Transactions'!$D$29)</f>
        <v/>
      </c>
    </row>
    <row r="1429">
      <c r="N1429" s="126">
        <f>'Recurring Transactions'!$A$29</f>
        <v/>
      </c>
      <c r="O1429" s="126">
        <f>'Recurring Transactions'!$B$29</f>
        <v/>
      </c>
      <c r="P1429" s="126">
        <f>'Recurring Transactions'!$E$29</f>
        <v/>
      </c>
      <c r="Q1429" s="72">
        <f>IF('Recurring Transactions'!$J$29="","",EDATE('Recurring Transactions'!$J$29,27))</f>
        <v/>
      </c>
      <c r="R1429" s="126">
        <f>IF($Q1429="","",TEXT($Q1429,"mmm yyyy"))</f>
        <v/>
      </c>
      <c r="S1429" s="124">
        <f>IF(OR('Recurring Transactions'!$A$29="",$Q1429=""),0,(IF('Recurring Transactions'!$F$29="Monthly",IF(AND('Recurring Transactions'!$J$29&lt;=EOMONTH($Q1429,0),$Q1429&lt;='Recurring Transactions'!$L$29),1,0),IF('Recurring Transactions'!$F$29="Semi-monthly",IF(AND('Recurring Transactions'!$J$29&lt;=EOMONTH($Q1429,0),$Q1429&lt;='Recurring Transactions'!$L$29),2,0),IF('Recurring Transactions'!$F$29="Weekly",IF(AND('Recurring Transactions'!$J$29&lt;=EOMONTH($Q1429,0),$Q1429&lt;='Recurring Transactions'!$L$29),MAX(0,INT((MIN(EOMONTH($Q1429,0),'Recurring Transactions'!$L$29)-'Recurring Transactions'!$J$29)/7)+INT(-(MAX('Recurring Transactions'!$J$29,$Q1429)-'Recurring Transactions'!$J$29)/7)+1),0),IF('Recurring Transactions'!$F$29="Bi-weekly",IF(AND('Recurring Transactions'!$J$29&lt;=EOMONTH($Q1429,0),$Q1429&lt;='Recurring Transactions'!$L$29),MAX(0,INT((MIN(EOMONTH($Q1429,0),'Recurring Transactions'!$L$29)-'Recurring Transactions'!$J$29)/14)+INT(-(MAX('Recurring Transactions'!$J$29,$Q1429)-'Recurring Transactions'!$J$29)/14)+1),0),IF('Recurring Transactions'!$F$29="Quarterly",IF(AND(AND('Recurring Transactions'!$J$29&lt;=EOMONTH($Q1429,0),$Q1429&lt;='Recurring Transactions'!$L$29),MOD((YEAR($Q1429)-YEAR('Recurring Transactions'!$J$29))*12+MONTH($Q1429)-MONTH('Recurring Transactions'!$J$29),3)=0),1,0),IF('Recurring Transactions'!$F$29="Annually",IF(AND(AND('Recurring Transactions'!$J$29&lt;=EOMONTH($Q1429,0),$Q1429&lt;='Recurring Transactions'!$L$29),MONTH($Q1429)=MONTH('Recurring Transactions'!$J$29)),1,0),0)))))))*'Recurring Transactions'!$D$29)</f>
        <v/>
      </c>
    </row>
    <row r="1430">
      <c r="N1430" s="126">
        <f>'Recurring Transactions'!$A$29</f>
        <v/>
      </c>
      <c r="O1430" s="126">
        <f>'Recurring Transactions'!$B$29</f>
        <v/>
      </c>
      <c r="P1430" s="126">
        <f>'Recurring Transactions'!$E$29</f>
        <v/>
      </c>
      <c r="Q1430" s="72">
        <f>IF('Recurring Transactions'!$J$29="","",EDATE('Recurring Transactions'!$J$29,28))</f>
        <v/>
      </c>
      <c r="R1430" s="126">
        <f>IF($Q1430="","",TEXT($Q1430,"mmm yyyy"))</f>
        <v/>
      </c>
      <c r="S1430" s="124">
        <f>IF(OR('Recurring Transactions'!$A$29="",$Q1430=""),0,(IF('Recurring Transactions'!$F$29="Monthly",IF(AND('Recurring Transactions'!$J$29&lt;=EOMONTH($Q1430,0),$Q1430&lt;='Recurring Transactions'!$L$29),1,0),IF('Recurring Transactions'!$F$29="Semi-monthly",IF(AND('Recurring Transactions'!$J$29&lt;=EOMONTH($Q1430,0),$Q1430&lt;='Recurring Transactions'!$L$29),2,0),IF('Recurring Transactions'!$F$29="Weekly",IF(AND('Recurring Transactions'!$J$29&lt;=EOMONTH($Q1430,0),$Q1430&lt;='Recurring Transactions'!$L$29),MAX(0,INT((MIN(EOMONTH($Q1430,0),'Recurring Transactions'!$L$29)-'Recurring Transactions'!$J$29)/7)+INT(-(MAX('Recurring Transactions'!$J$29,$Q1430)-'Recurring Transactions'!$J$29)/7)+1),0),IF('Recurring Transactions'!$F$29="Bi-weekly",IF(AND('Recurring Transactions'!$J$29&lt;=EOMONTH($Q1430,0),$Q1430&lt;='Recurring Transactions'!$L$29),MAX(0,INT((MIN(EOMONTH($Q1430,0),'Recurring Transactions'!$L$29)-'Recurring Transactions'!$J$29)/14)+INT(-(MAX('Recurring Transactions'!$J$29,$Q1430)-'Recurring Transactions'!$J$29)/14)+1),0),IF('Recurring Transactions'!$F$29="Quarterly",IF(AND(AND('Recurring Transactions'!$J$29&lt;=EOMONTH($Q1430,0),$Q1430&lt;='Recurring Transactions'!$L$29),MOD((YEAR($Q1430)-YEAR('Recurring Transactions'!$J$29))*12+MONTH($Q1430)-MONTH('Recurring Transactions'!$J$29),3)=0),1,0),IF('Recurring Transactions'!$F$29="Annually",IF(AND(AND('Recurring Transactions'!$J$29&lt;=EOMONTH($Q1430,0),$Q1430&lt;='Recurring Transactions'!$L$29),MONTH($Q1430)=MONTH('Recurring Transactions'!$J$29)),1,0),0)))))))*'Recurring Transactions'!$D$29)</f>
        <v/>
      </c>
    </row>
    <row r="1431">
      <c r="N1431" s="126">
        <f>'Recurring Transactions'!$A$29</f>
        <v/>
      </c>
      <c r="O1431" s="126">
        <f>'Recurring Transactions'!$B$29</f>
        <v/>
      </c>
      <c r="P1431" s="126">
        <f>'Recurring Transactions'!$E$29</f>
        <v/>
      </c>
      <c r="Q1431" s="72">
        <f>IF('Recurring Transactions'!$J$29="","",EDATE('Recurring Transactions'!$J$29,29))</f>
        <v/>
      </c>
      <c r="R1431" s="126">
        <f>IF($Q1431="","",TEXT($Q1431,"mmm yyyy"))</f>
        <v/>
      </c>
      <c r="S1431" s="124">
        <f>IF(OR('Recurring Transactions'!$A$29="",$Q1431=""),0,(IF('Recurring Transactions'!$F$29="Monthly",IF(AND('Recurring Transactions'!$J$29&lt;=EOMONTH($Q1431,0),$Q1431&lt;='Recurring Transactions'!$L$29),1,0),IF('Recurring Transactions'!$F$29="Semi-monthly",IF(AND('Recurring Transactions'!$J$29&lt;=EOMONTH($Q1431,0),$Q1431&lt;='Recurring Transactions'!$L$29),2,0),IF('Recurring Transactions'!$F$29="Weekly",IF(AND('Recurring Transactions'!$J$29&lt;=EOMONTH($Q1431,0),$Q1431&lt;='Recurring Transactions'!$L$29),MAX(0,INT((MIN(EOMONTH($Q1431,0),'Recurring Transactions'!$L$29)-'Recurring Transactions'!$J$29)/7)+INT(-(MAX('Recurring Transactions'!$J$29,$Q1431)-'Recurring Transactions'!$J$29)/7)+1),0),IF('Recurring Transactions'!$F$29="Bi-weekly",IF(AND('Recurring Transactions'!$J$29&lt;=EOMONTH($Q1431,0),$Q1431&lt;='Recurring Transactions'!$L$29),MAX(0,INT((MIN(EOMONTH($Q1431,0),'Recurring Transactions'!$L$29)-'Recurring Transactions'!$J$29)/14)+INT(-(MAX('Recurring Transactions'!$J$29,$Q1431)-'Recurring Transactions'!$J$29)/14)+1),0),IF('Recurring Transactions'!$F$29="Quarterly",IF(AND(AND('Recurring Transactions'!$J$29&lt;=EOMONTH($Q1431,0),$Q1431&lt;='Recurring Transactions'!$L$29),MOD((YEAR($Q1431)-YEAR('Recurring Transactions'!$J$29))*12+MONTH($Q1431)-MONTH('Recurring Transactions'!$J$29),3)=0),1,0),IF('Recurring Transactions'!$F$29="Annually",IF(AND(AND('Recurring Transactions'!$J$29&lt;=EOMONTH($Q1431,0),$Q1431&lt;='Recurring Transactions'!$L$29),MONTH($Q1431)=MONTH('Recurring Transactions'!$J$29)),1,0),0)))))))*'Recurring Transactions'!$D$29)</f>
        <v/>
      </c>
    </row>
    <row r="1432">
      <c r="N1432" s="126">
        <f>'Recurring Transactions'!$A$29</f>
        <v/>
      </c>
      <c r="O1432" s="126">
        <f>'Recurring Transactions'!$B$29</f>
        <v/>
      </c>
      <c r="P1432" s="126">
        <f>'Recurring Transactions'!$E$29</f>
        <v/>
      </c>
      <c r="Q1432" s="72">
        <f>IF('Recurring Transactions'!$J$29="","",EDATE('Recurring Transactions'!$J$29,30))</f>
        <v/>
      </c>
      <c r="R1432" s="126">
        <f>IF($Q1432="","",TEXT($Q1432,"mmm yyyy"))</f>
        <v/>
      </c>
      <c r="S1432" s="124">
        <f>IF(OR('Recurring Transactions'!$A$29="",$Q1432=""),0,(IF('Recurring Transactions'!$F$29="Monthly",IF(AND('Recurring Transactions'!$J$29&lt;=EOMONTH($Q1432,0),$Q1432&lt;='Recurring Transactions'!$L$29),1,0),IF('Recurring Transactions'!$F$29="Semi-monthly",IF(AND('Recurring Transactions'!$J$29&lt;=EOMONTH($Q1432,0),$Q1432&lt;='Recurring Transactions'!$L$29),2,0),IF('Recurring Transactions'!$F$29="Weekly",IF(AND('Recurring Transactions'!$J$29&lt;=EOMONTH($Q1432,0),$Q1432&lt;='Recurring Transactions'!$L$29),MAX(0,INT((MIN(EOMONTH($Q1432,0),'Recurring Transactions'!$L$29)-'Recurring Transactions'!$J$29)/7)+INT(-(MAX('Recurring Transactions'!$J$29,$Q1432)-'Recurring Transactions'!$J$29)/7)+1),0),IF('Recurring Transactions'!$F$29="Bi-weekly",IF(AND('Recurring Transactions'!$J$29&lt;=EOMONTH($Q1432,0),$Q1432&lt;='Recurring Transactions'!$L$29),MAX(0,INT((MIN(EOMONTH($Q1432,0),'Recurring Transactions'!$L$29)-'Recurring Transactions'!$J$29)/14)+INT(-(MAX('Recurring Transactions'!$J$29,$Q1432)-'Recurring Transactions'!$J$29)/14)+1),0),IF('Recurring Transactions'!$F$29="Quarterly",IF(AND(AND('Recurring Transactions'!$J$29&lt;=EOMONTH($Q1432,0),$Q1432&lt;='Recurring Transactions'!$L$29),MOD((YEAR($Q1432)-YEAR('Recurring Transactions'!$J$29))*12+MONTH($Q1432)-MONTH('Recurring Transactions'!$J$29),3)=0),1,0),IF('Recurring Transactions'!$F$29="Annually",IF(AND(AND('Recurring Transactions'!$J$29&lt;=EOMONTH($Q1432,0),$Q1432&lt;='Recurring Transactions'!$L$29),MONTH($Q1432)=MONTH('Recurring Transactions'!$J$29)),1,0),0)))))))*'Recurring Transactions'!$D$29)</f>
        <v/>
      </c>
    </row>
    <row r="1433">
      <c r="N1433" s="126">
        <f>'Recurring Transactions'!$A$29</f>
        <v/>
      </c>
      <c r="O1433" s="126">
        <f>'Recurring Transactions'!$B$29</f>
        <v/>
      </c>
      <c r="P1433" s="126">
        <f>'Recurring Transactions'!$E$29</f>
        <v/>
      </c>
      <c r="Q1433" s="72">
        <f>IF('Recurring Transactions'!$J$29="","",EDATE('Recurring Transactions'!$J$29,31))</f>
        <v/>
      </c>
      <c r="R1433" s="126">
        <f>IF($Q1433="","",TEXT($Q1433,"mmm yyyy"))</f>
        <v/>
      </c>
      <c r="S1433" s="124">
        <f>IF(OR('Recurring Transactions'!$A$29="",$Q1433=""),0,(IF('Recurring Transactions'!$F$29="Monthly",IF(AND('Recurring Transactions'!$J$29&lt;=EOMONTH($Q1433,0),$Q1433&lt;='Recurring Transactions'!$L$29),1,0),IF('Recurring Transactions'!$F$29="Semi-monthly",IF(AND('Recurring Transactions'!$J$29&lt;=EOMONTH($Q1433,0),$Q1433&lt;='Recurring Transactions'!$L$29),2,0),IF('Recurring Transactions'!$F$29="Weekly",IF(AND('Recurring Transactions'!$J$29&lt;=EOMONTH($Q1433,0),$Q1433&lt;='Recurring Transactions'!$L$29),MAX(0,INT((MIN(EOMONTH($Q1433,0),'Recurring Transactions'!$L$29)-'Recurring Transactions'!$J$29)/7)+INT(-(MAX('Recurring Transactions'!$J$29,$Q1433)-'Recurring Transactions'!$J$29)/7)+1),0),IF('Recurring Transactions'!$F$29="Bi-weekly",IF(AND('Recurring Transactions'!$J$29&lt;=EOMONTH($Q1433,0),$Q1433&lt;='Recurring Transactions'!$L$29),MAX(0,INT((MIN(EOMONTH($Q1433,0),'Recurring Transactions'!$L$29)-'Recurring Transactions'!$J$29)/14)+INT(-(MAX('Recurring Transactions'!$J$29,$Q1433)-'Recurring Transactions'!$J$29)/14)+1),0),IF('Recurring Transactions'!$F$29="Quarterly",IF(AND(AND('Recurring Transactions'!$J$29&lt;=EOMONTH($Q1433,0),$Q1433&lt;='Recurring Transactions'!$L$29),MOD((YEAR($Q1433)-YEAR('Recurring Transactions'!$J$29))*12+MONTH($Q1433)-MONTH('Recurring Transactions'!$J$29),3)=0),1,0),IF('Recurring Transactions'!$F$29="Annually",IF(AND(AND('Recurring Transactions'!$J$29&lt;=EOMONTH($Q1433,0),$Q1433&lt;='Recurring Transactions'!$L$29),MONTH($Q1433)=MONTH('Recurring Transactions'!$J$29)),1,0),0)))))))*'Recurring Transactions'!$D$29)</f>
        <v/>
      </c>
    </row>
    <row r="1434">
      <c r="N1434" s="126">
        <f>'Recurring Transactions'!$A$29</f>
        <v/>
      </c>
      <c r="O1434" s="126">
        <f>'Recurring Transactions'!$B$29</f>
        <v/>
      </c>
      <c r="P1434" s="126">
        <f>'Recurring Transactions'!$E$29</f>
        <v/>
      </c>
      <c r="Q1434" s="72">
        <f>IF('Recurring Transactions'!$J$29="","",EDATE('Recurring Transactions'!$J$29,32))</f>
        <v/>
      </c>
      <c r="R1434" s="126">
        <f>IF($Q1434="","",TEXT($Q1434,"mmm yyyy"))</f>
        <v/>
      </c>
      <c r="S1434" s="124">
        <f>IF(OR('Recurring Transactions'!$A$29="",$Q1434=""),0,(IF('Recurring Transactions'!$F$29="Monthly",IF(AND('Recurring Transactions'!$J$29&lt;=EOMONTH($Q1434,0),$Q1434&lt;='Recurring Transactions'!$L$29),1,0),IF('Recurring Transactions'!$F$29="Semi-monthly",IF(AND('Recurring Transactions'!$J$29&lt;=EOMONTH($Q1434,0),$Q1434&lt;='Recurring Transactions'!$L$29),2,0),IF('Recurring Transactions'!$F$29="Weekly",IF(AND('Recurring Transactions'!$J$29&lt;=EOMONTH($Q1434,0),$Q1434&lt;='Recurring Transactions'!$L$29),MAX(0,INT((MIN(EOMONTH($Q1434,0),'Recurring Transactions'!$L$29)-'Recurring Transactions'!$J$29)/7)+INT(-(MAX('Recurring Transactions'!$J$29,$Q1434)-'Recurring Transactions'!$J$29)/7)+1),0),IF('Recurring Transactions'!$F$29="Bi-weekly",IF(AND('Recurring Transactions'!$J$29&lt;=EOMONTH($Q1434,0),$Q1434&lt;='Recurring Transactions'!$L$29),MAX(0,INT((MIN(EOMONTH($Q1434,0),'Recurring Transactions'!$L$29)-'Recurring Transactions'!$J$29)/14)+INT(-(MAX('Recurring Transactions'!$J$29,$Q1434)-'Recurring Transactions'!$J$29)/14)+1),0),IF('Recurring Transactions'!$F$29="Quarterly",IF(AND(AND('Recurring Transactions'!$J$29&lt;=EOMONTH($Q1434,0),$Q1434&lt;='Recurring Transactions'!$L$29),MOD((YEAR($Q1434)-YEAR('Recurring Transactions'!$J$29))*12+MONTH($Q1434)-MONTH('Recurring Transactions'!$J$29),3)=0),1,0),IF('Recurring Transactions'!$F$29="Annually",IF(AND(AND('Recurring Transactions'!$J$29&lt;=EOMONTH($Q1434,0),$Q1434&lt;='Recurring Transactions'!$L$29),MONTH($Q1434)=MONTH('Recurring Transactions'!$J$29)),1,0),0)))))))*'Recurring Transactions'!$D$29)</f>
        <v/>
      </c>
    </row>
    <row r="1435">
      <c r="N1435" s="126">
        <f>'Recurring Transactions'!$A$29</f>
        <v/>
      </c>
      <c r="O1435" s="126">
        <f>'Recurring Transactions'!$B$29</f>
        <v/>
      </c>
      <c r="P1435" s="126">
        <f>'Recurring Transactions'!$E$29</f>
        <v/>
      </c>
      <c r="Q1435" s="72">
        <f>IF('Recurring Transactions'!$J$29="","",EDATE('Recurring Transactions'!$J$29,33))</f>
        <v/>
      </c>
      <c r="R1435" s="126">
        <f>IF($Q1435="","",TEXT($Q1435,"mmm yyyy"))</f>
        <v/>
      </c>
      <c r="S1435" s="124">
        <f>IF(OR('Recurring Transactions'!$A$29="",$Q1435=""),0,(IF('Recurring Transactions'!$F$29="Monthly",IF(AND('Recurring Transactions'!$J$29&lt;=EOMONTH($Q1435,0),$Q1435&lt;='Recurring Transactions'!$L$29),1,0),IF('Recurring Transactions'!$F$29="Semi-monthly",IF(AND('Recurring Transactions'!$J$29&lt;=EOMONTH($Q1435,0),$Q1435&lt;='Recurring Transactions'!$L$29),2,0),IF('Recurring Transactions'!$F$29="Weekly",IF(AND('Recurring Transactions'!$J$29&lt;=EOMONTH($Q1435,0),$Q1435&lt;='Recurring Transactions'!$L$29),MAX(0,INT((MIN(EOMONTH($Q1435,0),'Recurring Transactions'!$L$29)-'Recurring Transactions'!$J$29)/7)+INT(-(MAX('Recurring Transactions'!$J$29,$Q1435)-'Recurring Transactions'!$J$29)/7)+1),0),IF('Recurring Transactions'!$F$29="Bi-weekly",IF(AND('Recurring Transactions'!$J$29&lt;=EOMONTH($Q1435,0),$Q1435&lt;='Recurring Transactions'!$L$29),MAX(0,INT((MIN(EOMONTH($Q1435,0),'Recurring Transactions'!$L$29)-'Recurring Transactions'!$J$29)/14)+INT(-(MAX('Recurring Transactions'!$J$29,$Q1435)-'Recurring Transactions'!$J$29)/14)+1),0),IF('Recurring Transactions'!$F$29="Quarterly",IF(AND(AND('Recurring Transactions'!$J$29&lt;=EOMONTH($Q1435,0),$Q1435&lt;='Recurring Transactions'!$L$29),MOD((YEAR($Q1435)-YEAR('Recurring Transactions'!$J$29))*12+MONTH($Q1435)-MONTH('Recurring Transactions'!$J$29),3)=0),1,0),IF('Recurring Transactions'!$F$29="Annually",IF(AND(AND('Recurring Transactions'!$J$29&lt;=EOMONTH($Q1435,0),$Q1435&lt;='Recurring Transactions'!$L$29),MONTH($Q1435)=MONTH('Recurring Transactions'!$J$29)),1,0),0)))))))*'Recurring Transactions'!$D$29)</f>
        <v/>
      </c>
    </row>
    <row r="1436">
      <c r="N1436" s="126">
        <f>'Recurring Transactions'!$A$29</f>
        <v/>
      </c>
      <c r="O1436" s="126">
        <f>'Recurring Transactions'!$B$29</f>
        <v/>
      </c>
      <c r="P1436" s="126">
        <f>'Recurring Transactions'!$E$29</f>
        <v/>
      </c>
      <c r="Q1436" s="72">
        <f>IF('Recurring Transactions'!$J$29="","",EDATE('Recurring Transactions'!$J$29,34))</f>
        <v/>
      </c>
      <c r="R1436" s="126">
        <f>IF($Q1436="","",TEXT($Q1436,"mmm yyyy"))</f>
        <v/>
      </c>
      <c r="S1436" s="124">
        <f>IF(OR('Recurring Transactions'!$A$29="",$Q1436=""),0,(IF('Recurring Transactions'!$F$29="Monthly",IF(AND('Recurring Transactions'!$J$29&lt;=EOMONTH($Q1436,0),$Q1436&lt;='Recurring Transactions'!$L$29),1,0),IF('Recurring Transactions'!$F$29="Semi-monthly",IF(AND('Recurring Transactions'!$J$29&lt;=EOMONTH($Q1436,0),$Q1436&lt;='Recurring Transactions'!$L$29),2,0),IF('Recurring Transactions'!$F$29="Weekly",IF(AND('Recurring Transactions'!$J$29&lt;=EOMONTH($Q1436,0),$Q1436&lt;='Recurring Transactions'!$L$29),MAX(0,INT((MIN(EOMONTH($Q1436,0),'Recurring Transactions'!$L$29)-'Recurring Transactions'!$J$29)/7)+INT(-(MAX('Recurring Transactions'!$J$29,$Q1436)-'Recurring Transactions'!$J$29)/7)+1),0),IF('Recurring Transactions'!$F$29="Bi-weekly",IF(AND('Recurring Transactions'!$J$29&lt;=EOMONTH($Q1436,0),$Q1436&lt;='Recurring Transactions'!$L$29),MAX(0,INT((MIN(EOMONTH($Q1436,0),'Recurring Transactions'!$L$29)-'Recurring Transactions'!$J$29)/14)+INT(-(MAX('Recurring Transactions'!$J$29,$Q1436)-'Recurring Transactions'!$J$29)/14)+1),0),IF('Recurring Transactions'!$F$29="Quarterly",IF(AND(AND('Recurring Transactions'!$J$29&lt;=EOMONTH($Q1436,0),$Q1436&lt;='Recurring Transactions'!$L$29),MOD((YEAR($Q1436)-YEAR('Recurring Transactions'!$J$29))*12+MONTH($Q1436)-MONTH('Recurring Transactions'!$J$29),3)=0),1,0),IF('Recurring Transactions'!$F$29="Annually",IF(AND(AND('Recurring Transactions'!$J$29&lt;=EOMONTH($Q1436,0),$Q1436&lt;='Recurring Transactions'!$L$29),MONTH($Q1436)=MONTH('Recurring Transactions'!$J$29)),1,0),0)))))))*'Recurring Transactions'!$D$29)</f>
        <v/>
      </c>
    </row>
    <row r="1437">
      <c r="N1437" s="126">
        <f>'Recurring Transactions'!$A$29</f>
        <v/>
      </c>
      <c r="O1437" s="126">
        <f>'Recurring Transactions'!$B$29</f>
        <v/>
      </c>
      <c r="P1437" s="126">
        <f>'Recurring Transactions'!$E$29</f>
        <v/>
      </c>
      <c r="Q1437" s="72">
        <f>IF('Recurring Transactions'!$J$29="","",EDATE('Recurring Transactions'!$J$29,35))</f>
        <v/>
      </c>
      <c r="R1437" s="126">
        <f>IF($Q1437="","",TEXT($Q1437,"mmm yyyy"))</f>
        <v/>
      </c>
      <c r="S1437" s="124">
        <f>IF(OR('Recurring Transactions'!$A$29="",$Q1437=""),0,(IF('Recurring Transactions'!$F$29="Monthly",IF(AND('Recurring Transactions'!$J$29&lt;=EOMONTH($Q1437,0),$Q1437&lt;='Recurring Transactions'!$L$29),1,0),IF('Recurring Transactions'!$F$29="Semi-monthly",IF(AND('Recurring Transactions'!$J$29&lt;=EOMONTH($Q1437,0),$Q1437&lt;='Recurring Transactions'!$L$29),2,0),IF('Recurring Transactions'!$F$29="Weekly",IF(AND('Recurring Transactions'!$J$29&lt;=EOMONTH($Q1437,0),$Q1437&lt;='Recurring Transactions'!$L$29),MAX(0,INT((MIN(EOMONTH($Q1437,0),'Recurring Transactions'!$L$29)-'Recurring Transactions'!$J$29)/7)+INT(-(MAX('Recurring Transactions'!$J$29,$Q1437)-'Recurring Transactions'!$J$29)/7)+1),0),IF('Recurring Transactions'!$F$29="Bi-weekly",IF(AND('Recurring Transactions'!$J$29&lt;=EOMONTH($Q1437,0),$Q1437&lt;='Recurring Transactions'!$L$29),MAX(0,INT((MIN(EOMONTH($Q1437,0),'Recurring Transactions'!$L$29)-'Recurring Transactions'!$J$29)/14)+INT(-(MAX('Recurring Transactions'!$J$29,$Q1437)-'Recurring Transactions'!$J$29)/14)+1),0),IF('Recurring Transactions'!$F$29="Quarterly",IF(AND(AND('Recurring Transactions'!$J$29&lt;=EOMONTH($Q1437,0),$Q1437&lt;='Recurring Transactions'!$L$29),MOD((YEAR($Q1437)-YEAR('Recurring Transactions'!$J$29))*12+MONTH($Q1437)-MONTH('Recurring Transactions'!$J$29),3)=0),1,0),IF('Recurring Transactions'!$F$29="Annually",IF(AND(AND('Recurring Transactions'!$J$29&lt;=EOMONTH($Q1437,0),$Q1437&lt;='Recurring Transactions'!$L$29),MONTH($Q1437)=MONTH('Recurring Transactions'!$J$29)),1,0),0)))))))*'Recurring Transactions'!$D$29)</f>
        <v/>
      </c>
    </row>
    <row r="1438">
      <c r="N1438" s="126">
        <f>'Recurring Transactions'!$A$29</f>
        <v/>
      </c>
      <c r="O1438" s="126">
        <f>'Recurring Transactions'!$B$29</f>
        <v/>
      </c>
      <c r="P1438" s="126">
        <f>'Recurring Transactions'!$E$29</f>
        <v/>
      </c>
      <c r="Q1438" s="72">
        <f>IF('Recurring Transactions'!$J$29="","",EDATE('Recurring Transactions'!$J$29,36))</f>
        <v/>
      </c>
      <c r="R1438" s="126">
        <f>IF($Q1438="","",TEXT($Q1438,"mmm yyyy"))</f>
        <v/>
      </c>
      <c r="S1438" s="124">
        <f>IF(OR('Recurring Transactions'!$A$29="",$Q1438=""),0,(IF('Recurring Transactions'!$F$29="Monthly",IF(AND('Recurring Transactions'!$J$29&lt;=EOMONTH($Q1438,0),$Q1438&lt;='Recurring Transactions'!$L$29),1,0),IF('Recurring Transactions'!$F$29="Semi-monthly",IF(AND('Recurring Transactions'!$J$29&lt;=EOMONTH($Q1438,0),$Q1438&lt;='Recurring Transactions'!$L$29),2,0),IF('Recurring Transactions'!$F$29="Weekly",IF(AND('Recurring Transactions'!$J$29&lt;=EOMONTH($Q1438,0),$Q1438&lt;='Recurring Transactions'!$L$29),MAX(0,INT((MIN(EOMONTH($Q1438,0),'Recurring Transactions'!$L$29)-'Recurring Transactions'!$J$29)/7)+INT(-(MAX('Recurring Transactions'!$J$29,$Q1438)-'Recurring Transactions'!$J$29)/7)+1),0),IF('Recurring Transactions'!$F$29="Bi-weekly",IF(AND('Recurring Transactions'!$J$29&lt;=EOMONTH($Q1438,0),$Q1438&lt;='Recurring Transactions'!$L$29),MAX(0,INT((MIN(EOMONTH($Q1438,0),'Recurring Transactions'!$L$29)-'Recurring Transactions'!$J$29)/14)+INT(-(MAX('Recurring Transactions'!$J$29,$Q1438)-'Recurring Transactions'!$J$29)/14)+1),0),IF('Recurring Transactions'!$F$29="Quarterly",IF(AND(AND('Recurring Transactions'!$J$29&lt;=EOMONTH($Q1438,0),$Q1438&lt;='Recurring Transactions'!$L$29),MOD((YEAR($Q1438)-YEAR('Recurring Transactions'!$J$29))*12+MONTH($Q1438)-MONTH('Recurring Transactions'!$J$29),3)=0),1,0),IF('Recurring Transactions'!$F$29="Annually",IF(AND(AND('Recurring Transactions'!$J$29&lt;=EOMONTH($Q1438,0),$Q1438&lt;='Recurring Transactions'!$L$29),MONTH($Q1438)=MONTH('Recurring Transactions'!$J$29)),1,0),0)))))))*'Recurring Transactions'!$D$29)</f>
        <v/>
      </c>
    </row>
    <row r="1439">
      <c r="N1439" s="126">
        <f>'Recurring Transactions'!$A$29</f>
        <v/>
      </c>
      <c r="O1439" s="126">
        <f>'Recurring Transactions'!$B$29</f>
        <v/>
      </c>
      <c r="P1439" s="126">
        <f>'Recurring Transactions'!$E$29</f>
        <v/>
      </c>
      <c r="Q1439" s="72">
        <f>IF('Recurring Transactions'!$J$29="","",EDATE('Recurring Transactions'!$J$29,37))</f>
        <v/>
      </c>
      <c r="R1439" s="126">
        <f>IF($Q1439="","",TEXT($Q1439,"mmm yyyy"))</f>
        <v/>
      </c>
      <c r="S1439" s="124">
        <f>IF(OR('Recurring Transactions'!$A$29="",$Q1439=""),0,(IF('Recurring Transactions'!$F$29="Monthly",IF(AND('Recurring Transactions'!$J$29&lt;=EOMONTH($Q1439,0),$Q1439&lt;='Recurring Transactions'!$L$29),1,0),IF('Recurring Transactions'!$F$29="Semi-monthly",IF(AND('Recurring Transactions'!$J$29&lt;=EOMONTH($Q1439,0),$Q1439&lt;='Recurring Transactions'!$L$29),2,0),IF('Recurring Transactions'!$F$29="Weekly",IF(AND('Recurring Transactions'!$J$29&lt;=EOMONTH($Q1439,0),$Q1439&lt;='Recurring Transactions'!$L$29),MAX(0,INT((MIN(EOMONTH($Q1439,0),'Recurring Transactions'!$L$29)-'Recurring Transactions'!$J$29)/7)+INT(-(MAX('Recurring Transactions'!$J$29,$Q1439)-'Recurring Transactions'!$J$29)/7)+1),0),IF('Recurring Transactions'!$F$29="Bi-weekly",IF(AND('Recurring Transactions'!$J$29&lt;=EOMONTH($Q1439,0),$Q1439&lt;='Recurring Transactions'!$L$29),MAX(0,INT((MIN(EOMONTH($Q1439,0),'Recurring Transactions'!$L$29)-'Recurring Transactions'!$J$29)/14)+INT(-(MAX('Recurring Transactions'!$J$29,$Q1439)-'Recurring Transactions'!$J$29)/14)+1),0),IF('Recurring Transactions'!$F$29="Quarterly",IF(AND(AND('Recurring Transactions'!$J$29&lt;=EOMONTH($Q1439,0),$Q1439&lt;='Recurring Transactions'!$L$29),MOD((YEAR($Q1439)-YEAR('Recurring Transactions'!$J$29))*12+MONTH($Q1439)-MONTH('Recurring Transactions'!$J$29),3)=0),1,0),IF('Recurring Transactions'!$F$29="Annually",IF(AND(AND('Recurring Transactions'!$J$29&lt;=EOMONTH($Q1439,0),$Q1439&lt;='Recurring Transactions'!$L$29),MONTH($Q1439)=MONTH('Recurring Transactions'!$J$29)),1,0),0)))))))*'Recurring Transactions'!$D$29)</f>
        <v/>
      </c>
    </row>
    <row r="1440">
      <c r="N1440" s="126">
        <f>'Recurring Transactions'!$A$29</f>
        <v/>
      </c>
      <c r="O1440" s="126">
        <f>'Recurring Transactions'!$B$29</f>
        <v/>
      </c>
      <c r="P1440" s="126">
        <f>'Recurring Transactions'!$E$29</f>
        <v/>
      </c>
      <c r="Q1440" s="72">
        <f>IF('Recurring Transactions'!$J$29="","",EDATE('Recurring Transactions'!$J$29,38))</f>
        <v/>
      </c>
      <c r="R1440" s="126">
        <f>IF($Q1440="","",TEXT($Q1440,"mmm yyyy"))</f>
        <v/>
      </c>
      <c r="S1440" s="124">
        <f>IF(OR('Recurring Transactions'!$A$29="",$Q1440=""),0,(IF('Recurring Transactions'!$F$29="Monthly",IF(AND('Recurring Transactions'!$J$29&lt;=EOMONTH($Q1440,0),$Q1440&lt;='Recurring Transactions'!$L$29),1,0),IF('Recurring Transactions'!$F$29="Semi-monthly",IF(AND('Recurring Transactions'!$J$29&lt;=EOMONTH($Q1440,0),$Q1440&lt;='Recurring Transactions'!$L$29),2,0),IF('Recurring Transactions'!$F$29="Weekly",IF(AND('Recurring Transactions'!$J$29&lt;=EOMONTH($Q1440,0),$Q1440&lt;='Recurring Transactions'!$L$29),MAX(0,INT((MIN(EOMONTH($Q1440,0),'Recurring Transactions'!$L$29)-'Recurring Transactions'!$J$29)/7)+INT(-(MAX('Recurring Transactions'!$J$29,$Q1440)-'Recurring Transactions'!$J$29)/7)+1),0),IF('Recurring Transactions'!$F$29="Bi-weekly",IF(AND('Recurring Transactions'!$J$29&lt;=EOMONTH($Q1440,0),$Q1440&lt;='Recurring Transactions'!$L$29),MAX(0,INT((MIN(EOMONTH($Q1440,0),'Recurring Transactions'!$L$29)-'Recurring Transactions'!$J$29)/14)+INT(-(MAX('Recurring Transactions'!$J$29,$Q1440)-'Recurring Transactions'!$J$29)/14)+1),0),IF('Recurring Transactions'!$F$29="Quarterly",IF(AND(AND('Recurring Transactions'!$J$29&lt;=EOMONTH($Q1440,0),$Q1440&lt;='Recurring Transactions'!$L$29),MOD((YEAR($Q1440)-YEAR('Recurring Transactions'!$J$29))*12+MONTH($Q1440)-MONTH('Recurring Transactions'!$J$29),3)=0),1,0),IF('Recurring Transactions'!$F$29="Annually",IF(AND(AND('Recurring Transactions'!$J$29&lt;=EOMONTH($Q1440,0),$Q1440&lt;='Recurring Transactions'!$L$29),MONTH($Q1440)=MONTH('Recurring Transactions'!$J$29)),1,0),0)))))))*'Recurring Transactions'!$D$29)</f>
        <v/>
      </c>
    </row>
    <row r="1441">
      <c r="N1441" s="126">
        <f>'Recurring Transactions'!$A$29</f>
        <v/>
      </c>
      <c r="O1441" s="126">
        <f>'Recurring Transactions'!$B$29</f>
        <v/>
      </c>
      <c r="P1441" s="126">
        <f>'Recurring Transactions'!$E$29</f>
        <v/>
      </c>
      <c r="Q1441" s="72">
        <f>IF('Recurring Transactions'!$J$29="","",EDATE('Recurring Transactions'!$J$29,39))</f>
        <v/>
      </c>
      <c r="R1441" s="126">
        <f>IF($Q1441="","",TEXT($Q1441,"mmm yyyy"))</f>
        <v/>
      </c>
      <c r="S1441" s="124">
        <f>IF(OR('Recurring Transactions'!$A$29="",$Q1441=""),0,(IF('Recurring Transactions'!$F$29="Monthly",IF(AND('Recurring Transactions'!$J$29&lt;=EOMONTH($Q1441,0),$Q1441&lt;='Recurring Transactions'!$L$29),1,0),IF('Recurring Transactions'!$F$29="Semi-monthly",IF(AND('Recurring Transactions'!$J$29&lt;=EOMONTH($Q1441,0),$Q1441&lt;='Recurring Transactions'!$L$29),2,0),IF('Recurring Transactions'!$F$29="Weekly",IF(AND('Recurring Transactions'!$J$29&lt;=EOMONTH($Q1441,0),$Q1441&lt;='Recurring Transactions'!$L$29),MAX(0,INT((MIN(EOMONTH($Q1441,0),'Recurring Transactions'!$L$29)-'Recurring Transactions'!$J$29)/7)+INT(-(MAX('Recurring Transactions'!$J$29,$Q1441)-'Recurring Transactions'!$J$29)/7)+1),0),IF('Recurring Transactions'!$F$29="Bi-weekly",IF(AND('Recurring Transactions'!$J$29&lt;=EOMONTH($Q1441,0),$Q1441&lt;='Recurring Transactions'!$L$29),MAX(0,INT((MIN(EOMONTH($Q1441,0),'Recurring Transactions'!$L$29)-'Recurring Transactions'!$J$29)/14)+INT(-(MAX('Recurring Transactions'!$J$29,$Q1441)-'Recurring Transactions'!$J$29)/14)+1),0),IF('Recurring Transactions'!$F$29="Quarterly",IF(AND(AND('Recurring Transactions'!$J$29&lt;=EOMONTH($Q1441,0),$Q1441&lt;='Recurring Transactions'!$L$29),MOD((YEAR($Q1441)-YEAR('Recurring Transactions'!$J$29))*12+MONTH($Q1441)-MONTH('Recurring Transactions'!$J$29),3)=0),1,0),IF('Recurring Transactions'!$F$29="Annually",IF(AND(AND('Recurring Transactions'!$J$29&lt;=EOMONTH($Q1441,0),$Q1441&lt;='Recurring Transactions'!$L$29),MONTH($Q1441)=MONTH('Recurring Transactions'!$J$29)),1,0),0)))))))*'Recurring Transactions'!$D$29)</f>
        <v/>
      </c>
    </row>
    <row r="1442">
      <c r="N1442" s="126">
        <f>'Recurring Transactions'!$A$29</f>
        <v/>
      </c>
      <c r="O1442" s="126">
        <f>'Recurring Transactions'!$B$29</f>
        <v/>
      </c>
      <c r="P1442" s="126">
        <f>'Recurring Transactions'!$E$29</f>
        <v/>
      </c>
      <c r="Q1442" s="72">
        <f>IF('Recurring Transactions'!$J$29="","",EDATE('Recurring Transactions'!$J$29,40))</f>
        <v/>
      </c>
      <c r="R1442" s="126">
        <f>IF($Q1442="","",TEXT($Q1442,"mmm yyyy"))</f>
        <v/>
      </c>
      <c r="S1442" s="124">
        <f>IF(OR('Recurring Transactions'!$A$29="",$Q1442=""),0,(IF('Recurring Transactions'!$F$29="Monthly",IF(AND('Recurring Transactions'!$J$29&lt;=EOMONTH($Q1442,0),$Q1442&lt;='Recurring Transactions'!$L$29),1,0),IF('Recurring Transactions'!$F$29="Semi-monthly",IF(AND('Recurring Transactions'!$J$29&lt;=EOMONTH($Q1442,0),$Q1442&lt;='Recurring Transactions'!$L$29),2,0),IF('Recurring Transactions'!$F$29="Weekly",IF(AND('Recurring Transactions'!$J$29&lt;=EOMONTH($Q1442,0),$Q1442&lt;='Recurring Transactions'!$L$29),MAX(0,INT((MIN(EOMONTH($Q1442,0),'Recurring Transactions'!$L$29)-'Recurring Transactions'!$J$29)/7)+INT(-(MAX('Recurring Transactions'!$J$29,$Q1442)-'Recurring Transactions'!$J$29)/7)+1),0),IF('Recurring Transactions'!$F$29="Bi-weekly",IF(AND('Recurring Transactions'!$J$29&lt;=EOMONTH($Q1442,0),$Q1442&lt;='Recurring Transactions'!$L$29),MAX(0,INT((MIN(EOMONTH($Q1442,0),'Recurring Transactions'!$L$29)-'Recurring Transactions'!$J$29)/14)+INT(-(MAX('Recurring Transactions'!$J$29,$Q1442)-'Recurring Transactions'!$J$29)/14)+1),0),IF('Recurring Transactions'!$F$29="Quarterly",IF(AND(AND('Recurring Transactions'!$J$29&lt;=EOMONTH($Q1442,0),$Q1442&lt;='Recurring Transactions'!$L$29),MOD((YEAR($Q1442)-YEAR('Recurring Transactions'!$J$29))*12+MONTH($Q1442)-MONTH('Recurring Transactions'!$J$29),3)=0),1,0),IF('Recurring Transactions'!$F$29="Annually",IF(AND(AND('Recurring Transactions'!$J$29&lt;=EOMONTH($Q1442,0),$Q1442&lt;='Recurring Transactions'!$L$29),MONTH($Q1442)=MONTH('Recurring Transactions'!$J$29)),1,0),0)))))))*'Recurring Transactions'!$D$29)</f>
        <v/>
      </c>
    </row>
    <row r="1443">
      <c r="N1443" s="126">
        <f>'Recurring Transactions'!$A$29</f>
        <v/>
      </c>
      <c r="O1443" s="126">
        <f>'Recurring Transactions'!$B$29</f>
        <v/>
      </c>
      <c r="P1443" s="126">
        <f>'Recurring Transactions'!$E$29</f>
        <v/>
      </c>
      <c r="Q1443" s="72">
        <f>IF('Recurring Transactions'!$J$29="","",EDATE('Recurring Transactions'!$J$29,41))</f>
        <v/>
      </c>
      <c r="R1443" s="126">
        <f>IF($Q1443="","",TEXT($Q1443,"mmm yyyy"))</f>
        <v/>
      </c>
      <c r="S1443" s="124">
        <f>IF(OR('Recurring Transactions'!$A$29="",$Q1443=""),0,(IF('Recurring Transactions'!$F$29="Monthly",IF(AND('Recurring Transactions'!$J$29&lt;=EOMONTH($Q1443,0),$Q1443&lt;='Recurring Transactions'!$L$29),1,0),IF('Recurring Transactions'!$F$29="Semi-monthly",IF(AND('Recurring Transactions'!$J$29&lt;=EOMONTH($Q1443,0),$Q1443&lt;='Recurring Transactions'!$L$29),2,0),IF('Recurring Transactions'!$F$29="Weekly",IF(AND('Recurring Transactions'!$J$29&lt;=EOMONTH($Q1443,0),$Q1443&lt;='Recurring Transactions'!$L$29),MAX(0,INT((MIN(EOMONTH($Q1443,0),'Recurring Transactions'!$L$29)-'Recurring Transactions'!$J$29)/7)+INT(-(MAX('Recurring Transactions'!$J$29,$Q1443)-'Recurring Transactions'!$J$29)/7)+1),0),IF('Recurring Transactions'!$F$29="Bi-weekly",IF(AND('Recurring Transactions'!$J$29&lt;=EOMONTH($Q1443,0),$Q1443&lt;='Recurring Transactions'!$L$29),MAX(0,INT((MIN(EOMONTH($Q1443,0),'Recurring Transactions'!$L$29)-'Recurring Transactions'!$J$29)/14)+INT(-(MAX('Recurring Transactions'!$J$29,$Q1443)-'Recurring Transactions'!$J$29)/14)+1),0),IF('Recurring Transactions'!$F$29="Quarterly",IF(AND(AND('Recurring Transactions'!$J$29&lt;=EOMONTH($Q1443,0),$Q1443&lt;='Recurring Transactions'!$L$29),MOD((YEAR($Q1443)-YEAR('Recurring Transactions'!$J$29))*12+MONTH($Q1443)-MONTH('Recurring Transactions'!$J$29),3)=0),1,0),IF('Recurring Transactions'!$F$29="Annually",IF(AND(AND('Recurring Transactions'!$J$29&lt;=EOMONTH($Q1443,0),$Q1443&lt;='Recurring Transactions'!$L$29),MONTH($Q1443)=MONTH('Recurring Transactions'!$J$29)),1,0),0)))))))*'Recurring Transactions'!$D$29)</f>
        <v/>
      </c>
    </row>
    <row r="1444">
      <c r="N1444" s="126">
        <f>'Recurring Transactions'!$A$29</f>
        <v/>
      </c>
      <c r="O1444" s="126">
        <f>'Recurring Transactions'!$B$29</f>
        <v/>
      </c>
      <c r="P1444" s="126">
        <f>'Recurring Transactions'!$E$29</f>
        <v/>
      </c>
      <c r="Q1444" s="72">
        <f>IF('Recurring Transactions'!$J$29="","",EDATE('Recurring Transactions'!$J$29,42))</f>
        <v/>
      </c>
      <c r="R1444" s="126">
        <f>IF($Q1444="","",TEXT($Q1444,"mmm yyyy"))</f>
        <v/>
      </c>
      <c r="S1444" s="124">
        <f>IF(OR('Recurring Transactions'!$A$29="",$Q1444=""),0,(IF('Recurring Transactions'!$F$29="Monthly",IF(AND('Recurring Transactions'!$J$29&lt;=EOMONTH($Q1444,0),$Q1444&lt;='Recurring Transactions'!$L$29),1,0),IF('Recurring Transactions'!$F$29="Semi-monthly",IF(AND('Recurring Transactions'!$J$29&lt;=EOMONTH($Q1444,0),$Q1444&lt;='Recurring Transactions'!$L$29),2,0),IF('Recurring Transactions'!$F$29="Weekly",IF(AND('Recurring Transactions'!$J$29&lt;=EOMONTH($Q1444,0),$Q1444&lt;='Recurring Transactions'!$L$29),MAX(0,INT((MIN(EOMONTH($Q1444,0),'Recurring Transactions'!$L$29)-'Recurring Transactions'!$J$29)/7)+INT(-(MAX('Recurring Transactions'!$J$29,$Q1444)-'Recurring Transactions'!$J$29)/7)+1),0),IF('Recurring Transactions'!$F$29="Bi-weekly",IF(AND('Recurring Transactions'!$J$29&lt;=EOMONTH($Q1444,0),$Q1444&lt;='Recurring Transactions'!$L$29),MAX(0,INT((MIN(EOMONTH($Q1444,0),'Recurring Transactions'!$L$29)-'Recurring Transactions'!$J$29)/14)+INT(-(MAX('Recurring Transactions'!$J$29,$Q1444)-'Recurring Transactions'!$J$29)/14)+1),0),IF('Recurring Transactions'!$F$29="Quarterly",IF(AND(AND('Recurring Transactions'!$J$29&lt;=EOMONTH($Q1444,0),$Q1444&lt;='Recurring Transactions'!$L$29),MOD((YEAR($Q1444)-YEAR('Recurring Transactions'!$J$29))*12+MONTH($Q1444)-MONTH('Recurring Transactions'!$J$29),3)=0),1,0),IF('Recurring Transactions'!$F$29="Annually",IF(AND(AND('Recurring Transactions'!$J$29&lt;=EOMONTH($Q1444,0),$Q1444&lt;='Recurring Transactions'!$L$29),MONTH($Q1444)=MONTH('Recurring Transactions'!$J$29)),1,0),0)))))))*'Recurring Transactions'!$D$29)</f>
        <v/>
      </c>
    </row>
    <row r="1445">
      <c r="N1445" s="126">
        <f>'Recurring Transactions'!$A$29</f>
        <v/>
      </c>
      <c r="O1445" s="126">
        <f>'Recurring Transactions'!$B$29</f>
        <v/>
      </c>
      <c r="P1445" s="126">
        <f>'Recurring Transactions'!$E$29</f>
        <v/>
      </c>
      <c r="Q1445" s="72">
        <f>IF('Recurring Transactions'!$J$29="","",EDATE('Recurring Transactions'!$J$29,43))</f>
        <v/>
      </c>
      <c r="R1445" s="126">
        <f>IF($Q1445="","",TEXT($Q1445,"mmm yyyy"))</f>
        <v/>
      </c>
      <c r="S1445" s="124">
        <f>IF(OR('Recurring Transactions'!$A$29="",$Q1445=""),0,(IF('Recurring Transactions'!$F$29="Monthly",IF(AND('Recurring Transactions'!$J$29&lt;=EOMONTH($Q1445,0),$Q1445&lt;='Recurring Transactions'!$L$29),1,0),IF('Recurring Transactions'!$F$29="Semi-monthly",IF(AND('Recurring Transactions'!$J$29&lt;=EOMONTH($Q1445,0),$Q1445&lt;='Recurring Transactions'!$L$29),2,0),IF('Recurring Transactions'!$F$29="Weekly",IF(AND('Recurring Transactions'!$J$29&lt;=EOMONTH($Q1445,0),$Q1445&lt;='Recurring Transactions'!$L$29),MAX(0,INT((MIN(EOMONTH($Q1445,0),'Recurring Transactions'!$L$29)-'Recurring Transactions'!$J$29)/7)+INT(-(MAX('Recurring Transactions'!$J$29,$Q1445)-'Recurring Transactions'!$J$29)/7)+1),0),IF('Recurring Transactions'!$F$29="Bi-weekly",IF(AND('Recurring Transactions'!$J$29&lt;=EOMONTH($Q1445,0),$Q1445&lt;='Recurring Transactions'!$L$29),MAX(0,INT((MIN(EOMONTH($Q1445,0),'Recurring Transactions'!$L$29)-'Recurring Transactions'!$J$29)/14)+INT(-(MAX('Recurring Transactions'!$J$29,$Q1445)-'Recurring Transactions'!$J$29)/14)+1),0),IF('Recurring Transactions'!$F$29="Quarterly",IF(AND(AND('Recurring Transactions'!$J$29&lt;=EOMONTH($Q1445,0),$Q1445&lt;='Recurring Transactions'!$L$29),MOD((YEAR($Q1445)-YEAR('Recurring Transactions'!$J$29))*12+MONTH($Q1445)-MONTH('Recurring Transactions'!$J$29),3)=0),1,0),IF('Recurring Transactions'!$F$29="Annually",IF(AND(AND('Recurring Transactions'!$J$29&lt;=EOMONTH($Q1445,0),$Q1445&lt;='Recurring Transactions'!$L$29),MONTH($Q1445)=MONTH('Recurring Transactions'!$J$29)),1,0),0)))))))*'Recurring Transactions'!$D$29)</f>
        <v/>
      </c>
    </row>
    <row r="1446">
      <c r="N1446" s="126">
        <f>'Recurring Transactions'!$A$29</f>
        <v/>
      </c>
      <c r="O1446" s="126">
        <f>'Recurring Transactions'!$B$29</f>
        <v/>
      </c>
      <c r="P1446" s="126">
        <f>'Recurring Transactions'!$E$29</f>
        <v/>
      </c>
      <c r="Q1446" s="72">
        <f>IF('Recurring Transactions'!$J$29="","",EDATE('Recurring Transactions'!$J$29,44))</f>
        <v/>
      </c>
      <c r="R1446" s="126">
        <f>IF($Q1446="","",TEXT($Q1446,"mmm yyyy"))</f>
        <v/>
      </c>
      <c r="S1446" s="124">
        <f>IF(OR('Recurring Transactions'!$A$29="",$Q1446=""),0,(IF('Recurring Transactions'!$F$29="Monthly",IF(AND('Recurring Transactions'!$J$29&lt;=EOMONTH($Q1446,0),$Q1446&lt;='Recurring Transactions'!$L$29),1,0),IF('Recurring Transactions'!$F$29="Semi-monthly",IF(AND('Recurring Transactions'!$J$29&lt;=EOMONTH($Q1446,0),$Q1446&lt;='Recurring Transactions'!$L$29),2,0),IF('Recurring Transactions'!$F$29="Weekly",IF(AND('Recurring Transactions'!$J$29&lt;=EOMONTH($Q1446,0),$Q1446&lt;='Recurring Transactions'!$L$29),MAX(0,INT((MIN(EOMONTH($Q1446,0),'Recurring Transactions'!$L$29)-'Recurring Transactions'!$J$29)/7)+INT(-(MAX('Recurring Transactions'!$J$29,$Q1446)-'Recurring Transactions'!$J$29)/7)+1),0),IF('Recurring Transactions'!$F$29="Bi-weekly",IF(AND('Recurring Transactions'!$J$29&lt;=EOMONTH($Q1446,0),$Q1446&lt;='Recurring Transactions'!$L$29),MAX(0,INT((MIN(EOMONTH($Q1446,0),'Recurring Transactions'!$L$29)-'Recurring Transactions'!$J$29)/14)+INT(-(MAX('Recurring Transactions'!$J$29,$Q1446)-'Recurring Transactions'!$J$29)/14)+1),0),IF('Recurring Transactions'!$F$29="Quarterly",IF(AND(AND('Recurring Transactions'!$J$29&lt;=EOMONTH($Q1446,0),$Q1446&lt;='Recurring Transactions'!$L$29),MOD((YEAR($Q1446)-YEAR('Recurring Transactions'!$J$29))*12+MONTH($Q1446)-MONTH('Recurring Transactions'!$J$29),3)=0),1,0),IF('Recurring Transactions'!$F$29="Annually",IF(AND(AND('Recurring Transactions'!$J$29&lt;=EOMONTH($Q1446,0),$Q1446&lt;='Recurring Transactions'!$L$29),MONTH($Q1446)=MONTH('Recurring Transactions'!$J$29)),1,0),0)))))))*'Recurring Transactions'!$D$29)</f>
        <v/>
      </c>
    </row>
    <row r="1447">
      <c r="N1447" s="126">
        <f>'Recurring Transactions'!$A$29</f>
        <v/>
      </c>
      <c r="O1447" s="126">
        <f>'Recurring Transactions'!$B$29</f>
        <v/>
      </c>
      <c r="P1447" s="126">
        <f>'Recurring Transactions'!$E$29</f>
        <v/>
      </c>
      <c r="Q1447" s="72">
        <f>IF('Recurring Transactions'!$J$29="","",EDATE('Recurring Transactions'!$J$29,45))</f>
        <v/>
      </c>
      <c r="R1447" s="126">
        <f>IF($Q1447="","",TEXT($Q1447,"mmm yyyy"))</f>
        <v/>
      </c>
      <c r="S1447" s="124">
        <f>IF(OR('Recurring Transactions'!$A$29="",$Q1447=""),0,(IF('Recurring Transactions'!$F$29="Monthly",IF(AND('Recurring Transactions'!$J$29&lt;=EOMONTH($Q1447,0),$Q1447&lt;='Recurring Transactions'!$L$29),1,0),IF('Recurring Transactions'!$F$29="Semi-monthly",IF(AND('Recurring Transactions'!$J$29&lt;=EOMONTH($Q1447,0),$Q1447&lt;='Recurring Transactions'!$L$29),2,0),IF('Recurring Transactions'!$F$29="Weekly",IF(AND('Recurring Transactions'!$J$29&lt;=EOMONTH($Q1447,0),$Q1447&lt;='Recurring Transactions'!$L$29),MAX(0,INT((MIN(EOMONTH($Q1447,0),'Recurring Transactions'!$L$29)-'Recurring Transactions'!$J$29)/7)+INT(-(MAX('Recurring Transactions'!$J$29,$Q1447)-'Recurring Transactions'!$J$29)/7)+1),0),IF('Recurring Transactions'!$F$29="Bi-weekly",IF(AND('Recurring Transactions'!$J$29&lt;=EOMONTH($Q1447,0),$Q1447&lt;='Recurring Transactions'!$L$29),MAX(0,INT((MIN(EOMONTH($Q1447,0),'Recurring Transactions'!$L$29)-'Recurring Transactions'!$J$29)/14)+INT(-(MAX('Recurring Transactions'!$J$29,$Q1447)-'Recurring Transactions'!$J$29)/14)+1),0),IF('Recurring Transactions'!$F$29="Quarterly",IF(AND(AND('Recurring Transactions'!$J$29&lt;=EOMONTH($Q1447,0),$Q1447&lt;='Recurring Transactions'!$L$29),MOD((YEAR($Q1447)-YEAR('Recurring Transactions'!$J$29))*12+MONTH($Q1447)-MONTH('Recurring Transactions'!$J$29),3)=0),1,0),IF('Recurring Transactions'!$F$29="Annually",IF(AND(AND('Recurring Transactions'!$J$29&lt;=EOMONTH($Q1447,0),$Q1447&lt;='Recurring Transactions'!$L$29),MONTH($Q1447)=MONTH('Recurring Transactions'!$J$29)),1,0),0)))))))*'Recurring Transactions'!$D$29)</f>
        <v/>
      </c>
    </row>
    <row r="1448">
      <c r="N1448" s="126">
        <f>'Recurring Transactions'!$A$29</f>
        <v/>
      </c>
      <c r="O1448" s="126">
        <f>'Recurring Transactions'!$B$29</f>
        <v/>
      </c>
      <c r="P1448" s="126">
        <f>'Recurring Transactions'!$E$29</f>
        <v/>
      </c>
      <c r="Q1448" s="72">
        <f>IF('Recurring Transactions'!$J$29="","",EDATE('Recurring Transactions'!$J$29,46))</f>
        <v/>
      </c>
      <c r="R1448" s="126">
        <f>IF($Q1448="","",TEXT($Q1448,"mmm yyyy"))</f>
        <v/>
      </c>
      <c r="S1448" s="124">
        <f>IF(OR('Recurring Transactions'!$A$29="",$Q1448=""),0,(IF('Recurring Transactions'!$F$29="Monthly",IF(AND('Recurring Transactions'!$J$29&lt;=EOMONTH($Q1448,0),$Q1448&lt;='Recurring Transactions'!$L$29),1,0),IF('Recurring Transactions'!$F$29="Semi-monthly",IF(AND('Recurring Transactions'!$J$29&lt;=EOMONTH($Q1448,0),$Q1448&lt;='Recurring Transactions'!$L$29),2,0),IF('Recurring Transactions'!$F$29="Weekly",IF(AND('Recurring Transactions'!$J$29&lt;=EOMONTH($Q1448,0),$Q1448&lt;='Recurring Transactions'!$L$29),MAX(0,INT((MIN(EOMONTH($Q1448,0),'Recurring Transactions'!$L$29)-'Recurring Transactions'!$J$29)/7)+INT(-(MAX('Recurring Transactions'!$J$29,$Q1448)-'Recurring Transactions'!$J$29)/7)+1),0),IF('Recurring Transactions'!$F$29="Bi-weekly",IF(AND('Recurring Transactions'!$J$29&lt;=EOMONTH($Q1448,0),$Q1448&lt;='Recurring Transactions'!$L$29),MAX(0,INT((MIN(EOMONTH($Q1448,0),'Recurring Transactions'!$L$29)-'Recurring Transactions'!$J$29)/14)+INT(-(MAX('Recurring Transactions'!$J$29,$Q1448)-'Recurring Transactions'!$J$29)/14)+1),0),IF('Recurring Transactions'!$F$29="Quarterly",IF(AND(AND('Recurring Transactions'!$J$29&lt;=EOMONTH($Q1448,0),$Q1448&lt;='Recurring Transactions'!$L$29),MOD((YEAR($Q1448)-YEAR('Recurring Transactions'!$J$29))*12+MONTH($Q1448)-MONTH('Recurring Transactions'!$J$29),3)=0),1,0),IF('Recurring Transactions'!$F$29="Annually",IF(AND(AND('Recurring Transactions'!$J$29&lt;=EOMONTH($Q1448,0),$Q1448&lt;='Recurring Transactions'!$L$29),MONTH($Q1448)=MONTH('Recurring Transactions'!$J$29)),1,0),0)))))))*'Recurring Transactions'!$D$29)</f>
        <v/>
      </c>
    </row>
    <row r="1449">
      <c r="N1449" s="126">
        <f>'Recurring Transactions'!$A$29</f>
        <v/>
      </c>
      <c r="O1449" s="126">
        <f>'Recurring Transactions'!$B$29</f>
        <v/>
      </c>
      <c r="P1449" s="126">
        <f>'Recurring Transactions'!$E$29</f>
        <v/>
      </c>
      <c r="Q1449" s="72">
        <f>IF('Recurring Transactions'!$J$29="","",EDATE('Recurring Transactions'!$J$29,47))</f>
        <v/>
      </c>
      <c r="R1449" s="126">
        <f>IF($Q1449="","",TEXT($Q1449,"mmm yyyy"))</f>
        <v/>
      </c>
      <c r="S1449" s="124">
        <f>IF(OR('Recurring Transactions'!$A$29="",$Q1449=""),0,(IF('Recurring Transactions'!$F$29="Monthly",IF(AND('Recurring Transactions'!$J$29&lt;=EOMONTH($Q1449,0),$Q1449&lt;='Recurring Transactions'!$L$29),1,0),IF('Recurring Transactions'!$F$29="Semi-monthly",IF(AND('Recurring Transactions'!$J$29&lt;=EOMONTH($Q1449,0),$Q1449&lt;='Recurring Transactions'!$L$29),2,0),IF('Recurring Transactions'!$F$29="Weekly",IF(AND('Recurring Transactions'!$J$29&lt;=EOMONTH($Q1449,0),$Q1449&lt;='Recurring Transactions'!$L$29),MAX(0,INT((MIN(EOMONTH($Q1449,0),'Recurring Transactions'!$L$29)-'Recurring Transactions'!$J$29)/7)+INT(-(MAX('Recurring Transactions'!$J$29,$Q1449)-'Recurring Transactions'!$J$29)/7)+1),0),IF('Recurring Transactions'!$F$29="Bi-weekly",IF(AND('Recurring Transactions'!$J$29&lt;=EOMONTH($Q1449,0),$Q1449&lt;='Recurring Transactions'!$L$29),MAX(0,INT((MIN(EOMONTH($Q1449,0),'Recurring Transactions'!$L$29)-'Recurring Transactions'!$J$29)/14)+INT(-(MAX('Recurring Transactions'!$J$29,$Q1449)-'Recurring Transactions'!$J$29)/14)+1),0),IF('Recurring Transactions'!$F$29="Quarterly",IF(AND(AND('Recurring Transactions'!$J$29&lt;=EOMONTH($Q1449,0),$Q1449&lt;='Recurring Transactions'!$L$29),MOD((YEAR($Q1449)-YEAR('Recurring Transactions'!$J$29))*12+MONTH($Q1449)-MONTH('Recurring Transactions'!$J$29),3)=0),1,0),IF('Recurring Transactions'!$F$29="Annually",IF(AND(AND('Recurring Transactions'!$J$29&lt;=EOMONTH($Q1449,0),$Q1449&lt;='Recurring Transactions'!$L$29),MONTH($Q1449)=MONTH('Recurring Transactions'!$J$29)),1,0),0)))))))*'Recurring Transactions'!$D$29)</f>
        <v/>
      </c>
    </row>
    <row r="1450">
      <c r="N1450" s="126">
        <f>'Recurring Transactions'!$A$29</f>
        <v/>
      </c>
      <c r="O1450" s="126">
        <f>'Recurring Transactions'!$B$29</f>
        <v/>
      </c>
      <c r="P1450" s="126">
        <f>'Recurring Transactions'!$E$29</f>
        <v/>
      </c>
      <c r="Q1450" s="72">
        <f>IF('Recurring Transactions'!$J$29="","",EDATE('Recurring Transactions'!$J$29,48))</f>
        <v/>
      </c>
      <c r="R1450" s="126">
        <f>IF($Q1450="","",TEXT($Q1450,"mmm yyyy"))</f>
        <v/>
      </c>
      <c r="S1450" s="124">
        <f>IF(OR('Recurring Transactions'!$A$29="",$Q1450=""),0,(IF('Recurring Transactions'!$F$29="Monthly",IF(AND('Recurring Transactions'!$J$29&lt;=EOMONTH($Q1450,0),$Q1450&lt;='Recurring Transactions'!$L$29),1,0),IF('Recurring Transactions'!$F$29="Semi-monthly",IF(AND('Recurring Transactions'!$J$29&lt;=EOMONTH($Q1450,0),$Q1450&lt;='Recurring Transactions'!$L$29),2,0),IF('Recurring Transactions'!$F$29="Weekly",IF(AND('Recurring Transactions'!$J$29&lt;=EOMONTH($Q1450,0),$Q1450&lt;='Recurring Transactions'!$L$29),MAX(0,INT((MIN(EOMONTH($Q1450,0),'Recurring Transactions'!$L$29)-'Recurring Transactions'!$J$29)/7)+INT(-(MAX('Recurring Transactions'!$J$29,$Q1450)-'Recurring Transactions'!$J$29)/7)+1),0),IF('Recurring Transactions'!$F$29="Bi-weekly",IF(AND('Recurring Transactions'!$J$29&lt;=EOMONTH($Q1450,0),$Q1450&lt;='Recurring Transactions'!$L$29),MAX(0,INT((MIN(EOMONTH($Q1450,0),'Recurring Transactions'!$L$29)-'Recurring Transactions'!$J$29)/14)+INT(-(MAX('Recurring Transactions'!$J$29,$Q1450)-'Recurring Transactions'!$J$29)/14)+1),0),IF('Recurring Transactions'!$F$29="Quarterly",IF(AND(AND('Recurring Transactions'!$J$29&lt;=EOMONTH($Q1450,0),$Q1450&lt;='Recurring Transactions'!$L$29),MOD((YEAR($Q1450)-YEAR('Recurring Transactions'!$J$29))*12+MONTH($Q1450)-MONTH('Recurring Transactions'!$J$29),3)=0),1,0),IF('Recurring Transactions'!$F$29="Annually",IF(AND(AND('Recurring Transactions'!$J$29&lt;=EOMONTH($Q1450,0),$Q1450&lt;='Recurring Transactions'!$L$29),MONTH($Q1450)=MONTH('Recurring Transactions'!$J$29)),1,0),0)))))))*'Recurring Transactions'!$D$29)</f>
        <v/>
      </c>
    </row>
    <row r="1451">
      <c r="N1451" s="126">
        <f>'Recurring Transactions'!$A$29</f>
        <v/>
      </c>
      <c r="O1451" s="126">
        <f>'Recurring Transactions'!$B$29</f>
        <v/>
      </c>
      <c r="P1451" s="126">
        <f>'Recurring Transactions'!$E$29</f>
        <v/>
      </c>
      <c r="Q1451" s="72">
        <f>IF('Recurring Transactions'!$J$29="","",EDATE('Recurring Transactions'!$J$29,49))</f>
        <v/>
      </c>
      <c r="R1451" s="126">
        <f>IF($Q1451="","",TEXT($Q1451,"mmm yyyy"))</f>
        <v/>
      </c>
      <c r="S1451" s="124">
        <f>IF(OR('Recurring Transactions'!$A$29="",$Q1451=""),0,(IF('Recurring Transactions'!$F$29="Monthly",IF(AND('Recurring Transactions'!$J$29&lt;=EOMONTH($Q1451,0),$Q1451&lt;='Recurring Transactions'!$L$29),1,0),IF('Recurring Transactions'!$F$29="Semi-monthly",IF(AND('Recurring Transactions'!$J$29&lt;=EOMONTH($Q1451,0),$Q1451&lt;='Recurring Transactions'!$L$29),2,0),IF('Recurring Transactions'!$F$29="Weekly",IF(AND('Recurring Transactions'!$J$29&lt;=EOMONTH($Q1451,0),$Q1451&lt;='Recurring Transactions'!$L$29),MAX(0,INT((MIN(EOMONTH($Q1451,0),'Recurring Transactions'!$L$29)-'Recurring Transactions'!$J$29)/7)+INT(-(MAX('Recurring Transactions'!$J$29,$Q1451)-'Recurring Transactions'!$J$29)/7)+1),0),IF('Recurring Transactions'!$F$29="Bi-weekly",IF(AND('Recurring Transactions'!$J$29&lt;=EOMONTH($Q1451,0),$Q1451&lt;='Recurring Transactions'!$L$29),MAX(0,INT((MIN(EOMONTH($Q1451,0),'Recurring Transactions'!$L$29)-'Recurring Transactions'!$J$29)/14)+INT(-(MAX('Recurring Transactions'!$J$29,$Q1451)-'Recurring Transactions'!$J$29)/14)+1),0),IF('Recurring Transactions'!$F$29="Quarterly",IF(AND(AND('Recurring Transactions'!$J$29&lt;=EOMONTH($Q1451,0),$Q1451&lt;='Recurring Transactions'!$L$29),MOD((YEAR($Q1451)-YEAR('Recurring Transactions'!$J$29))*12+MONTH($Q1451)-MONTH('Recurring Transactions'!$J$29),3)=0),1,0),IF('Recurring Transactions'!$F$29="Annually",IF(AND(AND('Recurring Transactions'!$J$29&lt;=EOMONTH($Q1451,0),$Q1451&lt;='Recurring Transactions'!$L$29),MONTH($Q1451)=MONTH('Recurring Transactions'!$J$29)),1,0),0)))))))*'Recurring Transactions'!$D$29)</f>
        <v/>
      </c>
    </row>
    <row r="1452">
      <c r="N1452" s="126">
        <f>'Recurring Transactions'!$A$29</f>
        <v/>
      </c>
      <c r="O1452" s="126">
        <f>'Recurring Transactions'!$B$29</f>
        <v/>
      </c>
      <c r="P1452" s="126">
        <f>'Recurring Transactions'!$E$29</f>
        <v/>
      </c>
      <c r="Q1452" s="72">
        <f>IF('Recurring Transactions'!$J$29="","",EDATE('Recurring Transactions'!$J$29,50))</f>
        <v/>
      </c>
      <c r="R1452" s="126">
        <f>IF($Q1452="","",TEXT($Q1452,"mmm yyyy"))</f>
        <v/>
      </c>
      <c r="S1452" s="124">
        <f>IF(OR('Recurring Transactions'!$A$29="",$Q1452=""),0,(IF('Recurring Transactions'!$F$29="Monthly",IF(AND('Recurring Transactions'!$J$29&lt;=EOMONTH($Q1452,0),$Q1452&lt;='Recurring Transactions'!$L$29),1,0),IF('Recurring Transactions'!$F$29="Semi-monthly",IF(AND('Recurring Transactions'!$J$29&lt;=EOMONTH($Q1452,0),$Q1452&lt;='Recurring Transactions'!$L$29),2,0),IF('Recurring Transactions'!$F$29="Weekly",IF(AND('Recurring Transactions'!$J$29&lt;=EOMONTH($Q1452,0),$Q1452&lt;='Recurring Transactions'!$L$29),MAX(0,INT((MIN(EOMONTH($Q1452,0),'Recurring Transactions'!$L$29)-'Recurring Transactions'!$J$29)/7)+INT(-(MAX('Recurring Transactions'!$J$29,$Q1452)-'Recurring Transactions'!$J$29)/7)+1),0),IF('Recurring Transactions'!$F$29="Bi-weekly",IF(AND('Recurring Transactions'!$J$29&lt;=EOMONTH($Q1452,0),$Q1452&lt;='Recurring Transactions'!$L$29),MAX(0,INT((MIN(EOMONTH($Q1452,0),'Recurring Transactions'!$L$29)-'Recurring Transactions'!$J$29)/14)+INT(-(MAX('Recurring Transactions'!$J$29,$Q1452)-'Recurring Transactions'!$J$29)/14)+1),0),IF('Recurring Transactions'!$F$29="Quarterly",IF(AND(AND('Recurring Transactions'!$J$29&lt;=EOMONTH($Q1452,0),$Q1452&lt;='Recurring Transactions'!$L$29),MOD((YEAR($Q1452)-YEAR('Recurring Transactions'!$J$29))*12+MONTH($Q1452)-MONTH('Recurring Transactions'!$J$29),3)=0),1,0),IF('Recurring Transactions'!$F$29="Annually",IF(AND(AND('Recurring Transactions'!$J$29&lt;=EOMONTH($Q1452,0),$Q1452&lt;='Recurring Transactions'!$L$29),MONTH($Q1452)=MONTH('Recurring Transactions'!$J$29)),1,0),0)))))))*'Recurring Transactions'!$D$29)</f>
        <v/>
      </c>
    </row>
    <row r="1453">
      <c r="N1453" s="126">
        <f>'Recurring Transactions'!$A$29</f>
        <v/>
      </c>
      <c r="O1453" s="126">
        <f>'Recurring Transactions'!$B$29</f>
        <v/>
      </c>
      <c r="P1453" s="126">
        <f>'Recurring Transactions'!$E$29</f>
        <v/>
      </c>
      <c r="Q1453" s="72">
        <f>IF('Recurring Transactions'!$J$29="","",EDATE('Recurring Transactions'!$J$29,51))</f>
        <v/>
      </c>
      <c r="R1453" s="126">
        <f>IF($Q1453="","",TEXT($Q1453,"mmm yyyy"))</f>
        <v/>
      </c>
      <c r="S1453" s="124">
        <f>IF(OR('Recurring Transactions'!$A$29="",$Q1453=""),0,(IF('Recurring Transactions'!$F$29="Monthly",IF(AND('Recurring Transactions'!$J$29&lt;=EOMONTH($Q1453,0),$Q1453&lt;='Recurring Transactions'!$L$29),1,0),IF('Recurring Transactions'!$F$29="Semi-monthly",IF(AND('Recurring Transactions'!$J$29&lt;=EOMONTH($Q1453,0),$Q1453&lt;='Recurring Transactions'!$L$29),2,0),IF('Recurring Transactions'!$F$29="Weekly",IF(AND('Recurring Transactions'!$J$29&lt;=EOMONTH($Q1453,0),$Q1453&lt;='Recurring Transactions'!$L$29),MAX(0,INT((MIN(EOMONTH($Q1453,0),'Recurring Transactions'!$L$29)-'Recurring Transactions'!$J$29)/7)+INT(-(MAX('Recurring Transactions'!$J$29,$Q1453)-'Recurring Transactions'!$J$29)/7)+1),0),IF('Recurring Transactions'!$F$29="Bi-weekly",IF(AND('Recurring Transactions'!$J$29&lt;=EOMONTH($Q1453,0),$Q1453&lt;='Recurring Transactions'!$L$29),MAX(0,INT((MIN(EOMONTH($Q1453,0),'Recurring Transactions'!$L$29)-'Recurring Transactions'!$J$29)/14)+INT(-(MAX('Recurring Transactions'!$J$29,$Q1453)-'Recurring Transactions'!$J$29)/14)+1),0),IF('Recurring Transactions'!$F$29="Quarterly",IF(AND(AND('Recurring Transactions'!$J$29&lt;=EOMONTH($Q1453,0),$Q1453&lt;='Recurring Transactions'!$L$29),MOD((YEAR($Q1453)-YEAR('Recurring Transactions'!$J$29))*12+MONTH($Q1453)-MONTH('Recurring Transactions'!$J$29),3)=0),1,0),IF('Recurring Transactions'!$F$29="Annually",IF(AND(AND('Recurring Transactions'!$J$29&lt;=EOMONTH($Q1453,0),$Q1453&lt;='Recurring Transactions'!$L$29),MONTH($Q1453)=MONTH('Recurring Transactions'!$J$29)),1,0),0)))))))*'Recurring Transactions'!$D$29)</f>
        <v/>
      </c>
    </row>
    <row r="1454">
      <c r="N1454" s="126">
        <f>'Recurring Transactions'!$A$29</f>
        <v/>
      </c>
      <c r="O1454" s="126">
        <f>'Recurring Transactions'!$B$29</f>
        <v/>
      </c>
      <c r="P1454" s="126">
        <f>'Recurring Transactions'!$E$29</f>
        <v/>
      </c>
      <c r="Q1454" s="72">
        <f>IF('Recurring Transactions'!$J$29="","",EDATE('Recurring Transactions'!$J$29,52))</f>
        <v/>
      </c>
      <c r="R1454" s="126">
        <f>IF($Q1454="","",TEXT($Q1454,"mmm yyyy"))</f>
        <v/>
      </c>
      <c r="S1454" s="124">
        <f>IF(OR('Recurring Transactions'!$A$29="",$Q1454=""),0,(IF('Recurring Transactions'!$F$29="Monthly",IF(AND('Recurring Transactions'!$J$29&lt;=EOMONTH($Q1454,0),$Q1454&lt;='Recurring Transactions'!$L$29),1,0),IF('Recurring Transactions'!$F$29="Semi-monthly",IF(AND('Recurring Transactions'!$J$29&lt;=EOMONTH($Q1454,0),$Q1454&lt;='Recurring Transactions'!$L$29),2,0),IF('Recurring Transactions'!$F$29="Weekly",IF(AND('Recurring Transactions'!$J$29&lt;=EOMONTH($Q1454,0),$Q1454&lt;='Recurring Transactions'!$L$29),MAX(0,INT((MIN(EOMONTH($Q1454,0),'Recurring Transactions'!$L$29)-'Recurring Transactions'!$J$29)/7)+INT(-(MAX('Recurring Transactions'!$J$29,$Q1454)-'Recurring Transactions'!$J$29)/7)+1),0),IF('Recurring Transactions'!$F$29="Bi-weekly",IF(AND('Recurring Transactions'!$J$29&lt;=EOMONTH($Q1454,0),$Q1454&lt;='Recurring Transactions'!$L$29),MAX(0,INT((MIN(EOMONTH($Q1454,0),'Recurring Transactions'!$L$29)-'Recurring Transactions'!$J$29)/14)+INT(-(MAX('Recurring Transactions'!$J$29,$Q1454)-'Recurring Transactions'!$J$29)/14)+1),0),IF('Recurring Transactions'!$F$29="Quarterly",IF(AND(AND('Recurring Transactions'!$J$29&lt;=EOMONTH($Q1454,0),$Q1454&lt;='Recurring Transactions'!$L$29),MOD((YEAR($Q1454)-YEAR('Recurring Transactions'!$J$29))*12+MONTH($Q1454)-MONTH('Recurring Transactions'!$J$29),3)=0),1,0),IF('Recurring Transactions'!$F$29="Annually",IF(AND(AND('Recurring Transactions'!$J$29&lt;=EOMONTH($Q1454,0),$Q1454&lt;='Recurring Transactions'!$L$29),MONTH($Q1454)=MONTH('Recurring Transactions'!$J$29)),1,0),0)))))))*'Recurring Transactions'!$D$29)</f>
        <v/>
      </c>
    </row>
    <row r="1455">
      <c r="N1455" s="126">
        <f>'Recurring Transactions'!$A$29</f>
        <v/>
      </c>
      <c r="O1455" s="126">
        <f>'Recurring Transactions'!$B$29</f>
        <v/>
      </c>
      <c r="P1455" s="126">
        <f>'Recurring Transactions'!$E$29</f>
        <v/>
      </c>
      <c r="Q1455" s="72">
        <f>IF('Recurring Transactions'!$J$29="","",EDATE('Recurring Transactions'!$J$29,53))</f>
        <v/>
      </c>
      <c r="R1455" s="126">
        <f>IF($Q1455="","",TEXT($Q1455,"mmm yyyy"))</f>
        <v/>
      </c>
      <c r="S1455" s="124">
        <f>IF(OR('Recurring Transactions'!$A$29="",$Q1455=""),0,(IF('Recurring Transactions'!$F$29="Monthly",IF(AND('Recurring Transactions'!$J$29&lt;=EOMONTH($Q1455,0),$Q1455&lt;='Recurring Transactions'!$L$29),1,0),IF('Recurring Transactions'!$F$29="Semi-monthly",IF(AND('Recurring Transactions'!$J$29&lt;=EOMONTH($Q1455,0),$Q1455&lt;='Recurring Transactions'!$L$29),2,0),IF('Recurring Transactions'!$F$29="Weekly",IF(AND('Recurring Transactions'!$J$29&lt;=EOMONTH($Q1455,0),$Q1455&lt;='Recurring Transactions'!$L$29),MAX(0,INT((MIN(EOMONTH($Q1455,0),'Recurring Transactions'!$L$29)-'Recurring Transactions'!$J$29)/7)+INT(-(MAX('Recurring Transactions'!$J$29,$Q1455)-'Recurring Transactions'!$J$29)/7)+1),0),IF('Recurring Transactions'!$F$29="Bi-weekly",IF(AND('Recurring Transactions'!$J$29&lt;=EOMONTH($Q1455,0),$Q1455&lt;='Recurring Transactions'!$L$29),MAX(0,INT((MIN(EOMONTH($Q1455,0),'Recurring Transactions'!$L$29)-'Recurring Transactions'!$J$29)/14)+INT(-(MAX('Recurring Transactions'!$J$29,$Q1455)-'Recurring Transactions'!$J$29)/14)+1),0),IF('Recurring Transactions'!$F$29="Quarterly",IF(AND(AND('Recurring Transactions'!$J$29&lt;=EOMONTH($Q1455,0),$Q1455&lt;='Recurring Transactions'!$L$29),MOD((YEAR($Q1455)-YEAR('Recurring Transactions'!$J$29))*12+MONTH($Q1455)-MONTH('Recurring Transactions'!$J$29),3)=0),1,0),IF('Recurring Transactions'!$F$29="Annually",IF(AND(AND('Recurring Transactions'!$J$29&lt;=EOMONTH($Q1455,0),$Q1455&lt;='Recurring Transactions'!$L$29),MONTH($Q1455)=MONTH('Recurring Transactions'!$J$29)),1,0),0)))))))*'Recurring Transactions'!$D$29)</f>
        <v/>
      </c>
    </row>
    <row r="1456">
      <c r="N1456" s="126">
        <f>'Recurring Transactions'!$A$29</f>
        <v/>
      </c>
      <c r="O1456" s="126">
        <f>'Recurring Transactions'!$B$29</f>
        <v/>
      </c>
      <c r="P1456" s="126">
        <f>'Recurring Transactions'!$E$29</f>
        <v/>
      </c>
      <c r="Q1456" s="72">
        <f>IF('Recurring Transactions'!$J$29="","",EDATE('Recurring Transactions'!$J$29,54))</f>
        <v/>
      </c>
      <c r="R1456" s="126">
        <f>IF($Q1456="","",TEXT($Q1456,"mmm yyyy"))</f>
        <v/>
      </c>
      <c r="S1456" s="124">
        <f>IF(OR('Recurring Transactions'!$A$29="",$Q1456=""),0,(IF('Recurring Transactions'!$F$29="Monthly",IF(AND('Recurring Transactions'!$J$29&lt;=EOMONTH($Q1456,0),$Q1456&lt;='Recurring Transactions'!$L$29),1,0),IF('Recurring Transactions'!$F$29="Semi-monthly",IF(AND('Recurring Transactions'!$J$29&lt;=EOMONTH($Q1456,0),$Q1456&lt;='Recurring Transactions'!$L$29),2,0),IF('Recurring Transactions'!$F$29="Weekly",IF(AND('Recurring Transactions'!$J$29&lt;=EOMONTH($Q1456,0),$Q1456&lt;='Recurring Transactions'!$L$29),MAX(0,INT((MIN(EOMONTH($Q1456,0),'Recurring Transactions'!$L$29)-'Recurring Transactions'!$J$29)/7)+INT(-(MAX('Recurring Transactions'!$J$29,$Q1456)-'Recurring Transactions'!$J$29)/7)+1),0),IF('Recurring Transactions'!$F$29="Bi-weekly",IF(AND('Recurring Transactions'!$J$29&lt;=EOMONTH($Q1456,0),$Q1456&lt;='Recurring Transactions'!$L$29),MAX(0,INT((MIN(EOMONTH($Q1456,0),'Recurring Transactions'!$L$29)-'Recurring Transactions'!$J$29)/14)+INT(-(MAX('Recurring Transactions'!$J$29,$Q1456)-'Recurring Transactions'!$J$29)/14)+1),0),IF('Recurring Transactions'!$F$29="Quarterly",IF(AND(AND('Recurring Transactions'!$J$29&lt;=EOMONTH($Q1456,0),$Q1456&lt;='Recurring Transactions'!$L$29),MOD((YEAR($Q1456)-YEAR('Recurring Transactions'!$J$29))*12+MONTH($Q1456)-MONTH('Recurring Transactions'!$J$29),3)=0),1,0),IF('Recurring Transactions'!$F$29="Annually",IF(AND(AND('Recurring Transactions'!$J$29&lt;=EOMONTH($Q1456,0),$Q1456&lt;='Recurring Transactions'!$L$29),MONTH($Q1456)=MONTH('Recurring Transactions'!$J$29)),1,0),0)))))))*'Recurring Transactions'!$D$29)</f>
        <v/>
      </c>
    </row>
    <row r="1457">
      <c r="N1457" s="126">
        <f>'Recurring Transactions'!$A$29</f>
        <v/>
      </c>
      <c r="O1457" s="126">
        <f>'Recurring Transactions'!$B$29</f>
        <v/>
      </c>
      <c r="P1457" s="126">
        <f>'Recurring Transactions'!$E$29</f>
        <v/>
      </c>
      <c r="Q1457" s="72">
        <f>IF('Recurring Transactions'!$J$29="","",EDATE('Recurring Transactions'!$J$29,55))</f>
        <v/>
      </c>
      <c r="R1457" s="126">
        <f>IF($Q1457="","",TEXT($Q1457,"mmm yyyy"))</f>
        <v/>
      </c>
      <c r="S1457" s="124">
        <f>IF(OR('Recurring Transactions'!$A$29="",$Q1457=""),0,(IF('Recurring Transactions'!$F$29="Monthly",IF(AND('Recurring Transactions'!$J$29&lt;=EOMONTH($Q1457,0),$Q1457&lt;='Recurring Transactions'!$L$29),1,0),IF('Recurring Transactions'!$F$29="Semi-monthly",IF(AND('Recurring Transactions'!$J$29&lt;=EOMONTH($Q1457,0),$Q1457&lt;='Recurring Transactions'!$L$29),2,0),IF('Recurring Transactions'!$F$29="Weekly",IF(AND('Recurring Transactions'!$J$29&lt;=EOMONTH($Q1457,0),$Q1457&lt;='Recurring Transactions'!$L$29),MAX(0,INT((MIN(EOMONTH($Q1457,0),'Recurring Transactions'!$L$29)-'Recurring Transactions'!$J$29)/7)+INT(-(MAX('Recurring Transactions'!$J$29,$Q1457)-'Recurring Transactions'!$J$29)/7)+1),0),IF('Recurring Transactions'!$F$29="Bi-weekly",IF(AND('Recurring Transactions'!$J$29&lt;=EOMONTH($Q1457,0),$Q1457&lt;='Recurring Transactions'!$L$29),MAX(0,INT((MIN(EOMONTH($Q1457,0),'Recurring Transactions'!$L$29)-'Recurring Transactions'!$J$29)/14)+INT(-(MAX('Recurring Transactions'!$J$29,$Q1457)-'Recurring Transactions'!$J$29)/14)+1),0),IF('Recurring Transactions'!$F$29="Quarterly",IF(AND(AND('Recurring Transactions'!$J$29&lt;=EOMONTH($Q1457,0),$Q1457&lt;='Recurring Transactions'!$L$29),MOD((YEAR($Q1457)-YEAR('Recurring Transactions'!$J$29))*12+MONTH($Q1457)-MONTH('Recurring Transactions'!$J$29),3)=0),1,0),IF('Recurring Transactions'!$F$29="Annually",IF(AND(AND('Recurring Transactions'!$J$29&lt;=EOMONTH($Q1457,0),$Q1457&lt;='Recurring Transactions'!$L$29),MONTH($Q1457)=MONTH('Recurring Transactions'!$J$29)),1,0),0)))))))*'Recurring Transactions'!$D$29)</f>
        <v/>
      </c>
    </row>
    <row r="1458">
      <c r="N1458" s="126">
        <f>'Recurring Transactions'!$A$29</f>
        <v/>
      </c>
      <c r="O1458" s="126">
        <f>'Recurring Transactions'!$B$29</f>
        <v/>
      </c>
      <c r="P1458" s="126">
        <f>'Recurring Transactions'!$E$29</f>
        <v/>
      </c>
      <c r="Q1458" s="72">
        <f>IF('Recurring Transactions'!$J$29="","",EDATE('Recurring Transactions'!$J$29,56))</f>
        <v/>
      </c>
      <c r="R1458" s="126">
        <f>IF($Q1458="","",TEXT($Q1458,"mmm yyyy"))</f>
        <v/>
      </c>
      <c r="S1458" s="124">
        <f>IF(OR('Recurring Transactions'!$A$29="",$Q1458=""),0,(IF('Recurring Transactions'!$F$29="Monthly",IF(AND('Recurring Transactions'!$J$29&lt;=EOMONTH($Q1458,0),$Q1458&lt;='Recurring Transactions'!$L$29),1,0),IF('Recurring Transactions'!$F$29="Semi-monthly",IF(AND('Recurring Transactions'!$J$29&lt;=EOMONTH($Q1458,0),$Q1458&lt;='Recurring Transactions'!$L$29),2,0),IF('Recurring Transactions'!$F$29="Weekly",IF(AND('Recurring Transactions'!$J$29&lt;=EOMONTH($Q1458,0),$Q1458&lt;='Recurring Transactions'!$L$29),MAX(0,INT((MIN(EOMONTH($Q1458,0),'Recurring Transactions'!$L$29)-'Recurring Transactions'!$J$29)/7)+INT(-(MAX('Recurring Transactions'!$J$29,$Q1458)-'Recurring Transactions'!$J$29)/7)+1),0),IF('Recurring Transactions'!$F$29="Bi-weekly",IF(AND('Recurring Transactions'!$J$29&lt;=EOMONTH($Q1458,0),$Q1458&lt;='Recurring Transactions'!$L$29),MAX(0,INT((MIN(EOMONTH($Q1458,0),'Recurring Transactions'!$L$29)-'Recurring Transactions'!$J$29)/14)+INT(-(MAX('Recurring Transactions'!$J$29,$Q1458)-'Recurring Transactions'!$J$29)/14)+1),0),IF('Recurring Transactions'!$F$29="Quarterly",IF(AND(AND('Recurring Transactions'!$J$29&lt;=EOMONTH($Q1458,0),$Q1458&lt;='Recurring Transactions'!$L$29),MOD((YEAR($Q1458)-YEAR('Recurring Transactions'!$J$29))*12+MONTH($Q1458)-MONTH('Recurring Transactions'!$J$29),3)=0),1,0),IF('Recurring Transactions'!$F$29="Annually",IF(AND(AND('Recurring Transactions'!$J$29&lt;=EOMONTH($Q1458,0),$Q1458&lt;='Recurring Transactions'!$L$29),MONTH($Q1458)=MONTH('Recurring Transactions'!$J$29)),1,0),0)))))))*'Recurring Transactions'!$D$29)</f>
        <v/>
      </c>
    </row>
    <row r="1459">
      <c r="N1459" s="126">
        <f>'Recurring Transactions'!$A$29</f>
        <v/>
      </c>
      <c r="O1459" s="126">
        <f>'Recurring Transactions'!$B$29</f>
        <v/>
      </c>
      <c r="P1459" s="126">
        <f>'Recurring Transactions'!$E$29</f>
        <v/>
      </c>
      <c r="Q1459" s="72">
        <f>IF('Recurring Transactions'!$J$29="","",EDATE('Recurring Transactions'!$J$29,57))</f>
        <v/>
      </c>
      <c r="R1459" s="126">
        <f>IF($Q1459="","",TEXT($Q1459,"mmm yyyy"))</f>
        <v/>
      </c>
      <c r="S1459" s="124">
        <f>IF(OR('Recurring Transactions'!$A$29="",$Q1459=""),0,(IF('Recurring Transactions'!$F$29="Monthly",IF(AND('Recurring Transactions'!$J$29&lt;=EOMONTH($Q1459,0),$Q1459&lt;='Recurring Transactions'!$L$29),1,0),IF('Recurring Transactions'!$F$29="Semi-monthly",IF(AND('Recurring Transactions'!$J$29&lt;=EOMONTH($Q1459,0),$Q1459&lt;='Recurring Transactions'!$L$29),2,0),IF('Recurring Transactions'!$F$29="Weekly",IF(AND('Recurring Transactions'!$J$29&lt;=EOMONTH($Q1459,0),$Q1459&lt;='Recurring Transactions'!$L$29),MAX(0,INT((MIN(EOMONTH($Q1459,0),'Recurring Transactions'!$L$29)-'Recurring Transactions'!$J$29)/7)+INT(-(MAX('Recurring Transactions'!$J$29,$Q1459)-'Recurring Transactions'!$J$29)/7)+1),0),IF('Recurring Transactions'!$F$29="Bi-weekly",IF(AND('Recurring Transactions'!$J$29&lt;=EOMONTH($Q1459,0),$Q1459&lt;='Recurring Transactions'!$L$29),MAX(0,INT((MIN(EOMONTH($Q1459,0),'Recurring Transactions'!$L$29)-'Recurring Transactions'!$J$29)/14)+INT(-(MAX('Recurring Transactions'!$J$29,$Q1459)-'Recurring Transactions'!$J$29)/14)+1),0),IF('Recurring Transactions'!$F$29="Quarterly",IF(AND(AND('Recurring Transactions'!$J$29&lt;=EOMONTH($Q1459,0),$Q1459&lt;='Recurring Transactions'!$L$29),MOD((YEAR($Q1459)-YEAR('Recurring Transactions'!$J$29))*12+MONTH($Q1459)-MONTH('Recurring Transactions'!$J$29),3)=0),1,0),IF('Recurring Transactions'!$F$29="Annually",IF(AND(AND('Recurring Transactions'!$J$29&lt;=EOMONTH($Q1459,0),$Q1459&lt;='Recurring Transactions'!$L$29),MONTH($Q1459)=MONTH('Recurring Transactions'!$J$29)),1,0),0)))))))*'Recurring Transactions'!$D$29)</f>
        <v/>
      </c>
    </row>
    <row r="1460">
      <c r="N1460" s="126">
        <f>'Recurring Transactions'!$A$29</f>
        <v/>
      </c>
      <c r="O1460" s="126">
        <f>'Recurring Transactions'!$B$29</f>
        <v/>
      </c>
      <c r="P1460" s="126">
        <f>'Recurring Transactions'!$E$29</f>
        <v/>
      </c>
      <c r="Q1460" s="72">
        <f>IF('Recurring Transactions'!$J$29="","",EDATE('Recurring Transactions'!$J$29,58))</f>
        <v/>
      </c>
      <c r="R1460" s="126">
        <f>IF($Q1460="","",TEXT($Q1460,"mmm yyyy"))</f>
        <v/>
      </c>
      <c r="S1460" s="124">
        <f>IF(OR('Recurring Transactions'!$A$29="",$Q1460=""),0,(IF('Recurring Transactions'!$F$29="Monthly",IF(AND('Recurring Transactions'!$J$29&lt;=EOMONTH($Q1460,0),$Q1460&lt;='Recurring Transactions'!$L$29),1,0),IF('Recurring Transactions'!$F$29="Semi-monthly",IF(AND('Recurring Transactions'!$J$29&lt;=EOMONTH($Q1460,0),$Q1460&lt;='Recurring Transactions'!$L$29),2,0),IF('Recurring Transactions'!$F$29="Weekly",IF(AND('Recurring Transactions'!$J$29&lt;=EOMONTH($Q1460,0),$Q1460&lt;='Recurring Transactions'!$L$29),MAX(0,INT((MIN(EOMONTH($Q1460,0),'Recurring Transactions'!$L$29)-'Recurring Transactions'!$J$29)/7)+INT(-(MAX('Recurring Transactions'!$J$29,$Q1460)-'Recurring Transactions'!$J$29)/7)+1),0),IF('Recurring Transactions'!$F$29="Bi-weekly",IF(AND('Recurring Transactions'!$J$29&lt;=EOMONTH($Q1460,0),$Q1460&lt;='Recurring Transactions'!$L$29),MAX(0,INT((MIN(EOMONTH($Q1460,0),'Recurring Transactions'!$L$29)-'Recurring Transactions'!$J$29)/14)+INT(-(MAX('Recurring Transactions'!$J$29,$Q1460)-'Recurring Transactions'!$J$29)/14)+1),0),IF('Recurring Transactions'!$F$29="Quarterly",IF(AND(AND('Recurring Transactions'!$J$29&lt;=EOMONTH($Q1460,0),$Q1460&lt;='Recurring Transactions'!$L$29),MOD((YEAR($Q1460)-YEAR('Recurring Transactions'!$J$29))*12+MONTH($Q1460)-MONTH('Recurring Transactions'!$J$29),3)=0),1,0),IF('Recurring Transactions'!$F$29="Annually",IF(AND(AND('Recurring Transactions'!$J$29&lt;=EOMONTH($Q1460,0),$Q1460&lt;='Recurring Transactions'!$L$29),MONTH($Q1460)=MONTH('Recurring Transactions'!$J$29)),1,0),0)))))))*'Recurring Transactions'!$D$29)</f>
        <v/>
      </c>
    </row>
    <row r="1461">
      <c r="N1461" s="126">
        <f>'Recurring Transactions'!$A$29</f>
        <v/>
      </c>
      <c r="O1461" s="126">
        <f>'Recurring Transactions'!$B$29</f>
        <v/>
      </c>
      <c r="P1461" s="126">
        <f>'Recurring Transactions'!$E$29</f>
        <v/>
      </c>
      <c r="Q1461" s="72">
        <f>IF('Recurring Transactions'!$J$29="","",EDATE('Recurring Transactions'!$J$29,59))</f>
        <v/>
      </c>
      <c r="R1461" s="126">
        <f>IF($Q1461="","",TEXT($Q1461,"mmm yyyy"))</f>
        <v/>
      </c>
      <c r="S1461" s="124">
        <f>IF(OR('Recurring Transactions'!$A$29="",$Q1461=""),0,(IF('Recurring Transactions'!$F$29="Monthly",IF(AND('Recurring Transactions'!$J$29&lt;=EOMONTH($Q1461,0),$Q1461&lt;='Recurring Transactions'!$L$29),1,0),IF('Recurring Transactions'!$F$29="Semi-monthly",IF(AND('Recurring Transactions'!$J$29&lt;=EOMONTH($Q1461,0),$Q1461&lt;='Recurring Transactions'!$L$29),2,0),IF('Recurring Transactions'!$F$29="Weekly",IF(AND('Recurring Transactions'!$J$29&lt;=EOMONTH($Q1461,0),$Q1461&lt;='Recurring Transactions'!$L$29),MAX(0,INT((MIN(EOMONTH($Q1461,0),'Recurring Transactions'!$L$29)-'Recurring Transactions'!$J$29)/7)+INT(-(MAX('Recurring Transactions'!$J$29,$Q1461)-'Recurring Transactions'!$J$29)/7)+1),0),IF('Recurring Transactions'!$F$29="Bi-weekly",IF(AND('Recurring Transactions'!$J$29&lt;=EOMONTH($Q1461,0),$Q1461&lt;='Recurring Transactions'!$L$29),MAX(0,INT((MIN(EOMONTH($Q1461,0),'Recurring Transactions'!$L$29)-'Recurring Transactions'!$J$29)/14)+INT(-(MAX('Recurring Transactions'!$J$29,$Q1461)-'Recurring Transactions'!$J$29)/14)+1),0),IF('Recurring Transactions'!$F$29="Quarterly",IF(AND(AND('Recurring Transactions'!$J$29&lt;=EOMONTH($Q1461,0),$Q1461&lt;='Recurring Transactions'!$L$29),MOD((YEAR($Q1461)-YEAR('Recurring Transactions'!$J$29))*12+MONTH($Q1461)-MONTH('Recurring Transactions'!$J$29),3)=0),1,0),IF('Recurring Transactions'!$F$29="Annually",IF(AND(AND('Recurring Transactions'!$J$29&lt;=EOMONTH($Q1461,0),$Q1461&lt;='Recurring Transactions'!$L$29),MONTH($Q1461)=MONTH('Recurring Transactions'!$J$29)),1,0),0)))))))*'Recurring Transactions'!$D$29)</f>
        <v/>
      </c>
    </row>
    <row r="1462">
      <c r="N1462" s="126">
        <f>'Recurring Transactions'!$A$30</f>
        <v/>
      </c>
      <c r="O1462" s="126">
        <f>'Recurring Transactions'!$B$30</f>
        <v/>
      </c>
      <c r="P1462" s="126">
        <f>'Recurring Transactions'!$E$30</f>
        <v/>
      </c>
      <c r="Q1462" s="72">
        <f>IF('Recurring Transactions'!$J$30="","",EDATE('Recurring Transactions'!$J$30,0))</f>
        <v/>
      </c>
      <c r="R1462" s="126">
        <f>IF($Q1462="","",TEXT($Q1462,"mmm yyyy"))</f>
        <v/>
      </c>
      <c r="S1462" s="124">
        <f>IF(OR('Recurring Transactions'!$A$30="",$Q1462=""),0,(IF('Recurring Transactions'!$F$30="Monthly",IF(AND('Recurring Transactions'!$J$30&lt;=EOMONTH($Q1462,0),$Q1462&lt;='Recurring Transactions'!$L$30),1,0),IF('Recurring Transactions'!$F$30="Semi-monthly",IF(AND('Recurring Transactions'!$J$30&lt;=EOMONTH($Q1462,0),$Q1462&lt;='Recurring Transactions'!$L$30),2,0),IF('Recurring Transactions'!$F$30="Weekly",IF(AND('Recurring Transactions'!$J$30&lt;=EOMONTH($Q1462,0),$Q1462&lt;='Recurring Transactions'!$L$30),MAX(0,INT((MIN(EOMONTH($Q1462,0),'Recurring Transactions'!$L$30)-'Recurring Transactions'!$J$30)/7)+INT(-(MAX('Recurring Transactions'!$J$30,$Q1462)-'Recurring Transactions'!$J$30)/7)+1),0),IF('Recurring Transactions'!$F$30="Bi-weekly",IF(AND('Recurring Transactions'!$J$30&lt;=EOMONTH($Q1462,0),$Q1462&lt;='Recurring Transactions'!$L$30),MAX(0,INT((MIN(EOMONTH($Q1462,0),'Recurring Transactions'!$L$30)-'Recurring Transactions'!$J$30)/14)+INT(-(MAX('Recurring Transactions'!$J$30,$Q1462)-'Recurring Transactions'!$J$30)/14)+1),0),IF('Recurring Transactions'!$F$30="Quarterly",IF(AND(AND('Recurring Transactions'!$J$30&lt;=EOMONTH($Q1462,0),$Q1462&lt;='Recurring Transactions'!$L$30),MOD((YEAR($Q1462)-YEAR('Recurring Transactions'!$J$30))*12+MONTH($Q1462)-MONTH('Recurring Transactions'!$J$30),3)=0),1,0),IF('Recurring Transactions'!$F$30="Annually",IF(AND(AND('Recurring Transactions'!$J$30&lt;=EOMONTH($Q1462,0),$Q1462&lt;='Recurring Transactions'!$L$30),MONTH($Q1462)=MONTH('Recurring Transactions'!$J$30)),1,0),0)))))))*'Recurring Transactions'!$D$30)</f>
        <v/>
      </c>
    </row>
    <row r="1463">
      <c r="N1463" s="126">
        <f>'Recurring Transactions'!$A$30</f>
        <v/>
      </c>
      <c r="O1463" s="126">
        <f>'Recurring Transactions'!$B$30</f>
        <v/>
      </c>
      <c r="P1463" s="126">
        <f>'Recurring Transactions'!$E$30</f>
        <v/>
      </c>
      <c r="Q1463" s="72">
        <f>IF('Recurring Transactions'!$J$30="","",EDATE('Recurring Transactions'!$J$30,1))</f>
        <v/>
      </c>
      <c r="R1463" s="126">
        <f>IF($Q1463="","",TEXT($Q1463,"mmm yyyy"))</f>
        <v/>
      </c>
      <c r="S1463" s="124">
        <f>IF(OR('Recurring Transactions'!$A$30="",$Q1463=""),0,(IF('Recurring Transactions'!$F$30="Monthly",IF(AND('Recurring Transactions'!$J$30&lt;=EOMONTH($Q1463,0),$Q1463&lt;='Recurring Transactions'!$L$30),1,0),IF('Recurring Transactions'!$F$30="Semi-monthly",IF(AND('Recurring Transactions'!$J$30&lt;=EOMONTH($Q1463,0),$Q1463&lt;='Recurring Transactions'!$L$30),2,0),IF('Recurring Transactions'!$F$30="Weekly",IF(AND('Recurring Transactions'!$J$30&lt;=EOMONTH($Q1463,0),$Q1463&lt;='Recurring Transactions'!$L$30),MAX(0,INT((MIN(EOMONTH($Q1463,0),'Recurring Transactions'!$L$30)-'Recurring Transactions'!$J$30)/7)+INT(-(MAX('Recurring Transactions'!$J$30,$Q1463)-'Recurring Transactions'!$J$30)/7)+1),0),IF('Recurring Transactions'!$F$30="Bi-weekly",IF(AND('Recurring Transactions'!$J$30&lt;=EOMONTH($Q1463,0),$Q1463&lt;='Recurring Transactions'!$L$30),MAX(0,INT((MIN(EOMONTH($Q1463,0),'Recurring Transactions'!$L$30)-'Recurring Transactions'!$J$30)/14)+INT(-(MAX('Recurring Transactions'!$J$30,$Q1463)-'Recurring Transactions'!$J$30)/14)+1),0),IF('Recurring Transactions'!$F$30="Quarterly",IF(AND(AND('Recurring Transactions'!$J$30&lt;=EOMONTH($Q1463,0),$Q1463&lt;='Recurring Transactions'!$L$30),MOD((YEAR($Q1463)-YEAR('Recurring Transactions'!$J$30))*12+MONTH($Q1463)-MONTH('Recurring Transactions'!$J$30),3)=0),1,0),IF('Recurring Transactions'!$F$30="Annually",IF(AND(AND('Recurring Transactions'!$J$30&lt;=EOMONTH($Q1463,0),$Q1463&lt;='Recurring Transactions'!$L$30),MONTH($Q1463)=MONTH('Recurring Transactions'!$J$30)),1,0),0)))))))*'Recurring Transactions'!$D$30)</f>
        <v/>
      </c>
    </row>
    <row r="1464">
      <c r="N1464" s="126">
        <f>'Recurring Transactions'!$A$30</f>
        <v/>
      </c>
      <c r="O1464" s="126">
        <f>'Recurring Transactions'!$B$30</f>
        <v/>
      </c>
      <c r="P1464" s="126">
        <f>'Recurring Transactions'!$E$30</f>
        <v/>
      </c>
      <c r="Q1464" s="72">
        <f>IF('Recurring Transactions'!$J$30="","",EDATE('Recurring Transactions'!$J$30,2))</f>
        <v/>
      </c>
      <c r="R1464" s="126">
        <f>IF($Q1464="","",TEXT($Q1464,"mmm yyyy"))</f>
        <v/>
      </c>
      <c r="S1464" s="124">
        <f>IF(OR('Recurring Transactions'!$A$30="",$Q1464=""),0,(IF('Recurring Transactions'!$F$30="Monthly",IF(AND('Recurring Transactions'!$J$30&lt;=EOMONTH($Q1464,0),$Q1464&lt;='Recurring Transactions'!$L$30),1,0),IF('Recurring Transactions'!$F$30="Semi-monthly",IF(AND('Recurring Transactions'!$J$30&lt;=EOMONTH($Q1464,0),$Q1464&lt;='Recurring Transactions'!$L$30),2,0),IF('Recurring Transactions'!$F$30="Weekly",IF(AND('Recurring Transactions'!$J$30&lt;=EOMONTH($Q1464,0),$Q1464&lt;='Recurring Transactions'!$L$30),MAX(0,INT((MIN(EOMONTH($Q1464,0),'Recurring Transactions'!$L$30)-'Recurring Transactions'!$J$30)/7)+INT(-(MAX('Recurring Transactions'!$J$30,$Q1464)-'Recurring Transactions'!$J$30)/7)+1),0),IF('Recurring Transactions'!$F$30="Bi-weekly",IF(AND('Recurring Transactions'!$J$30&lt;=EOMONTH($Q1464,0),$Q1464&lt;='Recurring Transactions'!$L$30),MAX(0,INT((MIN(EOMONTH($Q1464,0),'Recurring Transactions'!$L$30)-'Recurring Transactions'!$J$30)/14)+INT(-(MAX('Recurring Transactions'!$J$30,$Q1464)-'Recurring Transactions'!$J$30)/14)+1),0),IF('Recurring Transactions'!$F$30="Quarterly",IF(AND(AND('Recurring Transactions'!$J$30&lt;=EOMONTH($Q1464,0),$Q1464&lt;='Recurring Transactions'!$L$30),MOD((YEAR($Q1464)-YEAR('Recurring Transactions'!$J$30))*12+MONTH($Q1464)-MONTH('Recurring Transactions'!$J$30),3)=0),1,0),IF('Recurring Transactions'!$F$30="Annually",IF(AND(AND('Recurring Transactions'!$J$30&lt;=EOMONTH($Q1464,0),$Q1464&lt;='Recurring Transactions'!$L$30),MONTH($Q1464)=MONTH('Recurring Transactions'!$J$30)),1,0),0)))))))*'Recurring Transactions'!$D$30)</f>
        <v/>
      </c>
    </row>
    <row r="1465">
      <c r="N1465" s="126">
        <f>'Recurring Transactions'!$A$30</f>
        <v/>
      </c>
      <c r="O1465" s="126">
        <f>'Recurring Transactions'!$B$30</f>
        <v/>
      </c>
      <c r="P1465" s="126">
        <f>'Recurring Transactions'!$E$30</f>
        <v/>
      </c>
      <c r="Q1465" s="72">
        <f>IF('Recurring Transactions'!$J$30="","",EDATE('Recurring Transactions'!$J$30,3))</f>
        <v/>
      </c>
      <c r="R1465" s="126">
        <f>IF($Q1465="","",TEXT($Q1465,"mmm yyyy"))</f>
        <v/>
      </c>
      <c r="S1465" s="124">
        <f>IF(OR('Recurring Transactions'!$A$30="",$Q1465=""),0,(IF('Recurring Transactions'!$F$30="Monthly",IF(AND('Recurring Transactions'!$J$30&lt;=EOMONTH($Q1465,0),$Q1465&lt;='Recurring Transactions'!$L$30),1,0),IF('Recurring Transactions'!$F$30="Semi-monthly",IF(AND('Recurring Transactions'!$J$30&lt;=EOMONTH($Q1465,0),$Q1465&lt;='Recurring Transactions'!$L$30),2,0),IF('Recurring Transactions'!$F$30="Weekly",IF(AND('Recurring Transactions'!$J$30&lt;=EOMONTH($Q1465,0),$Q1465&lt;='Recurring Transactions'!$L$30),MAX(0,INT((MIN(EOMONTH($Q1465,0),'Recurring Transactions'!$L$30)-'Recurring Transactions'!$J$30)/7)+INT(-(MAX('Recurring Transactions'!$J$30,$Q1465)-'Recurring Transactions'!$J$30)/7)+1),0),IF('Recurring Transactions'!$F$30="Bi-weekly",IF(AND('Recurring Transactions'!$J$30&lt;=EOMONTH($Q1465,0),$Q1465&lt;='Recurring Transactions'!$L$30),MAX(0,INT((MIN(EOMONTH($Q1465,0),'Recurring Transactions'!$L$30)-'Recurring Transactions'!$J$30)/14)+INT(-(MAX('Recurring Transactions'!$J$30,$Q1465)-'Recurring Transactions'!$J$30)/14)+1),0),IF('Recurring Transactions'!$F$30="Quarterly",IF(AND(AND('Recurring Transactions'!$J$30&lt;=EOMONTH($Q1465,0),$Q1465&lt;='Recurring Transactions'!$L$30),MOD((YEAR($Q1465)-YEAR('Recurring Transactions'!$J$30))*12+MONTH($Q1465)-MONTH('Recurring Transactions'!$J$30),3)=0),1,0),IF('Recurring Transactions'!$F$30="Annually",IF(AND(AND('Recurring Transactions'!$J$30&lt;=EOMONTH($Q1465,0),$Q1465&lt;='Recurring Transactions'!$L$30),MONTH($Q1465)=MONTH('Recurring Transactions'!$J$30)),1,0),0)))))))*'Recurring Transactions'!$D$30)</f>
        <v/>
      </c>
    </row>
    <row r="1466">
      <c r="N1466" s="126">
        <f>'Recurring Transactions'!$A$30</f>
        <v/>
      </c>
      <c r="O1466" s="126">
        <f>'Recurring Transactions'!$B$30</f>
        <v/>
      </c>
      <c r="P1466" s="126">
        <f>'Recurring Transactions'!$E$30</f>
        <v/>
      </c>
      <c r="Q1466" s="72">
        <f>IF('Recurring Transactions'!$J$30="","",EDATE('Recurring Transactions'!$J$30,4))</f>
        <v/>
      </c>
      <c r="R1466" s="126">
        <f>IF($Q1466="","",TEXT($Q1466,"mmm yyyy"))</f>
        <v/>
      </c>
      <c r="S1466" s="124">
        <f>IF(OR('Recurring Transactions'!$A$30="",$Q1466=""),0,(IF('Recurring Transactions'!$F$30="Monthly",IF(AND('Recurring Transactions'!$J$30&lt;=EOMONTH($Q1466,0),$Q1466&lt;='Recurring Transactions'!$L$30),1,0),IF('Recurring Transactions'!$F$30="Semi-monthly",IF(AND('Recurring Transactions'!$J$30&lt;=EOMONTH($Q1466,0),$Q1466&lt;='Recurring Transactions'!$L$30),2,0),IF('Recurring Transactions'!$F$30="Weekly",IF(AND('Recurring Transactions'!$J$30&lt;=EOMONTH($Q1466,0),$Q1466&lt;='Recurring Transactions'!$L$30),MAX(0,INT((MIN(EOMONTH($Q1466,0),'Recurring Transactions'!$L$30)-'Recurring Transactions'!$J$30)/7)+INT(-(MAX('Recurring Transactions'!$J$30,$Q1466)-'Recurring Transactions'!$J$30)/7)+1),0),IF('Recurring Transactions'!$F$30="Bi-weekly",IF(AND('Recurring Transactions'!$J$30&lt;=EOMONTH($Q1466,0),$Q1466&lt;='Recurring Transactions'!$L$30),MAX(0,INT((MIN(EOMONTH($Q1466,0),'Recurring Transactions'!$L$30)-'Recurring Transactions'!$J$30)/14)+INT(-(MAX('Recurring Transactions'!$J$30,$Q1466)-'Recurring Transactions'!$J$30)/14)+1),0),IF('Recurring Transactions'!$F$30="Quarterly",IF(AND(AND('Recurring Transactions'!$J$30&lt;=EOMONTH($Q1466,0),$Q1466&lt;='Recurring Transactions'!$L$30),MOD((YEAR($Q1466)-YEAR('Recurring Transactions'!$J$30))*12+MONTH($Q1466)-MONTH('Recurring Transactions'!$J$30),3)=0),1,0),IF('Recurring Transactions'!$F$30="Annually",IF(AND(AND('Recurring Transactions'!$J$30&lt;=EOMONTH($Q1466,0),$Q1466&lt;='Recurring Transactions'!$L$30),MONTH($Q1466)=MONTH('Recurring Transactions'!$J$30)),1,0),0)))))))*'Recurring Transactions'!$D$30)</f>
        <v/>
      </c>
    </row>
    <row r="1467">
      <c r="N1467" s="126">
        <f>'Recurring Transactions'!$A$30</f>
        <v/>
      </c>
      <c r="O1467" s="126">
        <f>'Recurring Transactions'!$B$30</f>
        <v/>
      </c>
      <c r="P1467" s="126">
        <f>'Recurring Transactions'!$E$30</f>
        <v/>
      </c>
      <c r="Q1467" s="72">
        <f>IF('Recurring Transactions'!$J$30="","",EDATE('Recurring Transactions'!$J$30,5))</f>
        <v/>
      </c>
      <c r="R1467" s="126">
        <f>IF($Q1467="","",TEXT($Q1467,"mmm yyyy"))</f>
        <v/>
      </c>
      <c r="S1467" s="124">
        <f>IF(OR('Recurring Transactions'!$A$30="",$Q1467=""),0,(IF('Recurring Transactions'!$F$30="Monthly",IF(AND('Recurring Transactions'!$J$30&lt;=EOMONTH($Q1467,0),$Q1467&lt;='Recurring Transactions'!$L$30),1,0),IF('Recurring Transactions'!$F$30="Semi-monthly",IF(AND('Recurring Transactions'!$J$30&lt;=EOMONTH($Q1467,0),$Q1467&lt;='Recurring Transactions'!$L$30),2,0),IF('Recurring Transactions'!$F$30="Weekly",IF(AND('Recurring Transactions'!$J$30&lt;=EOMONTH($Q1467,0),$Q1467&lt;='Recurring Transactions'!$L$30),MAX(0,INT((MIN(EOMONTH($Q1467,0),'Recurring Transactions'!$L$30)-'Recurring Transactions'!$J$30)/7)+INT(-(MAX('Recurring Transactions'!$J$30,$Q1467)-'Recurring Transactions'!$J$30)/7)+1),0),IF('Recurring Transactions'!$F$30="Bi-weekly",IF(AND('Recurring Transactions'!$J$30&lt;=EOMONTH($Q1467,0),$Q1467&lt;='Recurring Transactions'!$L$30),MAX(0,INT((MIN(EOMONTH($Q1467,0),'Recurring Transactions'!$L$30)-'Recurring Transactions'!$J$30)/14)+INT(-(MAX('Recurring Transactions'!$J$30,$Q1467)-'Recurring Transactions'!$J$30)/14)+1),0),IF('Recurring Transactions'!$F$30="Quarterly",IF(AND(AND('Recurring Transactions'!$J$30&lt;=EOMONTH($Q1467,0),$Q1467&lt;='Recurring Transactions'!$L$30),MOD((YEAR($Q1467)-YEAR('Recurring Transactions'!$J$30))*12+MONTH($Q1467)-MONTH('Recurring Transactions'!$J$30),3)=0),1,0),IF('Recurring Transactions'!$F$30="Annually",IF(AND(AND('Recurring Transactions'!$J$30&lt;=EOMONTH($Q1467,0),$Q1467&lt;='Recurring Transactions'!$L$30),MONTH($Q1467)=MONTH('Recurring Transactions'!$J$30)),1,0),0)))))))*'Recurring Transactions'!$D$30)</f>
        <v/>
      </c>
    </row>
    <row r="1468">
      <c r="N1468" s="126">
        <f>'Recurring Transactions'!$A$30</f>
        <v/>
      </c>
      <c r="O1468" s="126">
        <f>'Recurring Transactions'!$B$30</f>
        <v/>
      </c>
      <c r="P1468" s="126">
        <f>'Recurring Transactions'!$E$30</f>
        <v/>
      </c>
      <c r="Q1468" s="72">
        <f>IF('Recurring Transactions'!$J$30="","",EDATE('Recurring Transactions'!$J$30,6))</f>
        <v/>
      </c>
      <c r="R1468" s="126">
        <f>IF($Q1468="","",TEXT($Q1468,"mmm yyyy"))</f>
        <v/>
      </c>
      <c r="S1468" s="124">
        <f>IF(OR('Recurring Transactions'!$A$30="",$Q1468=""),0,(IF('Recurring Transactions'!$F$30="Monthly",IF(AND('Recurring Transactions'!$J$30&lt;=EOMONTH($Q1468,0),$Q1468&lt;='Recurring Transactions'!$L$30),1,0),IF('Recurring Transactions'!$F$30="Semi-monthly",IF(AND('Recurring Transactions'!$J$30&lt;=EOMONTH($Q1468,0),$Q1468&lt;='Recurring Transactions'!$L$30),2,0),IF('Recurring Transactions'!$F$30="Weekly",IF(AND('Recurring Transactions'!$J$30&lt;=EOMONTH($Q1468,0),$Q1468&lt;='Recurring Transactions'!$L$30),MAX(0,INT((MIN(EOMONTH($Q1468,0),'Recurring Transactions'!$L$30)-'Recurring Transactions'!$J$30)/7)+INT(-(MAX('Recurring Transactions'!$J$30,$Q1468)-'Recurring Transactions'!$J$30)/7)+1),0),IF('Recurring Transactions'!$F$30="Bi-weekly",IF(AND('Recurring Transactions'!$J$30&lt;=EOMONTH($Q1468,0),$Q1468&lt;='Recurring Transactions'!$L$30),MAX(0,INT((MIN(EOMONTH($Q1468,0),'Recurring Transactions'!$L$30)-'Recurring Transactions'!$J$30)/14)+INT(-(MAX('Recurring Transactions'!$J$30,$Q1468)-'Recurring Transactions'!$J$30)/14)+1),0),IF('Recurring Transactions'!$F$30="Quarterly",IF(AND(AND('Recurring Transactions'!$J$30&lt;=EOMONTH($Q1468,0),$Q1468&lt;='Recurring Transactions'!$L$30),MOD((YEAR($Q1468)-YEAR('Recurring Transactions'!$J$30))*12+MONTH($Q1468)-MONTH('Recurring Transactions'!$J$30),3)=0),1,0),IF('Recurring Transactions'!$F$30="Annually",IF(AND(AND('Recurring Transactions'!$J$30&lt;=EOMONTH($Q1468,0),$Q1468&lt;='Recurring Transactions'!$L$30),MONTH($Q1468)=MONTH('Recurring Transactions'!$J$30)),1,0),0)))))))*'Recurring Transactions'!$D$30)</f>
        <v/>
      </c>
    </row>
    <row r="1469">
      <c r="N1469" s="126">
        <f>'Recurring Transactions'!$A$30</f>
        <v/>
      </c>
      <c r="O1469" s="126">
        <f>'Recurring Transactions'!$B$30</f>
        <v/>
      </c>
      <c r="P1469" s="126">
        <f>'Recurring Transactions'!$E$30</f>
        <v/>
      </c>
      <c r="Q1469" s="72">
        <f>IF('Recurring Transactions'!$J$30="","",EDATE('Recurring Transactions'!$J$30,7))</f>
        <v/>
      </c>
      <c r="R1469" s="126">
        <f>IF($Q1469="","",TEXT($Q1469,"mmm yyyy"))</f>
        <v/>
      </c>
      <c r="S1469" s="124">
        <f>IF(OR('Recurring Transactions'!$A$30="",$Q1469=""),0,(IF('Recurring Transactions'!$F$30="Monthly",IF(AND('Recurring Transactions'!$J$30&lt;=EOMONTH($Q1469,0),$Q1469&lt;='Recurring Transactions'!$L$30),1,0),IF('Recurring Transactions'!$F$30="Semi-monthly",IF(AND('Recurring Transactions'!$J$30&lt;=EOMONTH($Q1469,0),$Q1469&lt;='Recurring Transactions'!$L$30),2,0),IF('Recurring Transactions'!$F$30="Weekly",IF(AND('Recurring Transactions'!$J$30&lt;=EOMONTH($Q1469,0),$Q1469&lt;='Recurring Transactions'!$L$30),MAX(0,INT((MIN(EOMONTH($Q1469,0),'Recurring Transactions'!$L$30)-'Recurring Transactions'!$J$30)/7)+INT(-(MAX('Recurring Transactions'!$J$30,$Q1469)-'Recurring Transactions'!$J$30)/7)+1),0),IF('Recurring Transactions'!$F$30="Bi-weekly",IF(AND('Recurring Transactions'!$J$30&lt;=EOMONTH($Q1469,0),$Q1469&lt;='Recurring Transactions'!$L$30),MAX(0,INT((MIN(EOMONTH($Q1469,0),'Recurring Transactions'!$L$30)-'Recurring Transactions'!$J$30)/14)+INT(-(MAX('Recurring Transactions'!$J$30,$Q1469)-'Recurring Transactions'!$J$30)/14)+1),0),IF('Recurring Transactions'!$F$30="Quarterly",IF(AND(AND('Recurring Transactions'!$J$30&lt;=EOMONTH($Q1469,0),$Q1469&lt;='Recurring Transactions'!$L$30),MOD((YEAR($Q1469)-YEAR('Recurring Transactions'!$J$30))*12+MONTH($Q1469)-MONTH('Recurring Transactions'!$J$30),3)=0),1,0),IF('Recurring Transactions'!$F$30="Annually",IF(AND(AND('Recurring Transactions'!$J$30&lt;=EOMONTH($Q1469,0),$Q1469&lt;='Recurring Transactions'!$L$30),MONTH($Q1469)=MONTH('Recurring Transactions'!$J$30)),1,0),0)))))))*'Recurring Transactions'!$D$30)</f>
        <v/>
      </c>
    </row>
    <row r="1470">
      <c r="N1470" s="126">
        <f>'Recurring Transactions'!$A$30</f>
        <v/>
      </c>
      <c r="O1470" s="126">
        <f>'Recurring Transactions'!$B$30</f>
        <v/>
      </c>
      <c r="P1470" s="126">
        <f>'Recurring Transactions'!$E$30</f>
        <v/>
      </c>
      <c r="Q1470" s="72">
        <f>IF('Recurring Transactions'!$J$30="","",EDATE('Recurring Transactions'!$J$30,8))</f>
        <v/>
      </c>
      <c r="R1470" s="126">
        <f>IF($Q1470="","",TEXT($Q1470,"mmm yyyy"))</f>
        <v/>
      </c>
      <c r="S1470" s="124">
        <f>IF(OR('Recurring Transactions'!$A$30="",$Q1470=""),0,(IF('Recurring Transactions'!$F$30="Monthly",IF(AND('Recurring Transactions'!$J$30&lt;=EOMONTH($Q1470,0),$Q1470&lt;='Recurring Transactions'!$L$30),1,0),IF('Recurring Transactions'!$F$30="Semi-monthly",IF(AND('Recurring Transactions'!$J$30&lt;=EOMONTH($Q1470,0),$Q1470&lt;='Recurring Transactions'!$L$30),2,0),IF('Recurring Transactions'!$F$30="Weekly",IF(AND('Recurring Transactions'!$J$30&lt;=EOMONTH($Q1470,0),$Q1470&lt;='Recurring Transactions'!$L$30),MAX(0,INT((MIN(EOMONTH($Q1470,0),'Recurring Transactions'!$L$30)-'Recurring Transactions'!$J$30)/7)+INT(-(MAX('Recurring Transactions'!$J$30,$Q1470)-'Recurring Transactions'!$J$30)/7)+1),0),IF('Recurring Transactions'!$F$30="Bi-weekly",IF(AND('Recurring Transactions'!$J$30&lt;=EOMONTH($Q1470,0),$Q1470&lt;='Recurring Transactions'!$L$30),MAX(0,INT((MIN(EOMONTH($Q1470,0),'Recurring Transactions'!$L$30)-'Recurring Transactions'!$J$30)/14)+INT(-(MAX('Recurring Transactions'!$J$30,$Q1470)-'Recurring Transactions'!$J$30)/14)+1),0),IF('Recurring Transactions'!$F$30="Quarterly",IF(AND(AND('Recurring Transactions'!$J$30&lt;=EOMONTH($Q1470,0),$Q1470&lt;='Recurring Transactions'!$L$30),MOD((YEAR($Q1470)-YEAR('Recurring Transactions'!$J$30))*12+MONTH($Q1470)-MONTH('Recurring Transactions'!$J$30),3)=0),1,0),IF('Recurring Transactions'!$F$30="Annually",IF(AND(AND('Recurring Transactions'!$J$30&lt;=EOMONTH($Q1470,0),$Q1470&lt;='Recurring Transactions'!$L$30),MONTH($Q1470)=MONTH('Recurring Transactions'!$J$30)),1,0),0)))))))*'Recurring Transactions'!$D$30)</f>
        <v/>
      </c>
    </row>
    <row r="1471">
      <c r="N1471" s="126">
        <f>'Recurring Transactions'!$A$30</f>
        <v/>
      </c>
      <c r="O1471" s="126">
        <f>'Recurring Transactions'!$B$30</f>
        <v/>
      </c>
      <c r="P1471" s="126">
        <f>'Recurring Transactions'!$E$30</f>
        <v/>
      </c>
      <c r="Q1471" s="72">
        <f>IF('Recurring Transactions'!$J$30="","",EDATE('Recurring Transactions'!$J$30,9))</f>
        <v/>
      </c>
      <c r="R1471" s="126">
        <f>IF($Q1471="","",TEXT($Q1471,"mmm yyyy"))</f>
        <v/>
      </c>
      <c r="S1471" s="124">
        <f>IF(OR('Recurring Transactions'!$A$30="",$Q1471=""),0,(IF('Recurring Transactions'!$F$30="Monthly",IF(AND('Recurring Transactions'!$J$30&lt;=EOMONTH($Q1471,0),$Q1471&lt;='Recurring Transactions'!$L$30),1,0),IF('Recurring Transactions'!$F$30="Semi-monthly",IF(AND('Recurring Transactions'!$J$30&lt;=EOMONTH($Q1471,0),$Q1471&lt;='Recurring Transactions'!$L$30),2,0),IF('Recurring Transactions'!$F$30="Weekly",IF(AND('Recurring Transactions'!$J$30&lt;=EOMONTH($Q1471,0),$Q1471&lt;='Recurring Transactions'!$L$30),MAX(0,INT((MIN(EOMONTH($Q1471,0),'Recurring Transactions'!$L$30)-'Recurring Transactions'!$J$30)/7)+INT(-(MAX('Recurring Transactions'!$J$30,$Q1471)-'Recurring Transactions'!$J$30)/7)+1),0),IF('Recurring Transactions'!$F$30="Bi-weekly",IF(AND('Recurring Transactions'!$J$30&lt;=EOMONTH($Q1471,0),$Q1471&lt;='Recurring Transactions'!$L$30),MAX(0,INT((MIN(EOMONTH($Q1471,0),'Recurring Transactions'!$L$30)-'Recurring Transactions'!$J$30)/14)+INT(-(MAX('Recurring Transactions'!$J$30,$Q1471)-'Recurring Transactions'!$J$30)/14)+1),0),IF('Recurring Transactions'!$F$30="Quarterly",IF(AND(AND('Recurring Transactions'!$J$30&lt;=EOMONTH($Q1471,0),$Q1471&lt;='Recurring Transactions'!$L$30),MOD((YEAR($Q1471)-YEAR('Recurring Transactions'!$J$30))*12+MONTH($Q1471)-MONTH('Recurring Transactions'!$J$30),3)=0),1,0),IF('Recurring Transactions'!$F$30="Annually",IF(AND(AND('Recurring Transactions'!$J$30&lt;=EOMONTH($Q1471,0),$Q1471&lt;='Recurring Transactions'!$L$30),MONTH($Q1471)=MONTH('Recurring Transactions'!$J$30)),1,0),0)))))))*'Recurring Transactions'!$D$30)</f>
        <v/>
      </c>
    </row>
    <row r="1472">
      <c r="N1472" s="126">
        <f>'Recurring Transactions'!$A$30</f>
        <v/>
      </c>
      <c r="O1472" s="126">
        <f>'Recurring Transactions'!$B$30</f>
        <v/>
      </c>
      <c r="P1472" s="126">
        <f>'Recurring Transactions'!$E$30</f>
        <v/>
      </c>
      <c r="Q1472" s="72">
        <f>IF('Recurring Transactions'!$J$30="","",EDATE('Recurring Transactions'!$J$30,10))</f>
        <v/>
      </c>
      <c r="R1472" s="126">
        <f>IF($Q1472="","",TEXT($Q1472,"mmm yyyy"))</f>
        <v/>
      </c>
      <c r="S1472" s="124">
        <f>IF(OR('Recurring Transactions'!$A$30="",$Q1472=""),0,(IF('Recurring Transactions'!$F$30="Monthly",IF(AND('Recurring Transactions'!$J$30&lt;=EOMONTH($Q1472,0),$Q1472&lt;='Recurring Transactions'!$L$30),1,0),IF('Recurring Transactions'!$F$30="Semi-monthly",IF(AND('Recurring Transactions'!$J$30&lt;=EOMONTH($Q1472,0),$Q1472&lt;='Recurring Transactions'!$L$30),2,0),IF('Recurring Transactions'!$F$30="Weekly",IF(AND('Recurring Transactions'!$J$30&lt;=EOMONTH($Q1472,0),$Q1472&lt;='Recurring Transactions'!$L$30),MAX(0,INT((MIN(EOMONTH($Q1472,0),'Recurring Transactions'!$L$30)-'Recurring Transactions'!$J$30)/7)+INT(-(MAX('Recurring Transactions'!$J$30,$Q1472)-'Recurring Transactions'!$J$30)/7)+1),0),IF('Recurring Transactions'!$F$30="Bi-weekly",IF(AND('Recurring Transactions'!$J$30&lt;=EOMONTH($Q1472,0),$Q1472&lt;='Recurring Transactions'!$L$30),MAX(0,INT((MIN(EOMONTH($Q1472,0),'Recurring Transactions'!$L$30)-'Recurring Transactions'!$J$30)/14)+INT(-(MAX('Recurring Transactions'!$J$30,$Q1472)-'Recurring Transactions'!$J$30)/14)+1),0),IF('Recurring Transactions'!$F$30="Quarterly",IF(AND(AND('Recurring Transactions'!$J$30&lt;=EOMONTH($Q1472,0),$Q1472&lt;='Recurring Transactions'!$L$30),MOD((YEAR($Q1472)-YEAR('Recurring Transactions'!$J$30))*12+MONTH($Q1472)-MONTH('Recurring Transactions'!$J$30),3)=0),1,0),IF('Recurring Transactions'!$F$30="Annually",IF(AND(AND('Recurring Transactions'!$J$30&lt;=EOMONTH($Q1472,0),$Q1472&lt;='Recurring Transactions'!$L$30),MONTH($Q1472)=MONTH('Recurring Transactions'!$J$30)),1,0),0)))))))*'Recurring Transactions'!$D$30)</f>
        <v/>
      </c>
    </row>
    <row r="1473">
      <c r="N1473" s="126">
        <f>'Recurring Transactions'!$A$30</f>
        <v/>
      </c>
      <c r="O1473" s="126">
        <f>'Recurring Transactions'!$B$30</f>
        <v/>
      </c>
      <c r="P1473" s="126">
        <f>'Recurring Transactions'!$E$30</f>
        <v/>
      </c>
      <c r="Q1473" s="72">
        <f>IF('Recurring Transactions'!$J$30="","",EDATE('Recurring Transactions'!$J$30,11))</f>
        <v/>
      </c>
      <c r="R1473" s="126">
        <f>IF($Q1473="","",TEXT($Q1473,"mmm yyyy"))</f>
        <v/>
      </c>
      <c r="S1473" s="124">
        <f>IF(OR('Recurring Transactions'!$A$30="",$Q1473=""),0,(IF('Recurring Transactions'!$F$30="Monthly",IF(AND('Recurring Transactions'!$J$30&lt;=EOMONTH($Q1473,0),$Q1473&lt;='Recurring Transactions'!$L$30),1,0),IF('Recurring Transactions'!$F$30="Semi-monthly",IF(AND('Recurring Transactions'!$J$30&lt;=EOMONTH($Q1473,0),$Q1473&lt;='Recurring Transactions'!$L$30),2,0),IF('Recurring Transactions'!$F$30="Weekly",IF(AND('Recurring Transactions'!$J$30&lt;=EOMONTH($Q1473,0),$Q1473&lt;='Recurring Transactions'!$L$30),MAX(0,INT((MIN(EOMONTH($Q1473,0),'Recurring Transactions'!$L$30)-'Recurring Transactions'!$J$30)/7)+INT(-(MAX('Recurring Transactions'!$J$30,$Q1473)-'Recurring Transactions'!$J$30)/7)+1),0),IF('Recurring Transactions'!$F$30="Bi-weekly",IF(AND('Recurring Transactions'!$J$30&lt;=EOMONTH($Q1473,0),$Q1473&lt;='Recurring Transactions'!$L$30),MAX(0,INT((MIN(EOMONTH($Q1473,0),'Recurring Transactions'!$L$30)-'Recurring Transactions'!$J$30)/14)+INT(-(MAX('Recurring Transactions'!$J$30,$Q1473)-'Recurring Transactions'!$J$30)/14)+1),0),IF('Recurring Transactions'!$F$30="Quarterly",IF(AND(AND('Recurring Transactions'!$J$30&lt;=EOMONTH($Q1473,0),$Q1473&lt;='Recurring Transactions'!$L$30),MOD((YEAR($Q1473)-YEAR('Recurring Transactions'!$J$30))*12+MONTH($Q1473)-MONTH('Recurring Transactions'!$J$30),3)=0),1,0),IF('Recurring Transactions'!$F$30="Annually",IF(AND(AND('Recurring Transactions'!$J$30&lt;=EOMONTH($Q1473,0),$Q1473&lt;='Recurring Transactions'!$L$30),MONTH($Q1473)=MONTH('Recurring Transactions'!$J$30)),1,0),0)))))))*'Recurring Transactions'!$D$30)</f>
        <v/>
      </c>
    </row>
    <row r="1474">
      <c r="N1474" s="126">
        <f>'Recurring Transactions'!$A$30</f>
        <v/>
      </c>
      <c r="O1474" s="126">
        <f>'Recurring Transactions'!$B$30</f>
        <v/>
      </c>
      <c r="P1474" s="126">
        <f>'Recurring Transactions'!$E$30</f>
        <v/>
      </c>
      <c r="Q1474" s="72">
        <f>IF('Recurring Transactions'!$J$30="","",EDATE('Recurring Transactions'!$J$30,12))</f>
        <v/>
      </c>
      <c r="R1474" s="126">
        <f>IF($Q1474="","",TEXT($Q1474,"mmm yyyy"))</f>
        <v/>
      </c>
      <c r="S1474" s="124">
        <f>IF(OR('Recurring Transactions'!$A$30="",$Q1474=""),0,(IF('Recurring Transactions'!$F$30="Monthly",IF(AND('Recurring Transactions'!$J$30&lt;=EOMONTH($Q1474,0),$Q1474&lt;='Recurring Transactions'!$L$30),1,0),IF('Recurring Transactions'!$F$30="Semi-monthly",IF(AND('Recurring Transactions'!$J$30&lt;=EOMONTH($Q1474,0),$Q1474&lt;='Recurring Transactions'!$L$30),2,0),IF('Recurring Transactions'!$F$30="Weekly",IF(AND('Recurring Transactions'!$J$30&lt;=EOMONTH($Q1474,0),$Q1474&lt;='Recurring Transactions'!$L$30),MAX(0,INT((MIN(EOMONTH($Q1474,0),'Recurring Transactions'!$L$30)-'Recurring Transactions'!$J$30)/7)+INT(-(MAX('Recurring Transactions'!$J$30,$Q1474)-'Recurring Transactions'!$J$30)/7)+1),0),IF('Recurring Transactions'!$F$30="Bi-weekly",IF(AND('Recurring Transactions'!$J$30&lt;=EOMONTH($Q1474,0),$Q1474&lt;='Recurring Transactions'!$L$30),MAX(0,INT((MIN(EOMONTH($Q1474,0),'Recurring Transactions'!$L$30)-'Recurring Transactions'!$J$30)/14)+INT(-(MAX('Recurring Transactions'!$J$30,$Q1474)-'Recurring Transactions'!$J$30)/14)+1),0),IF('Recurring Transactions'!$F$30="Quarterly",IF(AND(AND('Recurring Transactions'!$J$30&lt;=EOMONTH($Q1474,0),$Q1474&lt;='Recurring Transactions'!$L$30),MOD((YEAR($Q1474)-YEAR('Recurring Transactions'!$J$30))*12+MONTH($Q1474)-MONTH('Recurring Transactions'!$J$30),3)=0),1,0),IF('Recurring Transactions'!$F$30="Annually",IF(AND(AND('Recurring Transactions'!$J$30&lt;=EOMONTH($Q1474,0),$Q1474&lt;='Recurring Transactions'!$L$30),MONTH($Q1474)=MONTH('Recurring Transactions'!$J$30)),1,0),0)))))))*'Recurring Transactions'!$D$30)</f>
        <v/>
      </c>
    </row>
    <row r="1475">
      <c r="N1475" s="126">
        <f>'Recurring Transactions'!$A$30</f>
        <v/>
      </c>
      <c r="O1475" s="126">
        <f>'Recurring Transactions'!$B$30</f>
        <v/>
      </c>
      <c r="P1475" s="126">
        <f>'Recurring Transactions'!$E$30</f>
        <v/>
      </c>
      <c r="Q1475" s="72">
        <f>IF('Recurring Transactions'!$J$30="","",EDATE('Recurring Transactions'!$J$30,13))</f>
        <v/>
      </c>
      <c r="R1475" s="126">
        <f>IF($Q1475="","",TEXT($Q1475,"mmm yyyy"))</f>
        <v/>
      </c>
      <c r="S1475" s="124">
        <f>IF(OR('Recurring Transactions'!$A$30="",$Q1475=""),0,(IF('Recurring Transactions'!$F$30="Monthly",IF(AND('Recurring Transactions'!$J$30&lt;=EOMONTH($Q1475,0),$Q1475&lt;='Recurring Transactions'!$L$30),1,0),IF('Recurring Transactions'!$F$30="Semi-monthly",IF(AND('Recurring Transactions'!$J$30&lt;=EOMONTH($Q1475,0),$Q1475&lt;='Recurring Transactions'!$L$30),2,0),IF('Recurring Transactions'!$F$30="Weekly",IF(AND('Recurring Transactions'!$J$30&lt;=EOMONTH($Q1475,0),$Q1475&lt;='Recurring Transactions'!$L$30),MAX(0,INT((MIN(EOMONTH($Q1475,0),'Recurring Transactions'!$L$30)-'Recurring Transactions'!$J$30)/7)+INT(-(MAX('Recurring Transactions'!$J$30,$Q1475)-'Recurring Transactions'!$J$30)/7)+1),0),IF('Recurring Transactions'!$F$30="Bi-weekly",IF(AND('Recurring Transactions'!$J$30&lt;=EOMONTH($Q1475,0),$Q1475&lt;='Recurring Transactions'!$L$30),MAX(0,INT((MIN(EOMONTH($Q1475,0),'Recurring Transactions'!$L$30)-'Recurring Transactions'!$J$30)/14)+INT(-(MAX('Recurring Transactions'!$J$30,$Q1475)-'Recurring Transactions'!$J$30)/14)+1),0),IF('Recurring Transactions'!$F$30="Quarterly",IF(AND(AND('Recurring Transactions'!$J$30&lt;=EOMONTH($Q1475,0),$Q1475&lt;='Recurring Transactions'!$L$30),MOD((YEAR($Q1475)-YEAR('Recurring Transactions'!$J$30))*12+MONTH($Q1475)-MONTH('Recurring Transactions'!$J$30),3)=0),1,0),IF('Recurring Transactions'!$F$30="Annually",IF(AND(AND('Recurring Transactions'!$J$30&lt;=EOMONTH($Q1475,0),$Q1475&lt;='Recurring Transactions'!$L$30),MONTH($Q1475)=MONTH('Recurring Transactions'!$J$30)),1,0),0)))))))*'Recurring Transactions'!$D$30)</f>
        <v/>
      </c>
    </row>
    <row r="1476">
      <c r="N1476" s="126">
        <f>'Recurring Transactions'!$A$30</f>
        <v/>
      </c>
      <c r="O1476" s="126">
        <f>'Recurring Transactions'!$B$30</f>
        <v/>
      </c>
      <c r="P1476" s="126">
        <f>'Recurring Transactions'!$E$30</f>
        <v/>
      </c>
      <c r="Q1476" s="72">
        <f>IF('Recurring Transactions'!$J$30="","",EDATE('Recurring Transactions'!$J$30,14))</f>
        <v/>
      </c>
      <c r="R1476" s="126">
        <f>IF($Q1476="","",TEXT($Q1476,"mmm yyyy"))</f>
        <v/>
      </c>
      <c r="S1476" s="124">
        <f>IF(OR('Recurring Transactions'!$A$30="",$Q1476=""),0,(IF('Recurring Transactions'!$F$30="Monthly",IF(AND('Recurring Transactions'!$J$30&lt;=EOMONTH($Q1476,0),$Q1476&lt;='Recurring Transactions'!$L$30),1,0),IF('Recurring Transactions'!$F$30="Semi-monthly",IF(AND('Recurring Transactions'!$J$30&lt;=EOMONTH($Q1476,0),$Q1476&lt;='Recurring Transactions'!$L$30),2,0),IF('Recurring Transactions'!$F$30="Weekly",IF(AND('Recurring Transactions'!$J$30&lt;=EOMONTH($Q1476,0),$Q1476&lt;='Recurring Transactions'!$L$30),MAX(0,INT((MIN(EOMONTH($Q1476,0),'Recurring Transactions'!$L$30)-'Recurring Transactions'!$J$30)/7)+INT(-(MAX('Recurring Transactions'!$J$30,$Q1476)-'Recurring Transactions'!$J$30)/7)+1),0),IF('Recurring Transactions'!$F$30="Bi-weekly",IF(AND('Recurring Transactions'!$J$30&lt;=EOMONTH($Q1476,0),$Q1476&lt;='Recurring Transactions'!$L$30),MAX(0,INT((MIN(EOMONTH($Q1476,0),'Recurring Transactions'!$L$30)-'Recurring Transactions'!$J$30)/14)+INT(-(MAX('Recurring Transactions'!$J$30,$Q1476)-'Recurring Transactions'!$J$30)/14)+1),0),IF('Recurring Transactions'!$F$30="Quarterly",IF(AND(AND('Recurring Transactions'!$J$30&lt;=EOMONTH($Q1476,0),$Q1476&lt;='Recurring Transactions'!$L$30),MOD((YEAR($Q1476)-YEAR('Recurring Transactions'!$J$30))*12+MONTH($Q1476)-MONTH('Recurring Transactions'!$J$30),3)=0),1,0),IF('Recurring Transactions'!$F$30="Annually",IF(AND(AND('Recurring Transactions'!$J$30&lt;=EOMONTH($Q1476,0),$Q1476&lt;='Recurring Transactions'!$L$30),MONTH($Q1476)=MONTH('Recurring Transactions'!$J$30)),1,0),0)))))))*'Recurring Transactions'!$D$30)</f>
        <v/>
      </c>
    </row>
    <row r="1477">
      <c r="N1477" s="126">
        <f>'Recurring Transactions'!$A$30</f>
        <v/>
      </c>
      <c r="O1477" s="126">
        <f>'Recurring Transactions'!$B$30</f>
        <v/>
      </c>
      <c r="P1477" s="126">
        <f>'Recurring Transactions'!$E$30</f>
        <v/>
      </c>
      <c r="Q1477" s="72">
        <f>IF('Recurring Transactions'!$J$30="","",EDATE('Recurring Transactions'!$J$30,15))</f>
        <v/>
      </c>
      <c r="R1477" s="126">
        <f>IF($Q1477="","",TEXT($Q1477,"mmm yyyy"))</f>
        <v/>
      </c>
      <c r="S1477" s="124">
        <f>IF(OR('Recurring Transactions'!$A$30="",$Q1477=""),0,(IF('Recurring Transactions'!$F$30="Monthly",IF(AND('Recurring Transactions'!$J$30&lt;=EOMONTH($Q1477,0),$Q1477&lt;='Recurring Transactions'!$L$30),1,0),IF('Recurring Transactions'!$F$30="Semi-monthly",IF(AND('Recurring Transactions'!$J$30&lt;=EOMONTH($Q1477,0),$Q1477&lt;='Recurring Transactions'!$L$30),2,0),IF('Recurring Transactions'!$F$30="Weekly",IF(AND('Recurring Transactions'!$J$30&lt;=EOMONTH($Q1477,0),$Q1477&lt;='Recurring Transactions'!$L$30),MAX(0,INT((MIN(EOMONTH($Q1477,0),'Recurring Transactions'!$L$30)-'Recurring Transactions'!$J$30)/7)+INT(-(MAX('Recurring Transactions'!$J$30,$Q1477)-'Recurring Transactions'!$J$30)/7)+1),0),IF('Recurring Transactions'!$F$30="Bi-weekly",IF(AND('Recurring Transactions'!$J$30&lt;=EOMONTH($Q1477,0),$Q1477&lt;='Recurring Transactions'!$L$30),MAX(0,INT((MIN(EOMONTH($Q1477,0),'Recurring Transactions'!$L$30)-'Recurring Transactions'!$J$30)/14)+INT(-(MAX('Recurring Transactions'!$J$30,$Q1477)-'Recurring Transactions'!$J$30)/14)+1),0),IF('Recurring Transactions'!$F$30="Quarterly",IF(AND(AND('Recurring Transactions'!$J$30&lt;=EOMONTH($Q1477,0),$Q1477&lt;='Recurring Transactions'!$L$30),MOD((YEAR($Q1477)-YEAR('Recurring Transactions'!$J$30))*12+MONTH($Q1477)-MONTH('Recurring Transactions'!$J$30),3)=0),1,0),IF('Recurring Transactions'!$F$30="Annually",IF(AND(AND('Recurring Transactions'!$J$30&lt;=EOMONTH($Q1477,0),$Q1477&lt;='Recurring Transactions'!$L$30),MONTH($Q1477)=MONTH('Recurring Transactions'!$J$30)),1,0),0)))))))*'Recurring Transactions'!$D$30)</f>
        <v/>
      </c>
    </row>
    <row r="1478">
      <c r="N1478" s="126">
        <f>'Recurring Transactions'!$A$30</f>
        <v/>
      </c>
      <c r="O1478" s="126">
        <f>'Recurring Transactions'!$B$30</f>
        <v/>
      </c>
      <c r="P1478" s="126">
        <f>'Recurring Transactions'!$E$30</f>
        <v/>
      </c>
      <c r="Q1478" s="72">
        <f>IF('Recurring Transactions'!$J$30="","",EDATE('Recurring Transactions'!$J$30,16))</f>
        <v/>
      </c>
      <c r="R1478" s="126">
        <f>IF($Q1478="","",TEXT($Q1478,"mmm yyyy"))</f>
        <v/>
      </c>
      <c r="S1478" s="124">
        <f>IF(OR('Recurring Transactions'!$A$30="",$Q1478=""),0,(IF('Recurring Transactions'!$F$30="Monthly",IF(AND('Recurring Transactions'!$J$30&lt;=EOMONTH($Q1478,0),$Q1478&lt;='Recurring Transactions'!$L$30),1,0),IF('Recurring Transactions'!$F$30="Semi-monthly",IF(AND('Recurring Transactions'!$J$30&lt;=EOMONTH($Q1478,0),$Q1478&lt;='Recurring Transactions'!$L$30),2,0),IF('Recurring Transactions'!$F$30="Weekly",IF(AND('Recurring Transactions'!$J$30&lt;=EOMONTH($Q1478,0),$Q1478&lt;='Recurring Transactions'!$L$30),MAX(0,INT((MIN(EOMONTH($Q1478,0),'Recurring Transactions'!$L$30)-'Recurring Transactions'!$J$30)/7)+INT(-(MAX('Recurring Transactions'!$J$30,$Q1478)-'Recurring Transactions'!$J$30)/7)+1),0),IF('Recurring Transactions'!$F$30="Bi-weekly",IF(AND('Recurring Transactions'!$J$30&lt;=EOMONTH($Q1478,0),$Q1478&lt;='Recurring Transactions'!$L$30),MAX(0,INT((MIN(EOMONTH($Q1478,0),'Recurring Transactions'!$L$30)-'Recurring Transactions'!$J$30)/14)+INT(-(MAX('Recurring Transactions'!$J$30,$Q1478)-'Recurring Transactions'!$J$30)/14)+1),0),IF('Recurring Transactions'!$F$30="Quarterly",IF(AND(AND('Recurring Transactions'!$J$30&lt;=EOMONTH($Q1478,0),$Q1478&lt;='Recurring Transactions'!$L$30),MOD((YEAR($Q1478)-YEAR('Recurring Transactions'!$J$30))*12+MONTH($Q1478)-MONTH('Recurring Transactions'!$J$30),3)=0),1,0),IF('Recurring Transactions'!$F$30="Annually",IF(AND(AND('Recurring Transactions'!$J$30&lt;=EOMONTH($Q1478,0),$Q1478&lt;='Recurring Transactions'!$L$30),MONTH($Q1478)=MONTH('Recurring Transactions'!$J$30)),1,0),0)))))))*'Recurring Transactions'!$D$30)</f>
        <v/>
      </c>
    </row>
    <row r="1479">
      <c r="N1479" s="126">
        <f>'Recurring Transactions'!$A$30</f>
        <v/>
      </c>
      <c r="O1479" s="126">
        <f>'Recurring Transactions'!$B$30</f>
        <v/>
      </c>
      <c r="P1479" s="126">
        <f>'Recurring Transactions'!$E$30</f>
        <v/>
      </c>
      <c r="Q1479" s="72">
        <f>IF('Recurring Transactions'!$J$30="","",EDATE('Recurring Transactions'!$J$30,17))</f>
        <v/>
      </c>
      <c r="R1479" s="126">
        <f>IF($Q1479="","",TEXT($Q1479,"mmm yyyy"))</f>
        <v/>
      </c>
      <c r="S1479" s="124">
        <f>IF(OR('Recurring Transactions'!$A$30="",$Q1479=""),0,(IF('Recurring Transactions'!$F$30="Monthly",IF(AND('Recurring Transactions'!$J$30&lt;=EOMONTH($Q1479,0),$Q1479&lt;='Recurring Transactions'!$L$30),1,0),IF('Recurring Transactions'!$F$30="Semi-monthly",IF(AND('Recurring Transactions'!$J$30&lt;=EOMONTH($Q1479,0),$Q1479&lt;='Recurring Transactions'!$L$30),2,0),IF('Recurring Transactions'!$F$30="Weekly",IF(AND('Recurring Transactions'!$J$30&lt;=EOMONTH($Q1479,0),$Q1479&lt;='Recurring Transactions'!$L$30),MAX(0,INT((MIN(EOMONTH($Q1479,0),'Recurring Transactions'!$L$30)-'Recurring Transactions'!$J$30)/7)+INT(-(MAX('Recurring Transactions'!$J$30,$Q1479)-'Recurring Transactions'!$J$30)/7)+1),0),IF('Recurring Transactions'!$F$30="Bi-weekly",IF(AND('Recurring Transactions'!$J$30&lt;=EOMONTH($Q1479,0),$Q1479&lt;='Recurring Transactions'!$L$30),MAX(0,INT((MIN(EOMONTH($Q1479,0),'Recurring Transactions'!$L$30)-'Recurring Transactions'!$J$30)/14)+INT(-(MAX('Recurring Transactions'!$J$30,$Q1479)-'Recurring Transactions'!$J$30)/14)+1),0),IF('Recurring Transactions'!$F$30="Quarterly",IF(AND(AND('Recurring Transactions'!$J$30&lt;=EOMONTH($Q1479,0),$Q1479&lt;='Recurring Transactions'!$L$30),MOD((YEAR($Q1479)-YEAR('Recurring Transactions'!$J$30))*12+MONTH($Q1479)-MONTH('Recurring Transactions'!$J$30),3)=0),1,0),IF('Recurring Transactions'!$F$30="Annually",IF(AND(AND('Recurring Transactions'!$J$30&lt;=EOMONTH($Q1479,0),$Q1479&lt;='Recurring Transactions'!$L$30),MONTH($Q1479)=MONTH('Recurring Transactions'!$J$30)),1,0),0)))))))*'Recurring Transactions'!$D$30)</f>
        <v/>
      </c>
    </row>
    <row r="1480">
      <c r="N1480" s="126">
        <f>'Recurring Transactions'!$A$30</f>
        <v/>
      </c>
      <c r="O1480" s="126">
        <f>'Recurring Transactions'!$B$30</f>
        <v/>
      </c>
      <c r="P1480" s="126">
        <f>'Recurring Transactions'!$E$30</f>
        <v/>
      </c>
      <c r="Q1480" s="72">
        <f>IF('Recurring Transactions'!$J$30="","",EDATE('Recurring Transactions'!$J$30,18))</f>
        <v/>
      </c>
      <c r="R1480" s="126">
        <f>IF($Q1480="","",TEXT($Q1480,"mmm yyyy"))</f>
        <v/>
      </c>
      <c r="S1480" s="124">
        <f>IF(OR('Recurring Transactions'!$A$30="",$Q1480=""),0,(IF('Recurring Transactions'!$F$30="Monthly",IF(AND('Recurring Transactions'!$J$30&lt;=EOMONTH($Q1480,0),$Q1480&lt;='Recurring Transactions'!$L$30),1,0),IF('Recurring Transactions'!$F$30="Semi-monthly",IF(AND('Recurring Transactions'!$J$30&lt;=EOMONTH($Q1480,0),$Q1480&lt;='Recurring Transactions'!$L$30),2,0),IF('Recurring Transactions'!$F$30="Weekly",IF(AND('Recurring Transactions'!$J$30&lt;=EOMONTH($Q1480,0),$Q1480&lt;='Recurring Transactions'!$L$30),MAX(0,INT((MIN(EOMONTH($Q1480,0),'Recurring Transactions'!$L$30)-'Recurring Transactions'!$J$30)/7)+INT(-(MAX('Recurring Transactions'!$J$30,$Q1480)-'Recurring Transactions'!$J$30)/7)+1),0),IF('Recurring Transactions'!$F$30="Bi-weekly",IF(AND('Recurring Transactions'!$J$30&lt;=EOMONTH($Q1480,0),$Q1480&lt;='Recurring Transactions'!$L$30),MAX(0,INT((MIN(EOMONTH($Q1480,0),'Recurring Transactions'!$L$30)-'Recurring Transactions'!$J$30)/14)+INT(-(MAX('Recurring Transactions'!$J$30,$Q1480)-'Recurring Transactions'!$J$30)/14)+1),0),IF('Recurring Transactions'!$F$30="Quarterly",IF(AND(AND('Recurring Transactions'!$J$30&lt;=EOMONTH($Q1480,0),$Q1480&lt;='Recurring Transactions'!$L$30),MOD((YEAR($Q1480)-YEAR('Recurring Transactions'!$J$30))*12+MONTH($Q1480)-MONTH('Recurring Transactions'!$J$30),3)=0),1,0),IF('Recurring Transactions'!$F$30="Annually",IF(AND(AND('Recurring Transactions'!$J$30&lt;=EOMONTH($Q1480,0),$Q1480&lt;='Recurring Transactions'!$L$30),MONTH($Q1480)=MONTH('Recurring Transactions'!$J$30)),1,0),0)))))))*'Recurring Transactions'!$D$30)</f>
        <v/>
      </c>
    </row>
    <row r="1481">
      <c r="N1481" s="126">
        <f>'Recurring Transactions'!$A$30</f>
        <v/>
      </c>
      <c r="O1481" s="126">
        <f>'Recurring Transactions'!$B$30</f>
        <v/>
      </c>
      <c r="P1481" s="126">
        <f>'Recurring Transactions'!$E$30</f>
        <v/>
      </c>
      <c r="Q1481" s="72">
        <f>IF('Recurring Transactions'!$J$30="","",EDATE('Recurring Transactions'!$J$30,19))</f>
        <v/>
      </c>
      <c r="R1481" s="126">
        <f>IF($Q1481="","",TEXT($Q1481,"mmm yyyy"))</f>
        <v/>
      </c>
      <c r="S1481" s="124">
        <f>IF(OR('Recurring Transactions'!$A$30="",$Q1481=""),0,(IF('Recurring Transactions'!$F$30="Monthly",IF(AND('Recurring Transactions'!$J$30&lt;=EOMONTH($Q1481,0),$Q1481&lt;='Recurring Transactions'!$L$30),1,0),IF('Recurring Transactions'!$F$30="Semi-monthly",IF(AND('Recurring Transactions'!$J$30&lt;=EOMONTH($Q1481,0),$Q1481&lt;='Recurring Transactions'!$L$30),2,0),IF('Recurring Transactions'!$F$30="Weekly",IF(AND('Recurring Transactions'!$J$30&lt;=EOMONTH($Q1481,0),$Q1481&lt;='Recurring Transactions'!$L$30),MAX(0,INT((MIN(EOMONTH($Q1481,0),'Recurring Transactions'!$L$30)-'Recurring Transactions'!$J$30)/7)+INT(-(MAX('Recurring Transactions'!$J$30,$Q1481)-'Recurring Transactions'!$J$30)/7)+1),0),IF('Recurring Transactions'!$F$30="Bi-weekly",IF(AND('Recurring Transactions'!$J$30&lt;=EOMONTH($Q1481,0),$Q1481&lt;='Recurring Transactions'!$L$30),MAX(0,INT((MIN(EOMONTH($Q1481,0),'Recurring Transactions'!$L$30)-'Recurring Transactions'!$J$30)/14)+INT(-(MAX('Recurring Transactions'!$J$30,$Q1481)-'Recurring Transactions'!$J$30)/14)+1),0),IF('Recurring Transactions'!$F$30="Quarterly",IF(AND(AND('Recurring Transactions'!$J$30&lt;=EOMONTH($Q1481,0),$Q1481&lt;='Recurring Transactions'!$L$30),MOD((YEAR($Q1481)-YEAR('Recurring Transactions'!$J$30))*12+MONTH($Q1481)-MONTH('Recurring Transactions'!$J$30),3)=0),1,0),IF('Recurring Transactions'!$F$30="Annually",IF(AND(AND('Recurring Transactions'!$J$30&lt;=EOMONTH($Q1481,0),$Q1481&lt;='Recurring Transactions'!$L$30),MONTH($Q1481)=MONTH('Recurring Transactions'!$J$30)),1,0),0)))))))*'Recurring Transactions'!$D$30)</f>
        <v/>
      </c>
    </row>
    <row r="1482">
      <c r="N1482" s="126">
        <f>'Recurring Transactions'!$A$30</f>
        <v/>
      </c>
      <c r="O1482" s="126">
        <f>'Recurring Transactions'!$B$30</f>
        <v/>
      </c>
      <c r="P1482" s="126">
        <f>'Recurring Transactions'!$E$30</f>
        <v/>
      </c>
      <c r="Q1482" s="72">
        <f>IF('Recurring Transactions'!$J$30="","",EDATE('Recurring Transactions'!$J$30,20))</f>
        <v/>
      </c>
      <c r="R1482" s="126">
        <f>IF($Q1482="","",TEXT($Q1482,"mmm yyyy"))</f>
        <v/>
      </c>
      <c r="S1482" s="124">
        <f>IF(OR('Recurring Transactions'!$A$30="",$Q1482=""),0,(IF('Recurring Transactions'!$F$30="Monthly",IF(AND('Recurring Transactions'!$J$30&lt;=EOMONTH($Q1482,0),$Q1482&lt;='Recurring Transactions'!$L$30),1,0),IF('Recurring Transactions'!$F$30="Semi-monthly",IF(AND('Recurring Transactions'!$J$30&lt;=EOMONTH($Q1482,0),$Q1482&lt;='Recurring Transactions'!$L$30),2,0),IF('Recurring Transactions'!$F$30="Weekly",IF(AND('Recurring Transactions'!$J$30&lt;=EOMONTH($Q1482,0),$Q1482&lt;='Recurring Transactions'!$L$30),MAX(0,INT((MIN(EOMONTH($Q1482,0),'Recurring Transactions'!$L$30)-'Recurring Transactions'!$J$30)/7)+INT(-(MAX('Recurring Transactions'!$J$30,$Q1482)-'Recurring Transactions'!$J$30)/7)+1),0),IF('Recurring Transactions'!$F$30="Bi-weekly",IF(AND('Recurring Transactions'!$J$30&lt;=EOMONTH($Q1482,0),$Q1482&lt;='Recurring Transactions'!$L$30),MAX(0,INT((MIN(EOMONTH($Q1482,0),'Recurring Transactions'!$L$30)-'Recurring Transactions'!$J$30)/14)+INT(-(MAX('Recurring Transactions'!$J$30,$Q1482)-'Recurring Transactions'!$J$30)/14)+1),0),IF('Recurring Transactions'!$F$30="Quarterly",IF(AND(AND('Recurring Transactions'!$J$30&lt;=EOMONTH($Q1482,0),$Q1482&lt;='Recurring Transactions'!$L$30),MOD((YEAR($Q1482)-YEAR('Recurring Transactions'!$J$30))*12+MONTH($Q1482)-MONTH('Recurring Transactions'!$J$30),3)=0),1,0),IF('Recurring Transactions'!$F$30="Annually",IF(AND(AND('Recurring Transactions'!$J$30&lt;=EOMONTH($Q1482,0),$Q1482&lt;='Recurring Transactions'!$L$30),MONTH($Q1482)=MONTH('Recurring Transactions'!$J$30)),1,0),0)))))))*'Recurring Transactions'!$D$30)</f>
        <v/>
      </c>
    </row>
    <row r="1483">
      <c r="N1483" s="126">
        <f>'Recurring Transactions'!$A$30</f>
        <v/>
      </c>
      <c r="O1483" s="126">
        <f>'Recurring Transactions'!$B$30</f>
        <v/>
      </c>
      <c r="P1483" s="126">
        <f>'Recurring Transactions'!$E$30</f>
        <v/>
      </c>
      <c r="Q1483" s="72">
        <f>IF('Recurring Transactions'!$J$30="","",EDATE('Recurring Transactions'!$J$30,21))</f>
        <v/>
      </c>
      <c r="R1483" s="126">
        <f>IF($Q1483="","",TEXT($Q1483,"mmm yyyy"))</f>
        <v/>
      </c>
      <c r="S1483" s="124">
        <f>IF(OR('Recurring Transactions'!$A$30="",$Q1483=""),0,(IF('Recurring Transactions'!$F$30="Monthly",IF(AND('Recurring Transactions'!$J$30&lt;=EOMONTH($Q1483,0),$Q1483&lt;='Recurring Transactions'!$L$30),1,0),IF('Recurring Transactions'!$F$30="Semi-monthly",IF(AND('Recurring Transactions'!$J$30&lt;=EOMONTH($Q1483,0),$Q1483&lt;='Recurring Transactions'!$L$30),2,0),IF('Recurring Transactions'!$F$30="Weekly",IF(AND('Recurring Transactions'!$J$30&lt;=EOMONTH($Q1483,0),$Q1483&lt;='Recurring Transactions'!$L$30),MAX(0,INT((MIN(EOMONTH($Q1483,0),'Recurring Transactions'!$L$30)-'Recurring Transactions'!$J$30)/7)+INT(-(MAX('Recurring Transactions'!$J$30,$Q1483)-'Recurring Transactions'!$J$30)/7)+1),0),IF('Recurring Transactions'!$F$30="Bi-weekly",IF(AND('Recurring Transactions'!$J$30&lt;=EOMONTH($Q1483,0),$Q1483&lt;='Recurring Transactions'!$L$30),MAX(0,INT((MIN(EOMONTH($Q1483,0),'Recurring Transactions'!$L$30)-'Recurring Transactions'!$J$30)/14)+INT(-(MAX('Recurring Transactions'!$J$30,$Q1483)-'Recurring Transactions'!$J$30)/14)+1),0),IF('Recurring Transactions'!$F$30="Quarterly",IF(AND(AND('Recurring Transactions'!$J$30&lt;=EOMONTH($Q1483,0),$Q1483&lt;='Recurring Transactions'!$L$30),MOD((YEAR($Q1483)-YEAR('Recurring Transactions'!$J$30))*12+MONTH($Q1483)-MONTH('Recurring Transactions'!$J$30),3)=0),1,0),IF('Recurring Transactions'!$F$30="Annually",IF(AND(AND('Recurring Transactions'!$J$30&lt;=EOMONTH($Q1483,0),$Q1483&lt;='Recurring Transactions'!$L$30),MONTH($Q1483)=MONTH('Recurring Transactions'!$J$30)),1,0),0)))))))*'Recurring Transactions'!$D$30)</f>
        <v/>
      </c>
    </row>
    <row r="1484">
      <c r="N1484" s="126">
        <f>'Recurring Transactions'!$A$30</f>
        <v/>
      </c>
      <c r="O1484" s="126">
        <f>'Recurring Transactions'!$B$30</f>
        <v/>
      </c>
      <c r="P1484" s="126">
        <f>'Recurring Transactions'!$E$30</f>
        <v/>
      </c>
      <c r="Q1484" s="72">
        <f>IF('Recurring Transactions'!$J$30="","",EDATE('Recurring Transactions'!$J$30,22))</f>
        <v/>
      </c>
      <c r="R1484" s="126">
        <f>IF($Q1484="","",TEXT($Q1484,"mmm yyyy"))</f>
        <v/>
      </c>
      <c r="S1484" s="124">
        <f>IF(OR('Recurring Transactions'!$A$30="",$Q1484=""),0,(IF('Recurring Transactions'!$F$30="Monthly",IF(AND('Recurring Transactions'!$J$30&lt;=EOMONTH($Q1484,0),$Q1484&lt;='Recurring Transactions'!$L$30),1,0),IF('Recurring Transactions'!$F$30="Semi-monthly",IF(AND('Recurring Transactions'!$J$30&lt;=EOMONTH($Q1484,0),$Q1484&lt;='Recurring Transactions'!$L$30),2,0),IF('Recurring Transactions'!$F$30="Weekly",IF(AND('Recurring Transactions'!$J$30&lt;=EOMONTH($Q1484,0),$Q1484&lt;='Recurring Transactions'!$L$30),MAX(0,INT((MIN(EOMONTH($Q1484,0),'Recurring Transactions'!$L$30)-'Recurring Transactions'!$J$30)/7)+INT(-(MAX('Recurring Transactions'!$J$30,$Q1484)-'Recurring Transactions'!$J$30)/7)+1),0),IF('Recurring Transactions'!$F$30="Bi-weekly",IF(AND('Recurring Transactions'!$J$30&lt;=EOMONTH($Q1484,0),$Q1484&lt;='Recurring Transactions'!$L$30),MAX(0,INT((MIN(EOMONTH($Q1484,0),'Recurring Transactions'!$L$30)-'Recurring Transactions'!$J$30)/14)+INT(-(MAX('Recurring Transactions'!$J$30,$Q1484)-'Recurring Transactions'!$J$30)/14)+1),0),IF('Recurring Transactions'!$F$30="Quarterly",IF(AND(AND('Recurring Transactions'!$J$30&lt;=EOMONTH($Q1484,0),$Q1484&lt;='Recurring Transactions'!$L$30),MOD((YEAR($Q1484)-YEAR('Recurring Transactions'!$J$30))*12+MONTH($Q1484)-MONTH('Recurring Transactions'!$J$30),3)=0),1,0),IF('Recurring Transactions'!$F$30="Annually",IF(AND(AND('Recurring Transactions'!$J$30&lt;=EOMONTH($Q1484,0),$Q1484&lt;='Recurring Transactions'!$L$30),MONTH($Q1484)=MONTH('Recurring Transactions'!$J$30)),1,0),0)))))))*'Recurring Transactions'!$D$30)</f>
        <v/>
      </c>
    </row>
    <row r="1485">
      <c r="N1485" s="126">
        <f>'Recurring Transactions'!$A$30</f>
        <v/>
      </c>
      <c r="O1485" s="126">
        <f>'Recurring Transactions'!$B$30</f>
        <v/>
      </c>
      <c r="P1485" s="126">
        <f>'Recurring Transactions'!$E$30</f>
        <v/>
      </c>
      <c r="Q1485" s="72">
        <f>IF('Recurring Transactions'!$J$30="","",EDATE('Recurring Transactions'!$J$30,23))</f>
        <v/>
      </c>
      <c r="R1485" s="126">
        <f>IF($Q1485="","",TEXT($Q1485,"mmm yyyy"))</f>
        <v/>
      </c>
      <c r="S1485" s="124">
        <f>IF(OR('Recurring Transactions'!$A$30="",$Q1485=""),0,(IF('Recurring Transactions'!$F$30="Monthly",IF(AND('Recurring Transactions'!$J$30&lt;=EOMONTH($Q1485,0),$Q1485&lt;='Recurring Transactions'!$L$30),1,0),IF('Recurring Transactions'!$F$30="Semi-monthly",IF(AND('Recurring Transactions'!$J$30&lt;=EOMONTH($Q1485,0),$Q1485&lt;='Recurring Transactions'!$L$30),2,0),IF('Recurring Transactions'!$F$30="Weekly",IF(AND('Recurring Transactions'!$J$30&lt;=EOMONTH($Q1485,0),$Q1485&lt;='Recurring Transactions'!$L$30),MAX(0,INT((MIN(EOMONTH($Q1485,0),'Recurring Transactions'!$L$30)-'Recurring Transactions'!$J$30)/7)+INT(-(MAX('Recurring Transactions'!$J$30,$Q1485)-'Recurring Transactions'!$J$30)/7)+1),0),IF('Recurring Transactions'!$F$30="Bi-weekly",IF(AND('Recurring Transactions'!$J$30&lt;=EOMONTH($Q1485,0),$Q1485&lt;='Recurring Transactions'!$L$30),MAX(0,INT((MIN(EOMONTH($Q1485,0),'Recurring Transactions'!$L$30)-'Recurring Transactions'!$J$30)/14)+INT(-(MAX('Recurring Transactions'!$J$30,$Q1485)-'Recurring Transactions'!$J$30)/14)+1),0),IF('Recurring Transactions'!$F$30="Quarterly",IF(AND(AND('Recurring Transactions'!$J$30&lt;=EOMONTH($Q1485,0),$Q1485&lt;='Recurring Transactions'!$L$30),MOD((YEAR($Q1485)-YEAR('Recurring Transactions'!$J$30))*12+MONTH($Q1485)-MONTH('Recurring Transactions'!$J$30),3)=0),1,0),IF('Recurring Transactions'!$F$30="Annually",IF(AND(AND('Recurring Transactions'!$J$30&lt;=EOMONTH($Q1485,0),$Q1485&lt;='Recurring Transactions'!$L$30),MONTH($Q1485)=MONTH('Recurring Transactions'!$J$30)),1,0),0)))))))*'Recurring Transactions'!$D$30)</f>
        <v/>
      </c>
    </row>
    <row r="1486">
      <c r="N1486" s="126">
        <f>'Recurring Transactions'!$A$30</f>
        <v/>
      </c>
      <c r="O1486" s="126">
        <f>'Recurring Transactions'!$B$30</f>
        <v/>
      </c>
      <c r="P1486" s="126">
        <f>'Recurring Transactions'!$E$30</f>
        <v/>
      </c>
      <c r="Q1486" s="72">
        <f>IF('Recurring Transactions'!$J$30="","",EDATE('Recurring Transactions'!$J$30,24))</f>
        <v/>
      </c>
      <c r="R1486" s="126">
        <f>IF($Q1486="","",TEXT($Q1486,"mmm yyyy"))</f>
        <v/>
      </c>
      <c r="S1486" s="124">
        <f>IF(OR('Recurring Transactions'!$A$30="",$Q1486=""),0,(IF('Recurring Transactions'!$F$30="Monthly",IF(AND('Recurring Transactions'!$J$30&lt;=EOMONTH($Q1486,0),$Q1486&lt;='Recurring Transactions'!$L$30),1,0),IF('Recurring Transactions'!$F$30="Semi-monthly",IF(AND('Recurring Transactions'!$J$30&lt;=EOMONTH($Q1486,0),$Q1486&lt;='Recurring Transactions'!$L$30),2,0),IF('Recurring Transactions'!$F$30="Weekly",IF(AND('Recurring Transactions'!$J$30&lt;=EOMONTH($Q1486,0),$Q1486&lt;='Recurring Transactions'!$L$30),MAX(0,INT((MIN(EOMONTH($Q1486,0),'Recurring Transactions'!$L$30)-'Recurring Transactions'!$J$30)/7)+INT(-(MAX('Recurring Transactions'!$J$30,$Q1486)-'Recurring Transactions'!$J$30)/7)+1),0),IF('Recurring Transactions'!$F$30="Bi-weekly",IF(AND('Recurring Transactions'!$J$30&lt;=EOMONTH($Q1486,0),$Q1486&lt;='Recurring Transactions'!$L$30),MAX(0,INT((MIN(EOMONTH($Q1486,0),'Recurring Transactions'!$L$30)-'Recurring Transactions'!$J$30)/14)+INT(-(MAX('Recurring Transactions'!$J$30,$Q1486)-'Recurring Transactions'!$J$30)/14)+1),0),IF('Recurring Transactions'!$F$30="Quarterly",IF(AND(AND('Recurring Transactions'!$J$30&lt;=EOMONTH($Q1486,0),$Q1486&lt;='Recurring Transactions'!$L$30),MOD((YEAR($Q1486)-YEAR('Recurring Transactions'!$J$30))*12+MONTH($Q1486)-MONTH('Recurring Transactions'!$J$30),3)=0),1,0),IF('Recurring Transactions'!$F$30="Annually",IF(AND(AND('Recurring Transactions'!$J$30&lt;=EOMONTH($Q1486,0),$Q1486&lt;='Recurring Transactions'!$L$30),MONTH($Q1486)=MONTH('Recurring Transactions'!$J$30)),1,0),0)))))))*'Recurring Transactions'!$D$30)</f>
        <v/>
      </c>
    </row>
    <row r="1487">
      <c r="N1487" s="126">
        <f>'Recurring Transactions'!$A$30</f>
        <v/>
      </c>
      <c r="O1487" s="126">
        <f>'Recurring Transactions'!$B$30</f>
        <v/>
      </c>
      <c r="P1487" s="126">
        <f>'Recurring Transactions'!$E$30</f>
        <v/>
      </c>
      <c r="Q1487" s="72">
        <f>IF('Recurring Transactions'!$J$30="","",EDATE('Recurring Transactions'!$J$30,25))</f>
        <v/>
      </c>
      <c r="R1487" s="126">
        <f>IF($Q1487="","",TEXT($Q1487,"mmm yyyy"))</f>
        <v/>
      </c>
      <c r="S1487" s="124">
        <f>IF(OR('Recurring Transactions'!$A$30="",$Q1487=""),0,(IF('Recurring Transactions'!$F$30="Monthly",IF(AND('Recurring Transactions'!$J$30&lt;=EOMONTH($Q1487,0),$Q1487&lt;='Recurring Transactions'!$L$30),1,0),IF('Recurring Transactions'!$F$30="Semi-monthly",IF(AND('Recurring Transactions'!$J$30&lt;=EOMONTH($Q1487,0),$Q1487&lt;='Recurring Transactions'!$L$30),2,0),IF('Recurring Transactions'!$F$30="Weekly",IF(AND('Recurring Transactions'!$J$30&lt;=EOMONTH($Q1487,0),$Q1487&lt;='Recurring Transactions'!$L$30),MAX(0,INT((MIN(EOMONTH($Q1487,0),'Recurring Transactions'!$L$30)-'Recurring Transactions'!$J$30)/7)+INT(-(MAX('Recurring Transactions'!$J$30,$Q1487)-'Recurring Transactions'!$J$30)/7)+1),0),IF('Recurring Transactions'!$F$30="Bi-weekly",IF(AND('Recurring Transactions'!$J$30&lt;=EOMONTH($Q1487,0),$Q1487&lt;='Recurring Transactions'!$L$30),MAX(0,INT((MIN(EOMONTH($Q1487,0),'Recurring Transactions'!$L$30)-'Recurring Transactions'!$J$30)/14)+INT(-(MAX('Recurring Transactions'!$J$30,$Q1487)-'Recurring Transactions'!$J$30)/14)+1),0),IF('Recurring Transactions'!$F$30="Quarterly",IF(AND(AND('Recurring Transactions'!$J$30&lt;=EOMONTH($Q1487,0),$Q1487&lt;='Recurring Transactions'!$L$30),MOD((YEAR($Q1487)-YEAR('Recurring Transactions'!$J$30))*12+MONTH($Q1487)-MONTH('Recurring Transactions'!$J$30),3)=0),1,0),IF('Recurring Transactions'!$F$30="Annually",IF(AND(AND('Recurring Transactions'!$J$30&lt;=EOMONTH($Q1487,0),$Q1487&lt;='Recurring Transactions'!$L$30),MONTH($Q1487)=MONTH('Recurring Transactions'!$J$30)),1,0),0)))))))*'Recurring Transactions'!$D$30)</f>
        <v/>
      </c>
    </row>
    <row r="1488">
      <c r="N1488" s="126">
        <f>'Recurring Transactions'!$A$30</f>
        <v/>
      </c>
      <c r="O1488" s="126">
        <f>'Recurring Transactions'!$B$30</f>
        <v/>
      </c>
      <c r="P1488" s="126">
        <f>'Recurring Transactions'!$E$30</f>
        <v/>
      </c>
      <c r="Q1488" s="72">
        <f>IF('Recurring Transactions'!$J$30="","",EDATE('Recurring Transactions'!$J$30,26))</f>
        <v/>
      </c>
      <c r="R1488" s="126">
        <f>IF($Q1488="","",TEXT($Q1488,"mmm yyyy"))</f>
        <v/>
      </c>
      <c r="S1488" s="124">
        <f>IF(OR('Recurring Transactions'!$A$30="",$Q1488=""),0,(IF('Recurring Transactions'!$F$30="Monthly",IF(AND('Recurring Transactions'!$J$30&lt;=EOMONTH($Q1488,0),$Q1488&lt;='Recurring Transactions'!$L$30),1,0),IF('Recurring Transactions'!$F$30="Semi-monthly",IF(AND('Recurring Transactions'!$J$30&lt;=EOMONTH($Q1488,0),$Q1488&lt;='Recurring Transactions'!$L$30),2,0),IF('Recurring Transactions'!$F$30="Weekly",IF(AND('Recurring Transactions'!$J$30&lt;=EOMONTH($Q1488,0),$Q1488&lt;='Recurring Transactions'!$L$30),MAX(0,INT((MIN(EOMONTH($Q1488,0),'Recurring Transactions'!$L$30)-'Recurring Transactions'!$J$30)/7)+INT(-(MAX('Recurring Transactions'!$J$30,$Q1488)-'Recurring Transactions'!$J$30)/7)+1),0),IF('Recurring Transactions'!$F$30="Bi-weekly",IF(AND('Recurring Transactions'!$J$30&lt;=EOMONTH($Q1488,0),$Q1488&lt;='Recurring Transactions'!$L$30),MAX(0,INT((MIN(EOMONTH($Q1488,0),'Recurring Transactions'!$L$30)-'Recurring Transactions'!$J$30)/14)+INT(-(MAX('Recurring Transactions'!$J$30,$Q1488)-'Recurring Transactions'!$J$30)/14)+1),0),IF('Recurring Transactions'!$F$30="Quarterly",IF(AND(AND('Recurring Transactions'!$J$30&lt;=EOMONTH($Q1488,0),$Q1488&lt;='Recurring Transactions'!$L$30),MOD((YEAR($Q1488)-YEAR('Recurring Transactions'!$J$30))*12+MONTH($Q1488)-MONTH('Recurring Transactions'!$J$30),3)=0),1,0),IF('Recurring Transactions'!$F$30="Annually",IF(AND(AND('Recurring Transactions'!$J$30&lt;=EOMONTH($Q1488,0),$Q1488&lt;='Recurring Transactions'!$L$30),MONTH($Q1488)=MONTH('Recurring Transactions'!$J$30)),1,0),0)))))))*'Recurring Transactions'!$D$30)</f>
        <v/>
      </c>
    </row>
    <row r="1489">
      <c r="N1489" s="126">
        <f>'Recurring Transactions'!$A$30</f>
        <v/>
      </c>
      <c r="O1489" s="126">
        <f>'Recurring Transactions'!$B$30</f>
        <v/>
      </c>
      <c r="P1489" s="126">
        <f>'Recurring Transactions'!$E$30</f>
        <v/>
      </c>
      <c r="Q1489" s="72">
        <f>IF('Recurring Transactions'!$J$30="","",EDATE('Recurring Transactions'!$J$30,27))</f>
        <v/>
      </c>
      <c r="R1489" s="126">
        <f>IF($Q1489="","",TEXT($Q1489,"mmm yyyy"))</f>
        <v/>
      </c>
      <c r="S1489" s="124">
        <f>IF(OR('Recurring Transactions'!$A$30="",$Q1489=""),0,(IF('Recurring Transactions'!$F$30="Monthly",IF(AND('Recurring Transactions'!$J$30&lt;=EOMONTH($Q1489,0),$Q1489&lt;='Recurring Transactions'!$L$30),1,0),IF('Recurring Transactions'!$F$30="Semi-monthly",IF(AND('Recurring Transactions'!$J$30&lt;=EOMONTH($Q1489,0),$Q1489&lt;='Recurring Transactions'!$L$30),2,0),IF('Recurring Transactions'!$F$30="Weekly",IF(AND('Recurring Transactions'!$J$30&lt;=EOMONTH($Q1489,0),$Q1489&lt;='Recurring Transactions'!$L$30),MAX(0,INT((MIN(EOMONTH($Q1489,0),'Recurring Transactions'!$L$30)-'Recurring Transactions'!$J$30)/7)+INT(-(MAX('Recurring Transactions'!$J$30,$Q1489)-'Recurring Transactions'!$J$30)/7)+1),0),IF('Recurring Transactions'!$F$30="Bi-weekly",IF(AND('Recurring Transactions'!$J$30&lt;=EOMONTH($Q1489,0),$Q1489&lt;='Recurring Transactions'!$L$30),MAX(0,INT((MIN(EOMONTH($Q1489,0),'Recurring Transactions'!$L$30)-'Recurring Transactions'!$J$30)/14)+INT(-(MAX('Recurring Transactions'!$J$30,$Q1489)-'Recurring Transactions'!$J$30)/14)+1),0),IF('Recurring Transactions'!$F$30="Quarterly",IF(AND(AND('Recurring Transactions'!$J$30&lt;=EOMONTH($Q1489,0),$Q1489&lt;='Recurring Transactions'!$L$30),MOD((YEAR($Q1489)-YEAR('Recurring Transactions'!$J$30))*12+MONTH($Q1489)-MONTH('Recurring Transactions'!$J$30),3)=0),1,0),IF('Recurring Transactions'!$F$30="Annually",IF(AND(AND('Recurring Transactions'!$J$30&lt;=EOMONTH($Q1489,0),$Q1489&lt;='Recurring Transactions'!$L$30),MONTH($Q1489)=MONTH('Recurring Transactions'!$J$30)),1,0),0)))))))*'Recurring Transactions'!$D$30)</f>
        <v/>
      </c>
    </row>
    <row r="1490">
      <c r="N1490" s="126">
        <f>'Recurring Transactions'!$A$30</f>
        <v/>
      </c>
      <c r="O1490" s="126">
        <f>'Recurring Transactions'!$B$30</f>
        <v/>
      </c>
      <c r="P1490" s="126">
        <f>'Recurring Transactions'!$E$30</f>
        <v/>
      </c>
      <c r="Q1490" s="72">
        <f>IF('Recurring Transactions'!$J$30="","",EDATE('Recurring Transactions'!$J$30,28))</f>
        <v/>
      </c>
      <c r="R1490" s="126">
        <f>IF($Q1490="","",TEXT($Q1490,"mmm yyyy"))</f>
        <v/>
      </c>
      <c r="S1490" s="124">
        <f>IF(OR('Recurring Transactions'!$A$30="",$Q1490=""),0,(IF('Recurring Transactions'!$F$30="Monthly",IF(AND('Recurring Transactions'!$J$30&lt;=EOMONTH($Q1490,0),$Q1490&lt;='Recurring Transactions'!$L$30),1,0),IF('Recurring Transactions'!$F$30="Semi-monthly",IF(AND('Recurring Transactions'!$J$30&lt;=EOMONTH($Q1490,0),$Q1490&lt;='Recurring Transactions'!$L$30),2,0),IF('Recurring Transactions'!$F$30="Weekly",IF(AND('Recurring Transactions'!$J$30&lt;=EOMONTH($Q1490,0),$Q1490&lt;='Recurring Transactions'!$L$30),MAX(0,INT((MIN(EOMONTH($Q1490,0),'Recurring Transactions'!$L$30)-'Recurring Transactions'!$J$30)/7)+INT(-(MAX('Recurring Transactions'!$J$30,$Q1490)-'Recurring Transactions'!$J$30)/7)+1),0),IF('Recurring Transactions'!$F$30="Bi-weekly",IF(AND('Recurring Transactions'!$J$30&lt;=EOMONTH($Q1490,0),$Q1490&lt;='Recurring Transactions'!$L$30),MAX(0,INT((MIN(EOMONTH($Q1490,0),'Recurring Transactions'!$L$30)-'Recurring Transactions'!$J$30)/14)+INT(-(MAX('Recurring Transactions'!$J$30,$Q1490)-'Recurring Transactions'!$J$30)/14)+1),0),IF('Recurring Transactions'!$F$30="Quarterly",IF(AND(AND('Recurring Transactions'!$J$30&lt;=EOMONTH($Q1490,0),$Q1490&lt;='Recurring Transactions'!$L$30),MOD((YEAR($Q1490)-YEAR('Recurring Transactions'!$J$30))*12+MONTH($Q1490)-MONTH('Recurring Transactions'!$J$30),3)=0),1,0),IF('Recurring Transactions'!$F$30="Annually",IF(AND(AND('Recurring Transactions'!$J$30&lt;=EOMONTH($Q1490,0),$Q1490&lt;='Recurring Transactions'!$L$30),MONTH($Q1490)=MONTH('Recurring Transactions'!$J$30)),1,0),0)))))))*'Recurring Transactions'!$D$30)</f>
        <v/>
      </c>
    </row>
    <row r="1491">
      <c r="N1491" s="126">
        <f>'Recurring Transactions'!$A$30</f>
        <v/>
      </c>
      <c r="O1491" s="126">
        <f>'Recurring Transactions'!$B$30</f>
        <v/>
      </c>
      <c r="P1491" s="126">
        <f>'Recurring Transactions'!$E$30</f>
        <v/>
      </c>
      <c r="Q1491" s="72">
        <f>IF('Recurring Transactions'!$J$30="","",EDATE('Recurring Transactions'!$J$30,29))</f>
        <v/>
      </c>
      <c r="R1491" s="126">
        <f>IF($Q1491="","",TEXT($Q1491,"mmm yyyy"))</f>
        <v/>
      </c>
      <c r="S1491" s="124">
        <f>IF(OR('Recurring Transactions'!$A$30="",$Q1491=""),0,(IF('Recurring Transactions'!$F$30="Monthly",IF(AND('Recurring Transactions'!$J$30&lt;=EOMONTH($Q1491,0),$Q1491&lt;='Recurring Transactions'!$L$30),1,0),IF('Recurring Transactions'!$F$30="Semi-monthly",IF(AND('Recurring Transactions'!$J$30&lt;=EOMONTH($Q1491,0),$Q1491&lt;='Recurring Transactions'!$L$30),2,0),IF('Recurring Transactions'!$F$30="Weekly",IF(AND('Recurring Transactions'!$J$30&lt;=EOMONTH($Q1491,0),$Q1491&lt;='Recurring Transactions'!$L$30),MAX(0,INT((MIN(EOMONTH($Q1491,0),'Recurring Transactions'!$L$30)-'Recurring Transactions'!$J$30)/7)+INT(-(MAX('Recurring Transactions'!$J$30,$Q1491)-'Recurring Transactions'!$J$30)/7)+1),0),IF('Recurring Transactions'!$F$30="Bi-weekly",IF(AND('Recurring Transactions'!$J$30&lt;=EOMONTH($Q1491,0),$Q1491&lt;='Recurring Transactions'!$L$30),MAX(0,INT((MIN(EOMONTH($Q1491,0),'Recurring Transactions'!$L$30)-'Recurring Transactions'!$J$30)/14)+INT(-(MAX('Recurring Transactions'!$J$30,$Q1491)-'Recurring Transactions'!$J$30)/14)+1),0),IF('Recurring Transactions'!$F$30="Quarterly",IF(AND(AND('Recurring Transactions'!$J$30&lt;=EOMONTH($Q1491,0),$Q1491&lt;='Recurring Transactions'!$L$30),MOD((YEAR($Q1491)-YEAR('Recurring Transactions'!$J$30))*12+MONTH($Q1491)-MONTH('Recurring Transactions'!$J$30),3)=0),1,0),IF('Recurring Transactions'!$F$30="Annually",IF(AND(AND('Recurring Transactions'!$J$30&lt;=EOMONTH($Q1491,0),$Q1491&lt;='Recurring Transactions'!$L$30),MONTH($Q1491)=MONTH('Recurring Transactions'!$J$30)),1,0),0)))))))*'Recurring Transactions'!$D$30)</f>
        <v/>
      </c>
    </row>
    <row r="1492">
      <c r="N1492" s="126">
        <f>'Recurring Transactions'!$A$30</f>
        <v/>
      </c>
      <c r="O1492" s="126">
        <f>'Recurring Transactions'!$B$30</f>
        <v/>
      </c>
      <c r="P1492" s="126">
        <f>'Recurring Transactions'!$E$30</f>
        <v/>
      </c>
      <c r="Q1492" s="72">
        <f>IF('Recurring Transactions'!$J$30="","",EDATE('Recurring Transactions'!$J$30,30))</f>
        <v/>
      </c>
      <c r="R1492" s="126">
        <f>IF($Q1492="","",TEXT($Q1492,"mmm yyyy"))</f>
        <v/>
      </c>
      <c r="S1492" s="124">
        <f>IF(OR('Recurring Transactions'!$A$30="",$Q1492=""),0,(IF('Recurring Transactions'!$F$30="Monthly",IF(AND('Recurring Transactions'!$J$30&lt;=EOMONTH($Q1492,0),$Q1492&lt;='Recurring Transactions'!$L$30),1,0),IF('Recurring Transactions'!$F$30="Semi-monthly",IF(AND('Recurring Transactions'!$J$30&lt;=EOMONTH($Q1492,0),$Q1492&lt;='Recurring Transactions'!$L$30),2,0),IF('Recurring Transactions'!$F$30="Weekly",IF(AND('Recurring Transactions'!$J$30&lt;=EOMONTH($Q1492,0),$Q1492&lt;='Recurring Transactions'!$L$30),MAX(0,INT((MIN(EOMONTH($Q1492,0),'Recurring Transactions'!$L$30)-'Recurring Transactions'!$J$30)/7)+INT(-(MAX('Recurring Transactions'!$J$30,$Q1492)-'Recurring Transactions'!$J$30)/7)+1),0),IF('Recurring Transactions'!$F$30="Bi-weekly",IF(AND('Recurring Transactions'!$J$30&lt;=EOMONTH($Q1492,0),$Q1492&lt;='Recurring Transactions'!$L$30),MAX(0,INT((MIN(EOMONTH($Q1492,0),'Recurring Transactions'!$L$30)-'Recurring Transactions'!$J$30)/14)+INT(-(MAX('Recurring Transactions'!$J$30,$Q1492)-'Recurring Transactions'!$J$30)/14)+1),0),IF('Recurring Transactions'!$F$30="Quarterly",IF(AND(AND('Recurring Transactions'!$J$30&lt;=EOMONTH($Q1492,0),$Q1492&lt;='Recurring Transactions'!$L$30),MOD((YEAR($Q1492)-YEAR('Recurring Transactions'!$J$30))*12+MONTH($Q1492)-MONTH('Recurring Transactions'!$J$30),3)=0),1,0),IF('Recurring Transactions'!$F$30="Annually",IF(AND(AND('Recurring Transactions'!$J$30&lt;=EOMONTH($Q1492,0),$Q1492&lt;='Recurring Transactions'!$L$30),MONTH($Q1492)=MONTH('Recurring Transactions'!$J$30)),1,0),0)))))))*'Recurring Transactions'!$D$30)</f>
        <v/>
      </c>
    </row>
    <row r="1493">
      <c r="N1493" s="126">
        <f>'Recurring Transactions'!$A$30</f>
        <v/>
      </c>
      <c r="O1493" s="126">
        <f>'Recurring Transactions'!$B$30</f>
        <v/>
      </c>
      <c r="P1493" s="126">
        <f>'Recurring Transactions'!$E$30</f>
        <v/>
      </c>
      <c r="Q1493" s="72">
        <f>IF('Recurring Transactions'!$J$30="","",EDATE('Recurring Transactions'!$J$30,31))</f>
        <v/>
      </c>
      <c r="R1493" s="126">
        <f>IF($Q1493="","",TEXT($Q1493,"mmm yyyy"))</f>
        <v/>
      </c>
      <c r="S1493" s="124">
        <f>IF(OR('Recurring Transactions'!$A$30="",$Q1493=""),0,(IF('Recurring Transactions'!$F$30="Monthly",IF(AND('Recurring Transactions'!$J$30&lt;=EOMONTH($Q1493,0),$Q1493&lt;='Recurring Transactions'!$L$30),1,0),IF('Recurring Transactions'!$F$30="Semi-monthly",IF(AND('Recurring Transactions'!$J$30&lt;=EOMONTH($Q1493,0),$Q1493&lt;='Recurring Transactions'!$L$30),2,0),IF('Recurring Transactions'!$F$30="Weekly",IF(AND('Recurring Transactions'!$J$30&lt;=EOMONTH($Q1493,0),$Q1493&lt;='Recurring Transactions'!$L$30),MAX(0,INT((MIN(EOMONTH($Q1493,0),'Recurring Transactions'!$L$30)-'Recurring Transactions'!$J$30)/7)+INT(-(MAX('Recurring Transactions'!$J$30,$Q1493)-'Recurring Transactions'!$J$30)/7)+1),0),IF('Recurring Transactions'!$F$30="Bi-weekly",IF(AND('Recurring Transactions'!$J$30&lt;=EOMONTH($Q1493,0),$Q1493&lt;='Recurring Transactions'!$L$30),MAX(0,INT((MIN(EOMONTH($Q1493,0),'Recurring Transactions'!$L$30)-'Recurring Transactions'!$J$30)/14)+INT(-(MAX('Recurring Transactions'!$J$30,$Q1493)-'Recurring Transactions'!$J$30)/14)+1),0),IF('Recurring Transactions'!$F$30="Quarterly",IF(AND(AND('Recurring Transactions'!$J$30&lt;=EOMONTH($Q1493,0),$Q1493&lt;='Recurring Transactions'!$L$30),MOD((YEAR($Q1493)-YEAR('Recurring Transactions'!$J$30))*12+MONTH($Q1493)-MONTH('Recurring Transactions'!$J$30),3)=0),1,0),IF('Recurring Transactions'!$F$30="Annually",IF(AND(AND('Recurring Transactions'!$J$30&lt;=EOMONTH($Q1493,0),$Q1493&lt;='Recurring Transactions'!$L$30),MONTH($Q1493)=MONTH('Recurring Transactions'!$J$30)),1,0),0)))))))*'Recurring Transactions'!$D$30)</f>
        <v/>
      </c>
    </row>
    <row r="1494">
      <c r="N1494" s="126">
        <f>'Recurring Transactions'!$A$30</f>
        <v/>
      </c>
      <c r="O1494" s="126">
        <f>'Recurring Transactions'!$B$30</f>
        <v/>
      </c>
      <c r="P1494" s="126">
        <f>'Recurring Transactions'!$E$30</f>
        <v/>
      </c>
      <c r="Q1494" s="72">
        <f>IF('Recurring Transactions'!$J$30="","",EDATE('Recurring Transactions'!$J$30,32))</f>
        <v/>
      </c>
      <c r="R1494" s="126">
        <f>IF($Q1494="","",TEXT($Q1494,"mmm yyyy"))</f>
        <v/>
      </c>
      <c r="S1494" s="124">
        <f>IF(OR('Recurring Transactions'!$A$30="",$Q1494=""),0,(IF('Recurring Transactions'!$F$30="Monthly",IF(AND('Recurring Transactions'!$J$30&lt;=EOMONTH($Q1494,0),$Q1494&lt;='Recurring Transactions'!$L$30),1,0),IF('Recurring Transactions'!$F$30="Semi-monthly",IF(AND('Recurring Transactions'!$J$30&lt;=EOMONTH($Q1494,0),$Q1494&lt;='Recurring Transactions'!$L$30),2,0),IF('Recurring Transactions'!$F$30="Weekly",IF(AND('Recurring Transactions'!$J$30&lt;=EOMONTH($Q1494,0),$Q1494&lt;='Recurring Transactions'!$L$30),MAX(0,INT((MIN(EOMONTH($Q1494,0),'Recurring Transactions'!$L$30)-'Recurring Transactions'!$J$30)/7)+INT(-(MAX('Recurring Transactions'!$J$30,$Q1494)-'Recurring Transactions'!$J$30)/7)+1),0),IF('Recurring Transactions'!$F$30="Bi-weekly",IF(AND('Recurring Transactions'!$J$30&lt;=EOMONTH($Q1494,0),$Q1494&lt;='Recurring Transactions'!$L$30),MAX(0,INT((MIN(EOMONTH($Q1494,0),'Recurring Transactions'!$L$30)-'Recurring Transactions'!$J$30)/14)+INT(-(MAX('Recurring Transactions'!$J$30,$Q1494)-'Recurring Transactions'!$J$30)/14)+1),0),IF('Recurring Transactions'!$F$30="Quarterly",IF(AND(AND('Recurring Transactions'!$J$30&lt;=EOMONTH($Q1494,0),$Q1494&lt;='Recurring Transactions'!$L$30),MOD((YEAR($Q1494)-YEAR('Recurring Transactions'!$J$30))*12+MONTH($Q1494)-MONTH('Recurring Transactions'!$J$30),3)=0),1,0),IF('Recurring Transactions'!$F$30="Annually",IF(AND(AND('Recurring Transactions'!$J$30&lt;=EOMONTH($Q1494,0),$Q1494&lt;='Recurring Transactions'!$L$30),MONTH($Q1494)=MONTH('Recurring Transactions'!$J$30)),1,0),0)))))))*'Recurring Transactions'!$D$30)</f>
        <v/>
      </c>
    </row>
    <row r="1495">
      <c r="N1495" s="126">
        <f>'Recurring Transactions'!$A$30</f>
        <v/>
      </c>
      <c r="O1495" s="126">
        <f>'Recurring Transactions'!$B$30</f>
        <v/>
      </c>
      <c r="P1495" s="126">
        <f>'Recurring Transactions'!$E$30</f>
        <v/>
      </c>
      <c r="Q1495" s="72">
        <f>IF('Recurring Transactions'!$J$30="","",EDATE('Recurring Transactions'!$J$30,33))</f>
        <v/>
      </c>
      <c r="R1495" s="126">
        <f>IF($Q1495="","",TEXT($Q1495,"mmm yyyy"))</f>
        <v/>
      </c>
      <c r="S1495" s="124">
        <f>IF(OR('Recurring Transactions'!$A$30="",$Q1495=""),0,(IF('Recurring Transactions'!$F$30="Monthly",IF(AND('Recurring Transactions'!$J$30&lt;=EOMONTH($Q1495,0),$Q1495&lt;='Recurring Transactions'!$L$30),1,0),IF('Recurring Transactions'!$F$30="Semi-monthly",IF(AND('Recurring Transactions'!$J$30&lt;=EOMONTH($Q1495,0),$Q1495&lt;='Recurring Transactions'!$L$30),2,0),IF('Recurring Transactions'!$F$30="Weekly",IF(AND('Recurring Transactions'!$J$30&lt;=EOMONTH($Q1495,0),$Q1495&lt;='Recurring Transactions'!$L$30),MAX(0,INT((MIN(EOMONTH($Q1495,0),'Recurring Transactions'!$L$30)-'Recurring Transactions'!$J$30)/7)+INT(-(MAX('Recurring Transactions'!$J$30,$Q1495)-'Recurring Transactions'!$J$30)/7)+1),0),IF('Recurring Transactions'!$F$30="Bi-weekly",IF(AND('Recurring Transactions'!$J$30&lt;=EOMONTH($Q1495,0),$Q1495&lt;='Recurring Transactions'!$L$30),MAX(0,INT((MIN(EOMONTH($Q1495,0),'Recurring Transactions'!$L$30)-'Recurring Transactions'!$J$30)/14)+INT(-(MAX('Recurring Transactions'!$J$30,$Q1495)-'Recurring Transactions'!$J$30)/14)+1),0),IF('Recurring Transactions'!$F$30="Quarterly",IF(AND(AND('Recurring Transactions'!$J$30&lt;=EOMONTH($Q1495,0),$Q1495&lt;='Recurring Transactions'!$L$30),MOD((YEAR($Q1495)-YEAR('Recurring Transactions'!$J$30))*12+MONTH($Q1495)-MONTH('Recurring Transactions'!$J$30),3)=0),1,0),IF('Recurring Transactions'!$F$30="Annually",IF(AND(AND('Recurring Transactions'!$J$30&lt;=EOMONTH($Q1495,0),$Q1495&lt;='Recurring Transactions'!$L$30),MONTH($Q1495)=MONTH('Recurring Transactions'!$J$30)),1,0),0)))))))*'Recurring Transactions'!$D$30)</f>
        <v/>
      </c>
    </row>
    <row r="1496">
      <c r="N1496" s="126">
        <f>'Recurring Transactions'!$A$30</f>
        <v/>
      </c>
      <c r="O1496" s="126">
        <f>'Recurring Transactions'!$B$30</f>
        <v/>
      </c>
      <c r="P1496" s="126">
        <f>'Recurring Transactions'!$E$30</f>
        <v/>
      </c>
      <c r="Q1496" s="72">
        <f>IF('Recurring Transactions'!$J$30="","",EDATE('Recurring Transactions'!$J$30,34))</f>
        <v/>
      </c>
      <c r="R1496" s="126">
        <f>IF($Q1496="","",TEXT($Q1496,"mmm yyyy"))</f>
        <v/>
      </c>
      <c r="S1496" s="124">
        <f>IF(OR('Recurring Transactions'!$A$30="",$Q1496=""),0,(IF('Recurring Transactions'!$F$30="Monthly",IF(AND('Recurring Transactions'!$J$30&lt;=EOMONTH($Q1496,0),$Q1496&lt;='Recurring Transactions'!$L$30),1,0),IF('Recurring Transactions'!$F$30="Semi-monthly",IF(AND('Recurring Transactions'!$J$30&lt;=EOMONTH($Q1496,0),$Q1496&lt;='Recurring Transactions'!$L$30),2,0),IF('Recurring Transactions'!$F$30="Weekly",IF(AND('Recurring Transactions'!$J$30&lt;=EOMONTH($Q1496,0),$Q1496&lt;='Recurring Transactions'!$L$30),MAX(0,INT((MIN(EOMONTH($Q1496,0),'Recurring Transactions'!$L$30)-'Recurring Transactions'!$J$30)/7)+INT(-(MAX('Recurring Transactions'!$J$30,$Q1496)-'Recurring Transactions'!$J$30)/7)+1),0),IF('Recurring Transactions'!$F$30="Bi-weekly",IF(AND('Recurring Transactions'!$J$30&lt;=EOMONTH($Q1496,0),$Q1496&lt;='Recurring Transactions'!$L$30),MAX(0,INT((MIN(EOMONTH($Q1496,0),'Recurring Transactions'!$L$30)-'Recurring Transactions'!$J$30)/14)+INT(-(MAX('Recurring Transactions'!$J$30,$Q1496)-'Recurring Transactions'!$J$30)/14)+1),0),IF('Recurring Transactions'!$F$30="Quarterly",IF(AND(AND('Recurring Transactions'!$J$30&lt;=EOMONTH($Q1496,0),$Q1496&lt;='Recurring Transactions'!$L$30),MOD((YEAR($Q1496)-YEAR('Recurring Transactions'!$J$30))*12+MONTH($Q1496)-MONTH('Recurring Transactions'!$J$30),3)=0),1,0),IF('Recurring Transactions'!$F$30="Annually",IF(AND(AND('Recurring Transactions'!$J$30&lt;=EOMONTH($Q1496,0),$Q1496&lt;='Recurring Transactions'!$L$30),MONTH($Q1496)=MONTH('Recurring Transactions'!$J$30)),1,0),0)))))))*'Recurring Transactions'!$D$30)</f>
        <v/>
      </c>
    </row>
    <row r="1497">
      <c r="N1497" s="126">
        <f>'Recurring Transactions'!$A$30</f>
        <v/>
      </c>
      <c r="O1497" s="126">
        <f>'Recurring Transactions'!$B$30</f>
        <v/>
      </c>
      <c r="P1497" s="126">
        <f>'Recurring Transactions'!$E$30</f>
        <v/>
      </c>
      <c r="Q1497" s="72">
        <f>IF('Recurring Transactions'!$J$30="","",EDATE('Recurring Transactions'!$J$30,35))</f>
        <v/>
      </c>
      <c r="R1497" s="126">
        <f>IF($Q1497="","",TEXT($Q1497,"mmm yyyy"))</f>
        <v/>
      </c>
      <c r="S1497" s="124">
        <f>IF(OR('Recurring Transactions'!$A$30="",$Q1497=""),0,(IF('Recurring Transactions'!$F$30="Monthly",IF(AND('Recurring Transactions'!$J$30&lt;=EOMONTH($Q1497,0),$Q1497&lt;='Recurring Transactions'!$L$30),1,0),IF('Recurring Transactions'!$F$30="Semi-monthly",IF(AND('Recurring Transactions'!$J$30&lt;=EOMONTH($Q1497,0),$Q1497&lt;='Recurring Transactions'!$L$30),2,0),IF('Recurring Transactions'!$F$30="Weekly",IF(AND('Recurring Transactions'!$J$30&lt;=EOMONTH($Q1497,0),$Q1497&lt;='Recurring Transactions'!$L$30),MAX(0,INT((MIN(EOMONTH($Q1497,0),'Recurring Transactions'!$L$30)-'Recurring Transactions'!$J$30)/7)+INT(-(MAX('Recurring Transactions'!$J$30,$Q1497)-'Recurring Transactions'!$J$30)/7)+1),0),IF('Recurring Transactions'!$F$30="Bi-weekly",IF(AND('Recurring Transactions'!$J$30&lt;=EOMONTH($Q1497,0),$Q1497&lt;='Recurring Transactions'!$L$30),MAX(0,INT((MIN(EOMONTH($Q1497,0),'Recurring Transactions'!$L$30)-'Recurring Transactions'!$J$30)/14)+INT(-(MAX('Recurring Transactions'!$J$30,$Q1497)-'Recurring Transactions'!$J$30)/14)+1),0),IF('Recurring Transactions'!$F$30="Quarterly",IF(AND(AND('Recurring Transactions'!$J$30&lt;=EOMONTH($Q1497,0),$Q1497&lt;='Recurring Transactions'!$L$30),MOD((YEAR($Q1497)-YEAR('Recurring Transactions'!$J$30))*12+MONTH($Q1497)-MONTH('Recurring Transactions'!$J$30),3)=0),1,0),IF('Recurring Transactions'!$F$30="Annually",IF(AND(AND('Recurring Transactions'!$J$30&lt;=EOMONTH($Q1497,0),$Q1497&lt;='Recurring Transactions'!$L$30),MONTH($Q1497)=MONTH('Recurring Transactions'!$J$30)),1,0),0)))))))*'Recurring Transactions'!$D$30)</f>
        <v/>
      </c>
    </row>
    <row r="1498">
      <c r="N1498" s="126">
        <f>'Recurring Transactions'!$A$30</f>
        <v/>
      </c>
      <c r="O1498" s="126">
        <f>'Recurring Transactions'!$B$30</f>
        <v/>
      </c>
      <c r="P1498" s="126">
        <f>'Recurring Transactions'!$E$30</f>
        <v/>
      </c>
      <c r="Q1498" s="72">
        <f>IF('Recurring Transactions'!$J$30="","",EDATE('Recurring Transactions'!$J$30,36))</f>
        <v/>
      </c>
      <c r="R1498" s="126">
        <f>IF($Q1498="","",TEXT($Q1498,"mmm yyyy"))</f>
        <v/>
      </c>
      <c r="S1498" s="124">
        <f>IF(OR('Recurring Transactions'!$A$30="",$Q1498=""),0,(IF('Recurring Transactions'!$F$30="Monthly",IF(AND('Recurring Transactions'!$J$30&lt;=EOMONTH($Q1498,0),$Q1498&lt;='Recurring Transactions'!$L$30),1,0),IF('Recurring Transactions'!$F$30="Semi-monthly",IF(AND('Recurring Transactions'!$J$30&lt;=EOMONTH($Q1498,0),$Q1498&lt;='Recurring Transactions'!$L$30),2,0),IF('Recurring Transactions'!$F$30="Weekly",IF(AND('Recurring Transactions'!$J$30&lt;=EOMONTH($Q1498,0),$Q1498&lt;='Recurring Transactions'!$L$30),MAX(0,INT((MIN(EOMONTH($Q1498,0),'Recurring Transactions'!$L$30)-'Recurring Transactions'!$J$30)/7)+INT(-(MAX('Recurring Transactions'!$J$30,$Q1498)-'Recurring Transactions'!$J$30)/7)+1),0),IF('Recurring Transactions'!$F$30="Bi-weekly",IF(AND('Recurring Transactions'!$J$30&lt;=EOMONTH($Q1498,0),$Q1498&lt;='Recurring Transactions'!$L$30),MAX(0,INT((MIN(EOMONTH($Q1498,0),'Recurring Transactions'!$L$30)-'Recurring Transactions'!$J$30)/14)+INT(-(MAX('Recurring Transactions'!$J$30,$Q1498)-'Recurring Transactions'!$J$30)/14)+1),0),IF('Recurring Transactions'!$F$30="Quarterly",IF(AND(AND('Recurring Transactions'!$J$30&lt;=EOMONTH($Q1498,0),$Q1498&lt;='Recurring Transactions'!$L$30),MOD((YEAR($Q1498)-YEAR('Recurring Transactions'!$J$30))*12+MONTH($Q1498)-MONTH('Recurring Transactions'!$J$30),3)=0),1,0),IF('Recurring Transactions'!$F$30="Annually",IF(AND(AND('Recurring Transactions'!$J$30&lt;=EOMONTH($Q1498,0),$Q1498&lt;='Recurring Transactions'!$L$30),MONTH($Q1498)=MONTH('Recurring Transactions'!$J$30)),1,0),0)))))))*'Recurring Transactions'!$D$30)</f>
        <v/>
      </c>
    </row>
    <row r="1499">
      <c r="N1499" s="126">
        <f>'Recurring Transactions'!$A$30</f>
        <v/>
      </c>
      <c r="O1499" s="126">
        <f>'Recurring Transactions'!$B$30</f>
        <v/>
      </c>
      <c r="P1499" s="126">
        <f>'Recurring Transactions'!$E$30</f>
        <v/>
      </c>
      <c r="Q1499" s="72">
        <f>IF('Recurring Transactions'!$J$30="","",EDATE('Recurring Transactions'!$J$30,37))</f>
        <v/>
      </c>
      <c r="R1499" s="126">
        <f>IF($Q1499="","",TEXT($Q1499,"mmm yyyy"))</f>
        <v/>
      </c>
      <c r="S1499" s="124">
        <f>IF(OR('Recurring Transactions'!$A$30="",$Q1499=""),0,(IF('Recurring Transactions'!$F$30="Monthly",IF(AND('Recurring Transactions'!$J$30&lt;=EOMONTH($Q1499,0),$Q1499&lt;='Recurring Transactions'!$L$30),1,0),IF('Recurring Transactions'!$F$30="Semi-monthly",IF(AND('Recurring Transactions'!$J$30&lt;=EOMONTH($Q1499,0),$Q1499&lt;='Recurring Transactions'!$L$30),2,0),IF('Recurring Transactions'!$F$30="Weekly",IF(AND('Recurring Transactions'!$J$30&lt;=EOMONTH($Q1499,0),$Q1499&lt;='Recurring Transactions'!$L$30),MAX(0,INT((MIN(EOMONTH($Q1499,0),'Recurring Transactions'!$L$30)-'Recurring Transactions'!$J$30)/7)+INT(-(MAX('Recurring Transactions'!$J$30,$Q1499)-'Recurring Transactions'!$J$30)/7)+1),0),IF('Recurring Transactions'!$F$30="Bi-weekly",IF(AND('Recurring Transactions'!$J$30&lt;=EOMONTH($Q1499,0),$Q1499&lt;='Recurring Transactions'!$L$30),MAX(0,INT((MIN(EOMONTH($Q1499,0),'Recurring Transactions'!$L$30)-'Recurring Transactions'!$J$30)/14)+INT(-(MAX('Recurring Transactions'!$J$30,$Q1499)-'Recurring Transactions'!$J$30)/14)+1),0),IF('Recurring Transactions'!$F$30="Quarterly",IF(AND(AND('Recurring Transactions'!$J$30&lt;=EOMONTH($Q1499,0),$Q1499&lt;='Recurring Transactions'!$L$30),MOD((YEAR($Q1499)-YEAR('Recurring Transactions'!$J$30))*12+MONTH($Q1499)-MONTH('Recurring Transactions'!$J$30),3)=0),1,0),IF('Recurring Transactions'!$F$30="Annually",IF(AND(AND('Recurring Transactions'!$J$30&lt;=EOMONTH($Q1499,0),$Q1499&lt;='Recurring Transactions'!$L$30),MONTH($Q1499)=MONTH('Recurring Transactions'!$J$30)),1,0),0)))))))*'Recurring Transactions'!$D$30)</f>
        <v/>
      </c>
    </row>
    <row r="1500">
      <c r="N1500" s="126">
        <f>'Recurring Transactions'!$A$30</f>
        <v/>
      </c>
      <c r="O1500" s="126">
        <f>'Recurring Transactions'!$B$30</f>
        <v/>
      </c>
      <c r="P1500" s="126">
        <f>'Recurring Transactions'!$E$30</f>
        <v/>
      </c>
      <c r="Q1500" s="72">
        <f>IF('Recurring Transactions'!$J$30="","",EDATE('Recurring Transactions'!$J$30,38))</f>
        <v/>
      </c>
      <c r="R1500" s="126">
        <f>IF($Q1500="","",TEXT($Q1500,"mmm yyyy"))</f>
        <v/>
      </c>
      <c r="S1500" s="124">
        <f>IF(OR('Recurring Transactions'!$A$30="",$Q1500=""),0,(IF('Recurring Transactions'!$F$30="Monthly",IF(AND('Recurring Transactions'!$J$30&lt;=EOMONTH($Q1500,0),$Q1500&lt;='Recurring Transactions'!$L$30),1,0),IF('Recurring Transactions'!$F$30="Semi-monthly",IF(AND('Recurring Transactions'!$J$30&lt;=EOMONTH($Q1500,0),$Q1500&lt;='Recurring Transactions'!$L$30),2,0),IF('Recurring Transactions'!$F$30="Weekly",IF(AND('Recurring Transactions'!$J$30&lt;=EOMONTH($Q1500,0),$Q1500&lt;='Recurring Transactions'!$L$30),MAX(0,INT((MIN(EOMONTH($Q1500,0),'Recurring Transactions'!$L$30)-'Recurring Transactions'!$J$30)/7)+INT(-(MAX('Recurring Transactions'!$J$30,$Q1500)-'Recurring Transactions'!$J$30)/7)+1),0),IF('Recurring Transactions'!$F$30="Bi-weekly",IF(AND('Recurring Transactions'!$J$30&lt;=EOMONTH($Q1500,0),$Q1500&lt;='Recurring Transactions'!$L$30),MAX(0,INT((MIN(EOMONTH($Q1500,0),'Recurring Transactions'!$L$30)-'Recurring Transactions'!$J$30)/14)+INT(-(MAX('Recurring Transactions'!$J$30,$Q1500)-'Recurring Transactions'!$J$30)/14)+1),0),IF('Recurring Transactions'!$F$30="Quarterly",IF(AND(AND('Recurring Transactions'!$J$30&lt;=EOMONTH($Q1500,0),$Q1500&lt;='Recurring Transactions'!$L$30),MOD((YEAR($Q1500)-YEAR('Recurring Transactions'!$J$30))*12+MONTH($Q1500)-MONTH('Recurring Transactions'!$J$30),3)=0),1,0),IF('Recurring Transactions'!$F$30="Annually",IF(AND(AND('Recurring Transactions'!$J$30&lt;=EOMONTH($Q1500,0),$Q1500&lt;='Recurring Transactions'!$L$30),MONTH($Q1500)=MONTH('Recurring Transactions'!$J$30)),1,0),0)))))))*'Recurring Transactions'!$D$30)</f>
        <v/>
      </c>
    </row>
    <row r="1501">
      <c r="N1501" s="126">
        <f>'Recurring Transactions'!$A$30</f>
        <v/>
      </c>
      <c r="O1501" s="126">
        <f>'Recurring Transactions'!$B$30</f>
        <v/>
      </c>
      <c r="P1501" s="126">
        <f>'Recurring Transactions'!$E$30</f>
        <v/>
      </c>
      <c r="Q1501" s="72">
        <f>IF('Recurring Transactions'!$J$30="","",EDATE('Recurring Transactions'!$J$30,39))</f>
        <v/>
      </c>
      <c r="R1501" s="126">
        <f>IF($Q1501="","",TEXT($Q1501,"mmm yyyy"))</f>
        <v/>
      </c>
      <c r="S1501" s="124">
        <f>IF(OR('Recurring Transactions'!$A$30="",$Q1501=""),0,(IF('Recurring Transactions'!$F$30="Monthly",IF(AND('Recurring Transactions'!$J$30&lt;=EOMONTH($Q1501,0),$Q1501&lt;='Recurring Transactions'!$L$30),1,0),IF('Recurring Transactions'!$F$30="Semi-monthly",IF(AND('Recurring Transactions'!$J$30&lt;=EOMONTH($Q1501,0),$Q1501&lt;='Recurring Transactions'!$L$30),2,0),IF('Recurring Transactions'!$F$30="Weekly",IF(AND('Recurring Transactions'!$J$30&lt;=EOMONTH($Q1501,0),$Q1501&lt;='Recurring Transactions'!$L$30),MAX(0,INT((MIN(EOMONTH($Q1501,0),'Recurring Transactions'!$L$30)-'Recurring Transactions'!$J$30)/7)+INT(-(MAX('Recurring Transactions'!$J$30,$Q1501)-'Recurring Transactions'!$J$30)/7)+1),0),IF('Recurring Transactions'!$F$30="Bi-weekly",IF(AND('Recurring Transactions'!$J$30&lt;=EOMONTH($Q1501,0),$Q1501&lt;='Recurring Transactions'!$L$30),MAX(0,INT((MIN(EOMONTH($Q1501,0),'Recurring Transactions'!$L$30)-'Recurring Transactions'!$J$30)/14)+INT(-(MAX('Recurring Transactions'!$J$30,$Q1501)-'Recurring Transactions'!$J$30)/14)+1),0),IF('Recurring Transactions'!$F$30="Quarterly",IF(AND(AND('Recurring Transactions'!$J$30&lt;=EOMONTH($Q1501,0),$Q1501&lt;='Recurring Transactions'!$L$30),MOD((YEAR($Q1501)-YEAR('Recurring Transactions'!$J$30))*12+MONTH($Q1501)-MONTH('Recurring Transactions'!$J$30),3)=0),1,0),IF('Recurring Transactions'!$F$30="Annually",IF(AND(AND('Recurring Transactions'!$J$30&lt;=EOMONTH($Q1501,0),$Q1501&lt;='Recurring Transactions'!$L$30),MONTH($Q1501)=MONTH('Recurring Transactions'!$J$30)),1,0),0)))))))*'Recurring Transactions'!$D$30)</f>
        <v/>
      </c>
    </row>
    <row r="1502">
      <c r="N1502" s="126">
        <f>'Recurring Transactions'!$A$30</f>
        <v/>
      </c>
      <c r="O1502" s="126">
        <f>'Recurring Transactions'!$B$30</f>
        <v/>
      </c>
      <c r="P1502" s="126">
        <f>'Recurring Transactions'!$E$30</f>
        <v/>
      </c>
      <c r="Q1502" s="72">
        <f>IF('Recurring Transactions'!$J$30="","",EDATE('Recurring Transactions'!$J$30,40))</f>
        <v/>
      </c>
      <c r="R1502" s="126">
        <f>IF($Q1502="","",TEXT($Q1502,"mmm yyyy"))</f>
        <v/>
      </c>
      <c r="S1502" s="124">
        <f>IF(OR('Recurring Transactions'!$A$30="",$Q1502=""),0,(IF('Recurring Transactions'!$F$30="Monthly",IF(AND('Recurring Transactions'!$J$30&lt;=EOMONTH($Q1502,0),$Q1502&lt;='Recurring Transactions'!$L$30),1,0),IF('Recurring Transactions'!$F$30="Semi-monthly",IF(AND('Recurring Transactions'!$J$30&lt;=EOMONTH($Q1502,0),$Q1502&lt;='Recurring Transactions'!$L$30),2,0),IF('Recurring Transactions'!$F$30="Weekly",IF(AND('Recurring Transactions'!$J$30&lt;=EOMONTH($Q1502,0),$Q1502&lt;='Recurring Transactions'!$L$30),MAX(0,INT((MIN(EOMONTH($Q1502,0),'Recurring Transactions'!$L$30)-'Recurring Transactions'!$J$30)/7)+INT(-(MAX('Recurring Transactions'!$J$30,$Q1502)-'Recurring Transactions'!$J$30)/7)+1),0),IF('Recurring Transactions'!$F$30="Bi-weekly",IF(AND('Recurring Transactions'!$J$30&lt;=EOMONTH($Q1502,0),$Q1502&lt;='Recurring Transactions'!$L$30),MAX(0,INT((MIN(EOMONTH($Q1502,0),'Recurring Transactions'!$L$30)-'Recurring Transactions'!$J$30)/14)+INT(-(MAX('Recurring Transactions'!$J$30,$Q1502)-'Recurring Transactions'!$J$30)/14)+1),0),IF('Recurring Transactions'!$F$30="Quarterly",IF(AND(AND('Recurring Transactions'!$J$30&lt;=EOMONTH($Q1502,0),$Q1502&lt;='Recurring Transactions'!$L$30),MOD((YEAR($Q1502)-YEAR('Recurring Transactions'!$J$30))*12+MONTH($Q1502)-MONTH('Recurring Transactions'!$J$30),3)=0),1,0),IF('Recurring Transactions'!$F$30="Annually",IF(AND(AND('Recurring Transactions'!$J$30&lt;=EOMONTH($Q1502,0),$Q1502&lt;='Recurring Transactions'!$L$30),MONTH($Q1502)=MONTH('Recurring Transactions'!$J$30)),1,0),0)))))))*'Recurring Transactions'!$D$30)</f>
        <v/>
      </c>
    </row>
    <row r="1503">
      <c r="N1503" s="126">
        <f>'Recurring Transactions'!$A$30</f>
        <v/>
      </c>
      <c r="O1503" s="126">
        <f>'Recurring Transactions'!$B$30</f>
        <v/>
      </c>
      <c r="P1503" s="126">
        <f>'Recurring Transactions'!$E$30</f>
        <v/>
      </c>
      <c r="Q1503" s="72">
        <f>IF('Recurring Transactions'!$J$30="","",EDATE('Recurring Transactions'!$J$30,41))</f>
        <v/>
      </c>
      <c r="R1503" s="126">
        <f>IF($Q1503="","",TEXT($Q1503,"mmm yyyy"))</f>
        <v/>
      </c>
      <c r="S1503" s="124">
        <f>IF(OR('Recurring Transactions'!$A$30="",$Q1503=""),0,(IF('Recurring Transactions'!$F$30="Monthly",IF(AND('Recurring Transactions'!$J$30&lt;=EOMONTH($Q1503,0),$Q1503&lt;='Recurring Transactions'!$L$30),1,0),IF('Recurring Transactions'!$F$30="Semi-monthly",IF(AND('Recurring Transactions'!$J$30&lt;=EOMONTH($Q1503,0),$Q1503&lt;='Recurring Transactions'!$L$30),2,0),IF('Recurring Transactions'!$F$30="Weekly",IF(AND('Recurring Transactions'!$J$30&lt;=EOMONTH($Q1503,0),$Q1503&lt;='Recurring Transactions'!$L$30),MAX(0,INT((MIN(EOMONTH($Q1503,0),'Recurring Transactions'!$L$30)-'Recurring Transactions'!$J$30)/7)+INT(-(MAX('Recurring Transactions'!$J$30,$Q1503)-'Recurring Transactions'!$J$30)/7)+1),0),IF('Recurring Transactions'!$F$30="Bi-weekly",IF(AND('Recurring Transactions'!$J$30&lt;=EOMONTH($Q1503,0),$Q1503&lt;='Recurring Transactions'!$L$30),MAX(0,INT((MIN(EOMONTH($Q1503,0),'Recurring Transactions'!$L$30)-'Recurring Transactions'!$J$30)/14)+INT(-(MAX('Recurring Transactions'!$J$30,$Q1503)-'Recurring Transactions'!$J$30)/14)+1),0),IF('Recurring Transactions'!$F$30="Quarterly",IF(AND(AND('Recurring Transactions'!$J$30&lt;=EOMONTH($Q1503,0),$Q1503&lt;='Recurring Transactions'!$L$30),MOD((YEAR($Q1503)-YEAR('Recurring Transactions'!$J$30))*12+MONTH($Q1503)-MONTH('Recurring Transactions'!$J$30),3)=0),1,0),IF('Recurring Transactions'!$F$30="Annually",IF(AND(AND('Recurring Transactions'!$J$30&lt;=EOMONTH($Q1503,0),$Q1503&lt;='Recurring Transactions'!$L$30),MONTH($Q1503)=MONTH('Recurring Transactions'!$J$30)),1,0),0)))))))*'Recurring Transactions'!$D$30)</f>
        <v/>
      </c>
    </row>
    <row r="1504">
      <c r="N1504" s="126">
        <f>'Recurring Transactions'!$A$30</f>
        <v/>
      </c>
      <c r="O1504" s="126">
        <f>'Recurring Transactions'!$B$30</f>
        <v/>
      </c>
      <c r="P1504" s="126">
        <f>'Recurring Transactions'!$E$30</f>
        <v/>
      </c>
      <c r="Q1504" s="72">
        <f>IF('Recurring Transactions'!$J$30="","",EDATE('Recurring Transactions'!$J$30,42))</f>
        <v/>
      </c>
      <c r="R1504" s="126">
        <f>IF($Q1504="","",TEXT($Q1504,"mmm yyyy"))</f>
        <v/>
      </c>
      <c r="S1504" s="124">
        <f>IF(OR('Recurring Transactions'!$A$30="",$Q1504=""),0,(IF('Recurring Transactions'!$F$30="Monthly",IF(AND('Recurring Transactions'!$J$30&lt;=EOMONTH($Q1504,0),$Q1504&lt;='Recurring Transactions'!$L$30),1,0),IF('Recurring Transactions'!$F$30="Semi-monthly",IF(AND('Recurring Transactions'!$J$30&lt;=EOMONTH($Q1504,0),$Q1504&lt;='Recurring Transactions'!$L$30),2,0),IF('Recurring Transactions'!$F$30="Weekly",IF(AND('Recurring Transactions'!$J$30&lt;=EOMONTH($Q1504,0),$Q1504&lt;='Recurring Transactions'!$L$30),MAX(0,INT((MIN(EOMONTH($Q1504,0),'Recurring Transactions'!$L$30)-'Recurring Transactions'!$J$30)/7)+INT(-(MAX('Recurring Transactions'!$J$30,$Q1504)-'Recurring Transactions'!$J$30)/7)+1),0),IF('Recurring Transactions'!$F$30="Bi-weekly",IF(AND('Recurring Transactions'!$J$30&lt;=EOMONTH($Q1504,0),$Q1504&lt;='Recurring Transactions'!$L$30),MAX(0,INT((MIN(EOMONTH($Q1504,0),'Recurring Transactions'!$L$30)-'Recurring Transactions'!$J$30)/14)+INT(-(MAX('Recurring Transactions'!$J$30,$Q1504)-'Recurring Transactions'!$J$30)/14)+1),0),IF('Recurring Transactions'!$F$30="Quarterly",IF(AND(AND('Recurring Transactions'!$J$30&lt;=EOMONTH($Q1504,0),$Q1504&lt;='Recurring Transactions'!$L$30),MOD((YEAR($Q1504)-YEAR('Recurring Transactions'!$J$30))*12+MONTH($Q1504)-MONTH('Recurring Transactions'!$J$30),3)=0),1,0),IF('Recurring Transactions'!$F$30="Annually",IF(AND(AND('Recurring Transactions'!$J$30&lt;=EOMONTH($Q1504,0),$Q1504&lt;='Recurring Transactions'!$L$30),MONTH($Q1504)=MONTH('Recurring Transactions'!$J$30)),1,0),0)))))))*'Recurring Transactions'!$D$30)</f>
        <v/>
      </c>
    </row>
    <row r="1505">
      <c r="N1505" s="126">
        <f>'Recurring Transactions'!$A$30</f>
        <v/>
      </c>
      <c r="O1505" s="126">
        <f>'Recurring Transactions'!$B$30</f>
        <v/>
      </c>
      <c r="P1505" s="126">
        <f>'Recurring Transactions'!$E$30</f>
        <v/>
      </c>
      <c r="Q1505" s="72">
        <f>IF('Recurring Transactions'!$J$30="","",EDATE('Recurring Transactions'!$J$30,43))</f>
        <v/>
      </c>
      <c r="R1505" s="126">
        <f>IF($Q1505="","",TEXT($Q1505,"mmm yyyy"))</f>
        <v/>
      </c>
      <c r="S1505" s="124">
        <f>IF(OR('Recurring Transactions'!$A$30="",$Q1505=""),0,(IF('Recurring Transactions'!$F$30="Monthly",IF(AND('Recurring Transactions'!$J$30&lt;=EOMONTH($Q1505,0),$Q1505&lt;='Recurring Transactions'!$L$30),1,0),IF('Recurring Transactions'!$F$30="Semi-monthly",IF(AND('Recurring Transactions'!$J$30&lt;=EOMONTH($Q1505,0),$Q1505&lt;='Recurring Transactions'!$L$30),2,0),IF('Recurring Transactions'!$F$30="Weekly",IF(AND('Recurring Transactions'!$J$30&lt;=EOMONTH($Q1505,0),$Q1505&lt;='Recurring Transactions'!$L$30),MAX(0,INT((MIN(EOMONTH($Q1505,0),'Recurring Transactions'!$L$30)-'Recurring Transactions'!$J$30)/7)+INT(-(MAX('Recurring Transactions'!$J$30,$Q1505)-'Recurring Transactions'!$J$30)/7)+1),0),IF('Recurring Transactions'!$F$30="Bi-weekly",IF(AND('Recurring Transactions'!$J$30&lt;=EOMONTH($Q1505,0),$Q1505&lt;='Recurring Transactions'!$L$30),MAX(0,INT((MIN(EOMONTH($Q1505,0),'Recurring Transactions'!$L$30)-'Recurring Transactions'!$J$30)/14)+INT(-(MAX('Recurring Transactions'!$J$30,$Q1505)-'Recurring Transactions'!$J$30)/14)+1),0),IF('Recurring Transactions'!$F$30="Quarterly",IF(AND(AND('Recurring Transactions'!$J$30&lt;=EOMONTH($Q1505,0),$Q1505&lt;='Recurring Transactions'!$L$30),MOD((YEAR($Q1505)-YEAR('Recurring Transactions'!$J$30))*12+MONTH($Q1505)-MONTH('Recurring Transactions'!$J$30),3)=0),1,0),IF('Recurring Transactions'!$F$30="Annually",IF(AND(AND('Recurring Transactions'!$J$30&lt;=EOMONTH($Q1505,0),$Q1505&lt;='Recurring Transactions'!$L$30),MONTH($Q1505)=MONTH('Recurring Transactions'!$J$30)),1,0),0)))))))*'Recurring Transactions'!$D$30)</f>
        <v/>
      </c>
    </row>
    <row r="1506">
      <c r="N1506" s="126">
        <f>'Recurring Transactions'!$A$30</f>
        <v/>
      </c>
      <c r="O1506" s="126">
        <f>'Recurring Transactions'!$B$30</f>
        <v/>
      </c>
      <c r="P1506" s="126">
        <f>'Recurring Transactions'!$E$30</f>
        <v/>
      </c>
      <c r="Q1506" s="72">
        <f>IF('Recurring Transactions'!$J$30="","",EDATE('Recurring Transactions'!$J$30,44))</f>
        <v/>
      </c>
      <c r="R1506" s="126">
        <f>IF($Q1506="","",TEXT($Q1506,"mmm yyyy"))</f>
        <v/>
      </c>
      <c r="S1506" s="124">
        <f>IF(OR('Recurring Transactions'!$A$30="",$Q1506=""),0,(IF('Recurring Transactions'!$F$30="Monthly",IF(AND('Recurring Transactions'!$J$30&lt;=EOMONTH($Q1506,0),$Q1506&lt;='Recurring Transactions'!$L$30),1,0),IF('Recurring Transactions'!$F$30="Semi-monthly",IF(AND('Recurring Transactions'!$J$30&lt;=EOMONTH($Q1506,0),$Q1506&lt;='Recurring Transactions'!$L$30),2,0),IF('Recurring Transactions'!$F$30="Weekly",IF(AND('Recurring Transactions'!$J$30&lt;=EOMONTH($Q1506,0),$Q1506&lt;='Recurring Transactions'!$L$30),MAX(0,INT((MIN(EOMONTH($Q1506,0),'Recurring Transactions'!$L$30)-'Recurring Transactions'!$J$30)/7)+INT(-(MAX('Recurring Transactions'!$J$30,$Q1506)-'Recurring Transactions'!$J$30)/7)+1),0),IF('Recurring Transactions'!$F$30="Bi-weekly",IF(AND('Recurring Transactions'!$J$30&lt;=EOMONTH($Q1506,0),$Q1506&lt;='Recurring Transactions'!$L$30),MAX(0,INT((MIN(EOMONTH($Q1506,0),'Recurring Transactions'!$L$30)-'Recurring Transactions'!$J$30)/14)+INT(-(MAX('Recurring Transactions'!$J$30,$Q1506)-'Recurring Transactions'!$J$30)/14)+1),0),IF('Recurring Transactions'!$F$30="Quarterly",IF(AND(AND('Recurring Transactions'!$J$30&lt;=EOMONTH($Q1506,0),$Q1506&lt;='Recurring Transactions'!$L$30),MOD((YEAR($Q1506)-YEAR('Recurring Transactions'!$J$30))*12+MONTH($Q1506)-MONTH('Recurring Transactions'!$J$30),3)=0),1,0),IF('Recurring Transactions'!$F$30="Annually",IF(AND(AND('Recurring Transactions'!$J$30&lt;=EOMONTH($Q1506,0),$Q1506&lt;='Recurring Transactions'!$L$30),MONTH($Q1506)=MONTH('Recurring Transactions'!$J$30)),1,0),0)))))))*'Recurring Transactions'!$D$30)</f>
        <v/>
      </c>
    </row>
    <row r="1507">
      <c r="N1507" s="126">
        <f>'Recurring Transactions'!$A$30</f>
        <v/>
      </c>
      <c r="O1507" s="126">
        <f>'Recurring Transactions'!$B$30</f>
        <v/>
      </c>
      <c r="P1507" s="126">
        <f>'Recurring Transactions'!$E$30</f>
        <v/>
      </c>
      <c r="Q1507" s="72">
        <f>IF('Recurring Transactions'!$J$30="","",EDATE('Recurring Transactions'!$J$30,45))</f>
        <v/>
      </c>
      <c r="R1507" s="126">
        <f>IF($Q1507="","",TEXT($Q1507,"mmm yyyy"))</f>
        <v/>
      </c>
      <c r="S1507" s="124">
        <f>IF(OR('Recurring Transactions'!$A$30="",$Q1507=""),0,(IF('Recurring Transactions'!$F$30="Monthly",IF(AND('Recurring Transactions'!$J$30&lt;=EOMONTH($Q1507,0),$Q1507&lt;='Recurring Transactions'!$L$30),1,0),IF('Recurring Transactions'!$F$30="Semi-monthly",IF(AND('Recurring Transactions'!$J$30&lt;=EOMONTH($Q1507,0),$Q1507&lt;='Recurring Transactions'!$L$30),2,0),IF('Recurring Transactions'!$F$30="Weekly",IF(AND('Recurring Transactions'!$J$30&lt;=EOMONTH($Q1507,0),$Q1507&lt;='Recurring Transactions'!$L$30),MAX(0,INT((MIN(EOMONTH($Q1507,0),'Recurring Transactions'!$L$30)-'Recurring Transactions'!$J$30)/7)+INT(-(MAX('Recurring Transactions'!$J$30,$Q1507)-'Recurring Transactions'!$J$30)/7)+1),0),IF('Recurring Transactions'!$F$30="Bi-weekly",IF(AND('Recurring Transactions'!$J$30&lt;=EOMONTH($Q1507,0),$Q1507&lt;='Recurring Transactions'!$L$30),MAX(0,INT((MIN(EOMONTH($Q1507,0),'Recurring Transactions'!$L$30)-'Recurring Transactions'!$J$30)/14)+INT(-(MAX('Recurring Transactions'!$J$30,$Q1507)-'Recurring Transactions'!$J$30)/14)+1),0),IF('Recurring Transactions'!$F$30="Quarterly",IF(AND(AND('Recurring Transactions'!$J$30&lt;=EOMONTH($Q1507,0),$Q1507&lt;='Recurring Transactions'!$L$30),MOD((YEAR($Q1507)-YEAR('Recurring Transactions'!$J$30))*12+MONTH($Q1507)-MONTH('Recurring Transactions'!$J$30),3)=0),1,0),IF('Recurring Transactions'!$F$30="Annually",IF(AND(AND('Recurring Transactions'!$J$30&lt;=EOMONTH($Q1507,0),$Q1507&lt;='Recurring Transactions'!$L$30),MONTH($Q1507)=MONTH('Recurring Transactions'!$J$30)),1,0),0)))))))*'Recurring Transactions'!$D$30)</f>
        <v/>
      </c>
    </row>
    <row r="1508">
      <c r="N1508" s="126">
        <f>'Recurring Transactions'!$A$30</f>
        <v/>
      </c>
      <c r="O1508" s="126">
        <f>'Recurring Transactions'!$B$30</f>
        <v/>
      </c>
      <c r="P1508" s="126">
        <f>'Recurring Transactions'!$E$30</f>
        <v/>
      </c>
      <c r="Q1508" s="72">
        <f>IF('Recurring Transactions'!$J$30="","",EDATE('Recurring Transactions'!$J$30,46))</f>
        <v/>
      </c>
      <c r="R1508" s="126">
        <f>IF($Q1508="","",TEXT($Q1508,"mmm yyyy"))</f>
        <v/>
      </c>
      <c r="S1508" s="124">
        <f>IF(OR('Recurring Transactions'!$A$30="",$Q1508=""),0,(IF('Recurring Transactions'!$F$30="Monthly",IF(AND('Recurring Transactions'!$J$30&lt;=EOMONTH($Q1508,0),$Q1508&lt;='Recurring Transactions'!$L$30),1,0),IF('Recurring Transactions'!$F$30="Semi-monthly",IF(AND('Recurring Transactions'!$J$30&lt;=EOMONTH($Q1508,0),$Q1508&lt;='Recurring Transactions'!$L$30),2,0),IF('Recurring Transactions'!$F$30="Weekly",IF(AND('Recurring Transactions'!$J$30&lt;=EOMONTH($Q1508,0),$Q1508&lt;='Recurring Transactions'!$L$30),MAX(0,INT((MIN(EOMONTH($Q1508,0),'Recurring Transactions'!$L$30)-'Recurring Transactions'!$J$30)/7)+INT(-(MAX('Recurring Transactions'!$J$30,$Q1508)-'Recurring Transactions'!$J$30)/7)+1),0),IF('Recurring Transactions'!$F$30="Bi-weekly",IF(AND('Recurring Transactions'!$J$30&lt;=EOMONTH($Q1508,0),$Q1508&lt;='Recurring Transactions'!$L$30),MAX(0,INT((MIN(EOMONTH($Q1508,0),'Recurring Transactions'!$L$30)-'Recurring Transactions'!$J$30)/14)+INT(-(MAX('Recurring Transactions'!$J$30,$Q1508)-'Recurring Transactions'!$J$30)/14)+1),0),IF('Recurring Transactions'!$F$30="Quarterly",IF(AND(AND('Recurring Transactions'!$J$30&lt;=EOMONTH($Q1508,0),$Q1508&lt;='Recurring Transactions'!$L$30),MOD((YEAR($Q1508)-YEAR('Recurring Transactions'!$J$30))*12+MONTH($Q1508)-MONTH('Recurring Transactions'!$J$30),3)=0),1,0),IF('Recurring Transactions'!$F$30="Annually",IF(AND(AND('Recurring Transactions'!$J$30&lt;=EOMONTH($Q1508,0),$Q1508&lt;='Recurring Transactions'!$L$30),MONTH($Q1508)=MONTH('Recurring Transactions'!$J$30)),1,0),0)))))))*'Recurring Transactions'!$D$30)</f>
        <v/>
      </c>
    </row>
    <row r="1509">
      <c r="N1509" s="126">
        <f>'Recurring Transactions'!$A$30</f>
        <v/>
      </c>
      <c r="O1509" s="126">
        <f>'Recurring Transactions'!$B$30</f>
        <v/>
      </c>
      <c r="P1509" s="126">
        <f>'Recurring Transactions'!$E$30</f>
        <v/>
      </c>
      <c r="Q1509" s="72">
        <f>IF('Recurring Transactions'!$J$30="","",EDATE('Recurring Transactions'!$J$30,47))</f>
        <v/>
      </c>
      <c r="R1509" s="126">
        <f>IF($Q1509="","",TEXT($Q1509,"mmm yyyy"))</f>
        <v/>
      </c>
      <c r="S1509" s="124">
        <f>IF(OR('Recurring Transactions'!$A$30="",$Q1509=""),0,(IF('Recurring Transactions'!$F$30="Monthly",IF(AND('Recurring Transactions'!$J$30&lt;=EOMONTH($Q1509,0),$Q1509&lt;='Recurring Transactions'!$L$30),1,0),IF('Recurring Transactions'!$F$30="Semi-monthly",IF(AND('Recurring Transactions'!$J$30&lt;=EOMONTH($Q1509,0),$Q1509&lt;='Recurring Transactions'!$L$30),2,0),IF('Recurring Transactions'!$F$30="Weekly",IF(AND('Recurring Transactions'!$J$30&lt;=EOMONTH($Q1509,0),$Q1509&lt;='Recurring Transactions'!$L$30),MAX(0,INT((MIN(EOMONTH($Q1509,0),'Recurring Transactions'!$L$30)-'Recurring Transactions'!$J$30)/7)+INT(-(MAX('Recurring Transactions'!$J$30,$Q1509)-'Recurring Transactions'!$J$30)/7)+1),0),IF('Recurring Transactions'!$F$30="Bi-weekly",IF(AND('Recurring Transactions'!$J$30&lt;=EOMONTH($Q1509,0),$Q1509&lt;='Recurring Transactions'!$L$30),MAX(0,INT((MIN(EOMONTH($Q1509,0),'Recurring Transactions'!$L$30)-'Recurring Transactions'!$J$30)/14)+INT(-(MAX('Recurring Transactions'!$J$30,$Q1509)-'Recurring Transactions'!$J$30)/14)+1),0),IF('Recurring Transactions'!$F$30="Quarterly",IF(AND(AND('Recurring Transactions'!$J$30&lt;=EOMONTH($Q1509,0),$Q1509&lt;='Recurring Transactions'!$L$30),MOD((YEAR($Q1509)-YEAR('Recurring Transactions'!$J$30))*12+MONTH($Q1509)-MONTH('Recurring Transactions'!$J$30),3)=0),1,0),IF('Recurring Transactions'!$F$30="Annually",IF(AND(AND('Recurring Transactions'!$J$30&lt;=EOMONTH($Q1509,0),$Q1509&lt;='Recurring Transactions'!$L$30),MONTH($Q1509)=MONTH('Recurring Transactions'!$J$30)),1,0),0)))))))*'Recurring Transactions'!$D$30)</f>
        <v/>
      </c>
    </row>
    <row r="1510">
      <c r="N1510" s="126">
        <f>'Recurring Transactions'!$A$30</f>
        <v/>
      </c>
      <c r="O1510" s="126">
        <f>'Recurring Transactions'!$B$30</f>
        <v/>
      </c>
      <c r="P1510" s="126">
        <f>'Recurring Transactions'!$E$30</f>
        <v/>
      </c>
      <c r="Q1510" s="72">
        <f>IF('Recurring Transactions'!$J$30="","",EDATE('Recurring Transactions'!$J$30,48))</f>
        <v/>
      </c>
      <c r="R1510" s="126">
        <f>IF($Q1510="","",TEXT($Q1510,"mmm yyyy"))</f>
        <v/>
      </c>
      <c r="S1510" s="124">
        <f>IF(OR('Recurring Transactions'!$A$30="",$Q1510=""),0,(IF('Recurring Transactions'!$F$30="Monthly",IF(AND('Recurring Transactions'!$J$30&lt;=EOMONTH($Q1510,0),$Q1510&lt;='Recurring Transactions'!$L$30),1,0),IF('Recurring Transactions'!$F$30="Semi-monthly",IF(AND('Recurring Transactions'!$J$30&lt;=EOMONTH($Q1510,0),$Q1510&lt;='Recurring Transactions'!$L$30),2,0),IF('Recurring Transactions'!$F$30="Weekly",IF(AND('Recurring Transactions'!$J$30&lt;=EOMONTH($Q1510,0),$Q1510&lt;='Recurring Transactions'!$L$30),MAX(0,INT((MIN(EOMONTH($Q1510,0),'Recurring Transactions'!$L$30)-'Recurring Transactions'!$J$30)/7)+INT(-(MAX('Recurring Transactions'!$J$30,$Q1510)-'Recurring Transactions'!$J$30)/7)+1),0),IF('Recurring Transactions'!$F$30="Bi-weekly",IF(AND('Recurring Transactions'!$J$30&lt;=EOMONTH($Q1510,0),$Q1510&lt;='Recurring Transactions'!$L$30),MAX(0,INT((MIN(EOMONTH($Q1510,0),'Recurring Transactions'!$L$30)-'Recurring Transactions'!$J$30)/14)+INT(-(MAX('Recurring Transactions'!$J$30,$Q1510)-'Recurring Transactions'!$J$30)/14)+1),0),IF('Recurring Transactions'!$F$30="Quarterly",IF(AND(AND('Recurring Transactions'!$J$30&lt;=EOMONTH($Q1510,0),$Q1510&lt;='Recurring Transactions'!$L$30),MOD((YEAR($Q1510)-YEAR('Recurring Transactions'!$J$30))*12+MONTH($Q1510)-MONTH('Recurring Transactions'!$J$30),3)=0),1,0),IF('Recurring Transactions'!$F$30="Annually",IF(AND(AND('Recurring Transactions'!$J$30&lt;=EOMONTH($Q1510,0),$Q1510&lt;='Recurring Transactions'!$L$30),MONTH($Q1510)=MONTH('Recurring Transactions'!$J$30)),1,0),0)))))))*'Recurring Transactions'!$D$30)</f>
        <v/>
      </c>
    </row>
    <row r="1511">
      <c r="N1511" s="126">
        <f>'Recurring Transactions'!$A$30</f>
        <v/>
      </c>
      <c r="O1511" s="126">
        <f>'Recurring Transactions'!$B$30</f>
        <v/>
      </c>
      <c r="P1511" s="126">
        <f>'Recurring Transactions'!$E$30</f>
        <v/>
      </c>
      <c r="Q1511" s="72">
        <f>IF('Recurring Transactions'!$J$30="","",EDATE('Recurring Transactions'!$J$30,49))</f>
        <v/>
      </c>
      <c r="R1511" s="126">
        <f>IF($Q1511="","",TEXT($Q1511,"mmm yyyy"))</f>
        <v/>
      </c>
      <c r="S1511" s="124">
        <f>IF(OR('Recurring Transactions'!$A$30="",$Q1511=""),0,(IF('Recurring Transactions'!$F$30="Monthly",IF(AND('Recurring Transactions'!$J$30&lt;=EOMONTH($Q1511,0),$Q1511&lt;='Recurring Transactions'!$L$30),1,0),IF('Recurring Transactions'!$F$30="Semi-monthly",IF(AND('Recurring Transactions'!$J$30&lt;=EOMONTH($Q1511,0),$Q1511&lt;='Recurring Transactions'!$L$30),2,0),IF('Recurring Transactions'!$F$30="Weekly",IF(AND('Recurring Transactions'!$J$30&lt;=EOMONTH($Q1511,0),$Q1511&lt;='Recurring Transactions'!$L$30),MAX(0,INT((MIN(EOMONTH($Q1511,0),'Recurring Transactions'!$L$30)-'Recurring Transactions'!$J$30)/7)+INT(-(MAX('Recurring Transactions'!$J$30,$Q1511)-'Recurring Transactions'!$J$30)/7)+1),0),IF('Recurring Transactions'!$F$30="Bi-weekly",IF(AND('Recurring Transactions'!$J$30&lt;=EOMONTH($Q1511,0),$Q1511&lt;='Recurring Transactions'!$L$30),MAX(0,INT((MIN(EOMONTH($Q1511,0),'Recurring Transactions'!$L$30)-'Recurring Transactions'!$J$30)/14)+INT(-(MAX('Recurring Transactions'!$J$30,$Q1511)-'Recurring Transactions'!$J$30)/14)+1),0),IF('Recurring Transactions'!$F$30="Quarterly",IF(AND(AND('Recurring Transactions'!$J$30&lt;=EOMONTH($Q1511,0),$Q1511&lt;='Recurring Transactions'!$L$30),MOD((YEAR($Q1511)-YEAR('Recurring Transactions'!$J$30))*12+MONTH($Q1511)-MONTH('Recurring Transactions'!$J$30),3)=0),1,0),IF('Recurring Transactions'!$F$30="Annually",IF(AND(AND('Recurring Transactions'!$J$30&lt;=EOMONTH($Q1511,0),$Q1511&lt;='Recurring Transactions'!$L$30),MONTH($Q1511)=MONTH('Recurring Transactions'!$J$30)),1,0),0)))))))*'Recurring Transactions'!$D$30)</f>
        <v/>
      </c>
    </row>
    <row r="1512">
      <c r="N1512" s="126">
        <f>'Recurring Transactions'!$A$30</f>
        <v/>
      </c>
      <c r="O1512" s="126">
        <f>'Recurring Transactions'!$B$30</f>
        <v/>
      </c>
      <c r="P1512" s="126">
        <f>'Recurring Transactions'!$E$30</f>
        <v/>
      </c>
      <c r="Q1512" s="72">
        <f>IF('Recurring Transactions'!$J$30="","",EDATE('Recurring Transactions'!$J$30,50))</f>
        <v/>
      </c>
      <c r="R1512" s="126">
        <f>IF($Q1512="","",TEXT($Q1512,"mmm yyyy"))</f>
        <v/>
      </c>
      <c r="S1512" s="124">
        <f>IF(OR('Recurring Transactions'!$A$30="",$Q1512=""),0,(IF('Recurring Transactions'!$F$30="Monthly",IF(AND('Recurring Transactions'!$J$30&lt;=EOMONTH($Q1512,0),$Q1512&lt;='Recurring Transactions'!$L$30),1,0),IF('Recurring Transactions'!$F$30="Semi-monthly",IF(AND('Recurring Transactions'!$J$30&lt;=EOMONTH($Q1512,0),$Q1512&lt;='Recurring Transactions'!$L$30),2,0),IF('Recurring Transactions'!$F$30="Weekly",IF(AND('Recurring Transactions'!$J$30&lt;=EOMONTH($Q1512,0),$Q1512&lt;='Recurring Transactions'!$L$30),MAX(0,INT((MIN(EOMONTH($Q1512,0),'Recurring Transactions'!$L$30)-'Recurring Transactions'!$J$30)/7)+INT(-(MAX('Recurring Transactions'!$J$30,$Q1512)-'Recurring Transactions'!$J$30)/7)+1),0),IF('Recurring Transactions'!$F$30="Bi-weekly",IF(AND('Recurring Transactions'!$J$30&lt;=EOMONTH($Q1512,0),$Q1512&lt;='Recurring Transactions'!$L$30),MAX(0,INT((MIN(EOMONTH($Q1512,0),'Recurring Transactions'!$L$30)-'Recurring Transactions'!$J$30)/14)+INT(-(MAX('Recurring Transactions'!$J$30,$Q1512)-'Recurring Transactions'!$J$30)/14)+1),0),IF('Recurring Transactions'!$F$30="Quarterly",IF(AND(AND('Recurring Transactions'!$J$30&lt;=EOMONTH($Q1512,0),$Q1512&lt;='Recurring Transactions'!$L$30),MOD((YEAR($Q1512)-YEAR('Recurring Transactions'!$J$30))*12+MONTH($Q1512)-MONTH('Recurring Transactions'!$J$30),3)=0),1,0),IF('Recurring Transactions'!$F$30="Annually",IF(AND(AND('Recurring Transactions'!$J$30&lt;=EOMONTH($Q1512,0),$Q1512&lt;='Recurring Transactions'!$L$30),MONTH($Q1512)=MONTH('Recurring Transactions'!$J$30)),1,0),0)))))))*'Recurring Transactions'!$D$30)</f>
        <v/>
      </c>
    </row>
    <row r="1513">
      <c r="N1513" s="126">
        <f>'Recurring Transactions'!$A$30</f>
        <v/>
      </c>
      <c r="O1513" s="126">
        <f>'Recurring Transactions'!$B$30</f>
        <v/>
      </c>
      <c r="P1513" s="126">
        <f>'Recurring Transactions'!$E$30</f>
        <v/>
      </c>
      <c r="Q1513" s="72">
        <f>IF('Recurring Transactions'!$J$30="","",EDATE('Recurring Transactions'!$J$30,51))</f>
        <v/>
      </c>
      <c r="R1513" s="126">
        <f>IF($Q1513="","",TEXT($Q1513,"mmm yyyy"))</f>
        <v/>
      </c>
      <c r="S1513" s="124">
        <f>IF(OR('Recurring Transactions'!$A$30="",$Q1513=""),0,(IF('Recurring Transactions'!$F$30="Monthly",IF(AND('Recurring Transactions'!$J$30&lt;=EOMONTH($Q1513,0),$Q1513&lt;='Recurring Transactions'!$L$30),1,0),IF('Recurring Transactions'!$F$30="Semi-monthly",IF(AND('Recurring Transactions'!$J$30&lt;=EOMONTH($Q1513,0),$Q1513&lt;='Recurring Transactions'!$L$30),2,0),IF('Recurring Transactions'!$F$30="Weekly",IF(AND('Recurring Transactions'!$J$30&lt;=EOMONTH($Q1513,0),$Q1513&lt;='Recurring Transactions'!$L$30),MAX(0,INT((MIN(EOMONTH($Q1513,0),'Recurring Transactions'!$L$30)-'Recurring Transactions'!$J$30)/7)+INT(-(MAX('Recurring Transactions'!$J$30,$Q1513)-'Recurring Transactions'!$J$30)/7)+1),0),IF('Recurring Transactions'!$F$30="Bi-weekly",IF(AND('Recurring Transactions'!$J$30&lt;=EOMONTH($Q1513,0),$Q1513&lt;='Recurring Transactions'!$L$30),MAX(0,INT((MIN(EOMONTH($Q1513,0),'Recurring Transactions'!$L$30)-'Recurring Transactions'!$J$30)/14)+INT(-(MAX('Recurring Transactions'!$J$30,$Q1513)-'Recurring Transactions'!$J$30)/14)+1),0),IF('Recurring Transactions'!$F$30="Quarterly",IF(AND(AND('Recurring Transactions'!$J$30&lt;=EOMONTH($Q1513,0),$Q1513&lt;='Recurring Transactions'!$L$30),MOD((YEAR($Q1513)-YEAR('Recurring Transactions'!$J$30))*12+MONTH($Q1513)-MONTH('Recurring Transactions'!$J$30),3)=0),1,0),IF('Recurring Transactions'!$F$30="Annually",IF(AND(AND('Recurring Transactions'!$J$30&lt;=EOMONTH($Q1513,0),$Q1513&lt;='Recurring Transactions'!$L$30),MONTH($Q1513)=MONTH('Recurring Transactions'!$J$30)),1,0),0)))))))*'Recurring Transactions'!$D$30)</f>
        <v/>
      </c>
    </row>
    <row r="1514">
      <c r="N1514" s="126">
        <f>'Recurring Transactions'!$A$30</f>
        <v/>
      </c>
      <c r="O1514" s="126">
        <f>'Recurring Transactions'!$B$30</f>
        <v/>
      </c>
      <c r="P1514" s="126">
        <f>'Recurring Transactions'!$E$30</f>
        <v/>
      </c>
      <c r="Q1514" s="72">
        <f>IF('Recurring Transactions'!$J$30="","",EDATE('Recurring Transactions'!$J$30,52))</f>
        <v/>
      </c>
      <c r="R1514" s="126">
        <f>IF($Q1514="","",TEXT($Q1514,"mmm yyyy"))</f>
        <v/>
      </c>
      <c r="S1514" s="124">
        <f>IF(OR('Recurring Transactions'!$A$30="",$Q1514=""),0,(IF('Recurring Transactions'!$F$30="Monthly",IF(AND('Recurring Transactions'!$J$30&lt;=EOMONTH($Q1514,0),$Q1514&lt;='Recurring Transactions'!$L$30),1,0),IF('Recurring Transactions'!$F$30="Semi-monthly",IF(AND('Recurring Transactions'!$J$30&lt;=EOMONTH($Q1514,0),$Q1514&lt;='Recurring Transactions'!$L$30),2,0),IF('Recurring Transactions'!$F$30="Weekly",IF(AND('Recurring Transactions'!$J$30&lt;=EOMONTH($Q1514,0),$Q1514&lt;='Recurring Transactions'!$L$30),MAX(0,INT((MIN(EOMONTH($Q1514,0),'Recurring Transactions'!$L$30)-'Recurring Transactions'!$J$30)/7)+INT(-(MAX('Recurring Transactions'!$J$30,$Q1514)-'Recurring Transactions'!$J$30)/7)+1),0),IF('Recurring Transactions'!$F$30="Bi-weekly",IF(AND('Recurring Transactions'!$J$30&lt;=EOMONTH($Q1514,0),$Q1514&lt;='Recurring Transactions'!$L$30),MAX(0,INT((MIN(EOMONTH($Q1514,0),'Recurring Transactions'!$L$30)-'Recurring Transactions'!$J$30)/14)+INT(-(MAX('Recurring Transactions'!$J$30,$Q1514)-'Recurring Transactions'!$J$30)/14)+1),0),IF('Recurring Transactions'!$F$30="Quarterly",IF(AND(AND('Recurring Transactions'!$J$30&lt;=EOMONTH($Q1514,0),$Q1514&lt;='Recurring Transactions'!$L$30),MOD((YEAR($Q1514)-YEAR('Recurring Transactions'!$J$30))*12+MONTH($Q1514)-MONTH('Recurring Transactions'!$J$30),3)=0),1,0),IF('Recurring Transactions'!$F$30="Annually",IF(AND(AND('Recurring Transactions'!$J$30&lt;=EOMONTH($Q1514,0),$Q1514&lt;='Recurring Transactions'!$L$30),MONTH($Q1514)=MONTH('Recurring Transactions'!$J$30)),1,0),0)))))))*'Recurring Transactions'!$D$30)</f>
        <v/>
      </c>
    </row>
    <row r="1515">
      <c r="N1515" s="126">
        <f>'Recurring Transactions'!$A$30</f>
        <v/>
      </c>
      <c r="O1515" s="126">
        <f>'Recurring Transactions'!$B$30</f>
        <v/>
      </c>
      <c r="P1515" s="126">
        <f>'Recurring Transactions'!$E$30</f>
        <v/>
      </c>
      <c r="Q1515" s="72">
        <f>IF('Recurring Transactions'!$J$30="","",EDATE('Recurring Transactions'!$J$30,53))</f>
        <v/>
      </c>
      <c r="R1515" s="126">
        <f>IF($Q1515="","",TEXT($Q1515,"mmm yyyy"))</f>
        <v/>
      </c>
      <c r="S1515" s="124">
        <f>IF(OR('Recurring Transactions'!$A$30="",$Q1515=""),0,(IF('Recurring Transactions'!$F$30="Monthly",IF(AND('Recurring Transactions'!$J$30&lt;=EOMONTH($Q1515,0),$Q1515&lt;='Recurring Transactions'!$L$30),1,0),IF('Recurring Transactions'!$F$30="Semi-monthly",IF(AND('Recurring Transactions'!$J$30&lt;=EOMONTH($Q1515,0),$Q1515&lt;='Recurring Transactions'!$L$30),2,0),IF('Recurring Transactions'!$F$30="Weekly",IF(AND('Recurring Transactions'!$J$30&lt;=EOMONTH($Q1515,0),$Q1515&lt;='Recurring Transactions'!$L$30),MAX(0,INT((MIN(EOMONTH($Q1515,0),'Recurring Transactions'!$L$30)-'Recurring Transactions'!$J$30)/7)+INT(-(MAX('Recurring Transactions'!$J$30,$Q1515)-'Recurring Transactions'!$J$30)/7)+1),0),IF('Recurring Transactions'!$F$30="Bi-weekly",IF(AND('Recurring Transactions'!$J$30&lt;=EOMONTH($Q1515,0),$Q1515&lt;='Recurring Transactions'!$L$30),MAX(0,INT((MIN(EOMONTH($Q1515,0),'Recurring Transactions'!$L$30)-'Recurring Transactions'!$J$30)/14)+INT(-(MAX('Recurring Transactions'!$J$30,$Q1515)-'Recurring Transactions'!$J$30)/14)+1),0),IF('Recurring Transactions'!$F$30="Quarterly",IF(AND(AND('Recurring Transactions'!$J$30&lt;=EOMONTH($Q1515,0),$Q1515&lt;='Recurring Transactions'!$L$30),MOD((YEAR($Q1515)-YEAR('Recurring Transactions'!$J$30))*12+MONTH($Q1515)-MONTH('Recurring Transactions'!$J$30),3)=0),1,0),IF('Recurring Transactions'!$F$30="Annually",IF(AND(AND('Recurring Transactions'!$J$30&lt;=EOMONTH($Q1515,0),$Q1515&lt;='Recurring Transactions'!$L$30),MONTH($Q1515)=MONTH('Recurring Transactions'!$J$30)),1,0),0)))))))*'Recurring Transactions'!$D$30)</f>
        <v/>
      </c>
    </row>
    <row r="1516">
      <c r="N1516" s="126">
        <f>'Recurring Transactions'!$A$30</f>
        <v/>
      </c>
      <c r="O1516" s="126">
        <f>'Recurring Transactions'!$B$30</f>
        <v/>
      </c>
      <c r="P1516" s="126">
        <f>'Recurring Transactions'!$E$30</f>
        <v/>
      </c>
      <c r="Q1516" s="72">
        <f>IF('Recurring Transactions'!$J$30="","",EDATE('Recurring Transactions'!$J$30,54))</f>
        <v/>
      </c>
      <c r="R1516" s="126">
        <f>IF($Q1516="","",TEXT($Q1516,"mmm yyyy"))</f>
        <v/>
      </c>
      <c r="S1516" s="124">
        <f>IF(OR('Recurring Transactions'!$A$30="",$Q1516=""),0,(IF('Recurring Transactions'!$F$30="Monthly",IF(AND('Recurring Transactions'!$J$30&lt;=EOMONTH($Q1516,0),$Q1516&lt;='Recurring Transactions'!$L$30),1,0),IF('Recurring Transactions'!$F$30="Semi-monthly",IF(AND('Recurring Transactions'!$J$30&lt;=EOMONTH($Q1516,0),$Q1516&lt;='Recurring Transactions'!$L$30),2,0),IF('Recurring Transactions'!$F$30="Weekly",IF(AND('Recurring Transactions'!$J$30&lt;=EOMONTH($Q1516,0),$Q1516&lt;='Recurring Transactions'!$L$30),MAX(0,INT((MIN(EOMONTH($Q1516,0),'Recurring Transactions'!$L$30)-'Recurring Transactions'!$J$30)/7)+INT(-(MAX('Recurring Transactions'!$J$30,$Q1516)-'Recurring Transactions'!$J$30)/7)+1),0),IF('Recurring Transactions'!$F$30="Bi-weekly",IF(AND('Recurring Transactions'!$J$30&lt;=EOMONTH($Q1516,0),$Q1516&lt;='Recurring Transactions'!$L$30),MAX(0,INT((MIN(EOMONTH($Q1516,0),'Recurring Transactions'!$L$30)-'Recurring Transactions'!$J$30)/14)+INT(-(MAX('Recurring Transactions'!$J$30,$Q1516)-'Recurring Transactions'!$J$30)/14)+1),0),IF('Recurring Transactions'!$F$30="Quarterly",IF(AND(AND('Recurring Transactions'!$J$30&lt;=EOMONTH($Q1516,0),$Q1516&lt;='Recurring Transactions'!$L$30),MOD((YEAR($Q1516)-YEAR('Recurring Transactions'!$J$30))*12+MONTH($Q1516)-MONTH('Recurring Transactions'!$J$30),3)=0),1,0),IF('Recurring Transactions'!$F$30="Annually",IF(AND(AND('Recurring Transactions'!$J$30&lt;=EOMONTH($Q1516,0),$Q1516&lt;='Recurring Transactions'!$L$30),MONTH($Q1516)=MONTH('Recurring Transactions'!$J$30)),1,0),0)))))))*'Recurring Transactions'!$D$30)</f>
        <v/>
      </c>
    </row>
    <row r="1517">
      <c r="N1517" s="126">
        <f>'Recurring Transactions'!$A$30</f>
        <v/>
      </c>
      <c r="O1517" s="126">
        <f>'Recurring Transactions'!$B$30</f>
        <v/>
      </c>
      <c r="P1517" s="126">
        <f>'Recurring Transactions'!$E$30</f>
        <v/>
      </c>
      <c r="Q1517" s="72">
        <f>IF('Recurring Transactions'!$J$30="","",EDATE('Recurring Transactions'!$J$30,55))</f>
        <v/>
      </c>
      <c r="R1517" s="126">
        <f>IF($Q1517="","",TEXT($Q1517,"mmm yyyy"))</f>
        <v/>
      </c>
      <c r="S1517" s="124">
        <f>IF(OR('Recurring Transactions'!$A$30="",$Q1517=""),0,(IF('Recurring Transactions'!$F$30="Monthly",IF(AND('Recurring Transactions'!$J$30&lt;=EOMONTH($Q1517,0),$Q1517&lt;='Recurring Transactions'!$L$30),1,0),IF('Recurring Transactions'!$F$30="Semi-monthly",IF(AND('Recurring Transactions'!$J$30&lt;=EOMONTH($Q1517,0),$Q1517&lt;='Recurring Transactions'!$L$30),2,0),IF('Recurring Transactions'!$F$30="Weekly",IF(AND('Recurring Transactions'!$J$30&lt;=EOMONTH($Q1517,0),$Q1517&lt;='Recurring Transactions'!$L$30),MAX(0,INT((MIN(EOMONTH($Q1517,0),'Recurring Transactions'!$L$30)-'Recurring Transactions'!$J$30)/7)+INT(-(MAX('Recurring Transactions'!$J$30,$Q1517)-'Recurring Transactions'!$J$30)/7)+1),0),IF('Recurring Transactions'!$F$30="Bi-weekly",IF(AND('Recurring Transactions'!$J$30&lt;=EOMONTH($Q1517,0),$Q1517&lt;='Recurring Transactions'!$L$30),MAX(0,INT((MIN(EOMONTH($Q1517,0),'Recurring Transactions'!$L$30)-'Recurring Transactions'!$J$30)/14)+INT(-(MAX('Recurring Transactions'!$J$30,$Q1517)-'Recurring Transactions'!$J$30)/14)+1),0),IF('Recurring Transactions'!$F$30="Quarterly",IF(AND(AND('Recurring Transactions'!$J$30&lt;=EOMONTH($Q1517,0),$Q1517&lt;='Recurring Transactions'!$L$30),MOD((YEAR($Q1517)-YEAR('Recurring Transactions'!$J$30))*12+MONTH($Q1517)-MONTH('Recurring Transactions'!$J$30),3)=0),1,0),IF('Recurring Transactions'!$F$30="Annually",IF(AND(AND('Recurring Transactions'!$J$30&lt;=EOMONTH($Q1517,0),$Q1517&lt;='Recurring Transactions'!$L$30),MONTH($Q1517)=MONTH('Recurring Transactions'!$J$30)),1,0),0)))))))*'Recurring Transactions'!$D$30)</f>
        <v/>
      </c>
    </row>
    <row r="1518">
      <c r="N1518" s="126">
        <f>'Recurring Transactions'!$A$30</f>
        <v/>
      </c>
      <c r="O1518" s="126">
        <f>'Recurring Transactions'!$B$30</f>
        <v/>
      </c>
      <c r="P1518" s="126">
        <f>'Recurring Transactions'!$E$30</f>
        <v/>
      </c>
      <c r="Q1518" s="72">
        <f>IF('Recurring Transactions'!$J$30="","",EDATE('Recurring Transactions'!$J$30,56))</f>
        <v/>
      </c>
      <c r="R1518" s="126">
        <f>IF($Q1518="","",TEXT($Q1518,"mmm yyyy"))</f>
        <v/>
      </c>
      <c r="S1518" s="124">
        <f>IF(OR('Recurring Transactions'!$A$30="",$Q1518=""),0,(IF('Recurring Transactions'!$F$30="Monthly",IF(AND('Recurring Transactions'!$J$30&lt;=EOMONTH($Q1518,0),$Q1518&lt;='Recurring Transactions'!$L$30),1,0),IF('Recurring Transactions'!$F$30="Semi-monthly",IF(AND('Recurring Transactions'!$J$30&lt;=EOMONTH($Q1518,0),$Q1518&lt;='Recurring Transactions'!$L$30),2,0),IF('Recurring Transactions'!$F$30="Weekly",IF(AND('Recurring Transactions'!$J$30&lt;=EOMONTH($Q1518,0),$Q1518&lt;='Recurring Transactions'!$L$30),MAX(0,INT((MIN(EOMONTH($Q1518,0),'Recurring Transactions'!$L$30)-'Recurring Transactions'!$J$30)/7)+INT(-(MAX('Recurring Transactions'!$J$30,$Q1518)-'Recurring Transactions'!$J$30)/7)+1),0),IF('Recurring Transactions'!$F$30="Bi-weekly",IF(AND('Recurring Transactions'!$J$30&lt;=EOMONTH($Q1518,0),$Q1518&lt;='Recurring Transactions'!$L$30),MAX(0,INT((MIN(EOMONTH($Q1518,0),'Recurring Transactions'!$L$30)-'Recurring Transactions'!$J$30)/14)+INT(-(MAX('Recurring Transactions'!$J$30,$Q1518)-'Recurring Transactions'!$J$30)/14)+1),0),IF('Recurring Transactions'!$F$30="Quarterly",IF(AND(AND('Recurring Transactions'!$J$30&lt;=EOMONTH($Q1518,0),$Q1518&lt;='Recurring Transactions'!$L$30),MOD((YEAR($Q1518)-YEAR('Recurring Transactions'!$J$30))*12+MONTH($Q1518)-MONTH('Recurring Transactions'!$J$30),3)=0),1,0),IF('Recurring Transactions'!$F$30="Annually",IF(AND(AND('Recurring Transactions'!$J$30&lt;=EOMONTH($Q1518,0),$Q1518&lt;='Recurring Transactions'!$L$30),MONTH($Q1518)=MONTH('Recurring Transactions'!$J$30)),1,0),0)))))))*'Recurring Transactions'!$D$30)</f>
        <v/>
      </c>
    </row>
    <row r="1519">
      <c r="N1519" s="126">
        <f>'Recurring Transactions'!$A$30</f>
        <v/>
      </c>
      <c r="O1519" s="126">
        <f>'Recurring Transactions'!$B$30</f>
        <v/>
      </c>
      <c r="P1519" s="126">
        <f>'Recurring Transactions'!$E$30</f>
        <v/>
      </c>
      <c r="Q1519" s="72">
        <f>IF('Recurring Transactions'!$J$30="","",EDATE('Recurring Transactions'!$J$30,57))</f>
        <v/>
      </c>
      <c r="R1519" s="126">
        <f>IF($Q1519="","",TEXT($Q1519,"mmm yyyy"))</f>
        <v/>
      </c>
      <c r="S1519" s="124">
        <f>IF(OR('Recurring Transactions'!$A$30="",$Q1519=""),0,(IF('Recurring Transactions'!$F$30="Monthly",IF(AND('Recurring Transactions'!$J$30&lt;=EOMONTH($Q1519,0),$Q1519&lt;='Recurring Transactions'!$L$30),1,0),IF('Recurring Transactions'!$F$30="Semi-monthly",IF(AND('Recurring Transactions'!$J$30&lt;=EOMONTH($Q1519,0),$Q1519&lt;='Recurring Transactions'!$L$30),2,0),IF('Recurring Transactions'!$F$30="Weekly",IF(AND('Recurring Transactions'!$J$30&lt;=EOMONTH($Q1519,0),$Q1519&lt;='Recurring Transactions'!$L$30),MAX(0,INT((MIN(EOMONTH($Q1519,0),'Recurring Transactions'!$L$30)-'Recurring Transactions'!$J$30)/7)+INT(-(MAX('Recurring Transactions'!$J$30,$Q1519)-'Recurring Transactions'!$J$30)/7)+1),0),IF('Recurring Transactions'!$F$30="Bi-weekly",IF(AND('Recurring Transactions'!$J$30&lt;=EOMONTH($Q1519,0),$Q1519&lt;='Recurring Transactions'!$L$30),MAX(0,INT((MIN(EOMONTH($Q1519,0),'Recurring Transactions'!$L$30)-'Recurring Transactions'!$J$30)/14)+INT(-(MAX('Recurring Transactions'!$J$30,$Q1519)-'Recurring Transactions'!$J$30)/14)+1),0),IF('Recurring Transactions'!$F$30="Quarterly",IF(AND(AND('Recurring Transactions'!$J$30&lt;=EOMONTH($Q1519,0),$Q1519&lt;='Recurring Transactions'!$L$30),MOD((YEAR($Q1519)-YEAR('Recurring Transactions'!$J$30))*12+MONTH($Q1519)-MONTH('Recurring Transactions'!$J$30),3)=0),1,0),IF('Recurring Transactions'!$F$30="Annually",IF(AND(AND('Recurring Transactions'!$J$30&lt;=EOMONTH($Q1519,0),$Q1519&lt;='Recurring Transactions'!$L$30),MONTH($Q1519)=MONTH('Recurring Transactions'!$J$30)),1,0),0)))))))*'Recurring Transactions'!$D$30)</f>
        <v/>
      </c>
    </row>
    <row r="1520">
      <c r="N1520" s="126">
        <f>'Recurring Transactions'!$A$30</f>
        <v/>
      </c>
      <c r="O1520" s="126">
        <f>'Recurring Transactions'!$B$30</f>
        <v/>
      </c>
      <c r="P1520" s="126">
        <f>'Recurring Transactions'!$E$30</f>
        <v/>
      </c>
      <c r="Q1520" s="72">
        <f>IF('Recurring Transactions'!$J$30="","",EDATE('Recurring Transactions'!$J$30,58))</f>
        <v/>
      </c>
      <c r="R1520" s="126">
        <f>IF($Q1520="","",TEXT($Q1520,"mmm yyyy"))</f>
        <v/>
      </c>
      <c r="S1520" s="124">
        <f>IF(OR('Recurring Transactions'!$A$30="",$Q1520=""),0,(IF('Recurring Transactions'!$F$30="Monthly",IF(AND('Recurring Transactions'!$J$30&lt;=EOMONTH($Q1520,0),$Q1520&lt;='Recurring Transactions'!$L$30),1,0),IF('Recurring Transactions'!$F$30="Semi-monthly",IF(AND('Recurring Transactions'!$J$30&lt;=EOMONTH($Q1520,0),$Q1520&lt;='Recurring Transactions'!$L$30),2,0),IF('Recurring Transactions'!$F$30="Weekly",IF(AND('Recurring Transactions'!$J$30&lt;=EOMONTH($Q1520,0),$Q1520&lt;='Recurring Transactions'!$L$30),MAX(0,INT((MIN(EOMONTH($Q1520,0),'Recurring Transactions'!$L$30)-'Recurring Transactions'!$J$30)/7)+INT(-(MAX('Recurring Transactions'!$J$30,$Q1520)-'Recurring Transactions'!$J$30)/7)+1),0),IF('Recurring Transactions'!$F$30="Bi-weekly",IF(AND('Recurring Transactions'!$J$30&lt;=EOMONTH($Q1520,0),$Q1520&lt;='Recurring Transactions'!$L$30),MAX(0,INT((MIN(EOMONTH($Q1520,0),'Recurring Transactions'!$L$30)-'Recurring Transactions'!$J$30)/14)+INT(-(MAX('Recurring Transactions'!$J$30,$Q1520)-'Recurring Transactions'!$J$30)/14)+1),0),IF('Recurring Transactions'!$F$30="Quarterly",IF(AND(AND('Recurring Transactions'!$J$30&lt;=EOMONTH($Q1520,0),$Q1520&lt;='Recurring Transactions'!$L$30),MOD((YEAR($Q1520)-YEAR('Recurring Transactions'!$J$30))*12+MONTH($Q1520)-MONTH('Recurring Transactions'!$J$30),3)=0),1,0),IF('Recurring Transactions'!$F$30="Annually",IF(AND(AND('Recurring Transactions'!$J$30&lt;=EOMONTH($Q1520,0),$Q1520&lt;='Recurring Transactions'!$L$30),MONTH($Q1520)=MONTH('Recurring Transactions'!$J$30)),1,0),0)))))))*'Recurring Transactions'!$D$30)</f>
        <v/>
      </c>
    </row>
    <row r="1521">
      <c r="N1521" s="126">
        <f>'Recurring Transactions'!$A$30</f>
        <v/>
      </c>
      <c r="O1521" s="126">
        <f>'Recurring Transactions'!$B$30</f>
        <v/>
      </c>
      <c r="P1521" s="126">
        <f>'Recurring Transactions'!$E$30</f>
        <v/>
      </c>
      <c r="Q1521" s="72">
        <f>IF('Recurring Transactions'!$J$30="","",EDATE('Recurring Transactions'!$J$30,59))</f>
        <v/>
      </c>
      <c r="R1521" s="126">
        <f>IF($Q1521="","",TEXT($Q1521,"mmm yyyy"))</f>
        <v/>
      </c>
      <c r="S1521" s="124">
        <f>IF(OR('Recurring Transactions'!$A$30="",$Q1521=""),0,(IF('Recurring Transactions'!$F$30="Monthly",IF(AND('Recurring Transactions'!$J$30&lt;=EOMONTH($Q1521,0),$Q1521&lt;='Recurring Transactions'!$L$30),1,0),IF('Recurring Transactions'!$F$30="Semi-monthly",IF(AND('Recurring Transactions'!$J$30&lt;=EOMONTH($Q1521,0),$Q1521&lt;='Recurring Transactions'!$L$30),2,0),IF('Recurring Transactions'!$F$30="Weekly",IF(AND('Recurring Transactions'!$J$30&lt;=EOMONTH($Q1521,0),$Q1521&lt;='Recurring Transactions'!$L$30),MAX(0,INT((MIN(EOMONTH($Q1521,0),'Recurring Transactions'!$L$30)-'Recurring Transactions'!$J$30)/7)+INT(-(MAX('Recurring Transactions'!$J$30,$Q1521)-'Recurring Transactions'!$J$30)/7)+1),0),IF('Recurring Transactions'!$F$30="Bi-weekly",IF(AND('Recurring Transactions'!$J$30&lt;=EOMONTH($Q1521,0),$Q1521&lt;='Recurring Transactions'!$L$30),MAX(0,INT((MIN(EOMONTH($Q1521,0),'Recurring Transactions'!$L$30)-'Recurring Transactions'!$J$30)/14)+INT(-(MAX('Recurring Transactions'!$J$30,$Q1521)-'Recurring Transactions'!$J$30)/14)+1),0),IF('Recurring Transactions'!$F$30="Quarterly",IF(AND(AND('Recurring Transactions'!$J$30&lt;=EOMONTH($Q1521,0),$Q1521&lt;='Recurring Transactions'!$L$30),MOD((YEAR($Q1521)-YEAR('Recurring Transactions'!$J$30))*12+MONTH($Q1521)-MONTH('Recurring Transactions'!$J$30),3)=0),1,0),IF('Recurring Transactions'!$F$30="Annually",IF(AND(AND('Recurring Transactions'!$J$30&lt;=EOMONTH($Q1521,0),$Q1521&lt;='Recurring Transactions'!$L$30),MONTH($Q1521)=MONTH('Recurring Transactions'!$J$30)),1,0),0)))))))*'Recurring Transactions'!$D$30)</f>
        <v/>
      </c>
    </row>
    <row r="1522">
      <c r="N1522" s="126">
        <f>'Recurring Transactions'!$A$31</f>
        <v/>
      </c>
      <c r="O1522" s="126">
        <f>'Recurring Transactions'!$B$31</f>
        <v/>
      </c>
      <c r="P1522" s="126">
        <f>'Recurring Transactions'!$E$31</f>
        <v/>
      </c>
      <c r="Q1522" s="72">
        <f>IF('Recurring Transactions'!$J$31="","",EDATE('Recurring Transactions'!$J$31,0))</f>
        <v/>
      </c>
      <c r="R1522" s="126">
        <f>IF($Q1522="","",TEXT($Q1522,"mmm yyyy"))</f>
        <v/>
      </c>
      <c r="S1522" s="124">
        <f>IF(OR('Recurring Transactions'!$A$31="",$Q1522=""),0,(IF('Recurring Transactions'!$F$31="Monthly",IF(AND('Recurring Transactions'!$J$31&lt;=EOMONTH($Q1522,0),$Q1522&lt;='Recurring Transactions'!$L$31),1,0),IF('Recurring Transactions'!$F$31="Semi-monthly",IF(AND('Recurring Transactions'!$J$31&lt;=EOMONTH($Q1522,0),$Q1522&lt;='Recurring Transactions'!$L$31),2,0),IF('Recurring Transactions'!$F$31="Weekly",IF(AND('Recurring Transactions'!$J$31&lt;=EOMONTH($Q1522,0),$Q1522&lt;='Recurring Transactions'!$L$31),MAX(0,INT((MIN(EOMONTH($Q1522,0),'Recurring Transactions'!$L$31)-'Recurring Transactions'!$J$31)/7)+INT(-(MAX('Recurring Transactions'!$J$31,$Q1522)-'Recurring Transactions'!$J$31)/7)+1),0),IF('Recurring Transactions'!$F$31="Bi-weekly",IF(AND('Recurring Transactions'!$J$31&lt;=EOMONTH($Q1522,0),$Q1522&lt;='Recurring Transactions'!$L$31),MAX(0,INT((MIN(EOMONTH($Q1522,0),'Recurring Transactions'!$L$31)-'Recurring Transactions'!$J$31)/14)+INT(-(MAX('Recurring Transactions'!$J$31,$Q1522)-'Recurring Transactions'!$J$31)/14)+1),0),IF('Recurring Transactions'!$F$31="Quarterly",IF(AND(AND('Recurring Transactions'!$J$31&lt;=EOMONTH($Q1522,0),$Q1522&lt;='Recurring Transactions'!$L$31),MOD((YEAR($Q1522)-YEAR('Recurring Transactions'!$J$31))*12+MONTH($Q1522)-MONTH('Recurring Transactions'!$J$31),3)=0),1,0),IF('Recurring Transactions'!$F$31="Annually",IF(AND(AND('Recurring Transactions'!$J$31&lt;=EOMONTH($Q1522,0),$Q1522&lt;='Recurring Transactions'!$L$31),MONTH($Q1522)=MONTH('Recurring Transactions'!$J$31)),1,0),0)))))))*'Recurring Transactions'!$D$31)</f>
        <v/>
      </c>
    </row>
    <row r="1523">
      <c r="N1523" s="126">
        <f>'Recurring Transactions'!$A$31</f>
        <v/>
      </c>
      <c r="O1523" s="126">
        <f>'Recurring Transactions'!$B$31</f>
        <v/>
      </c>
      <c r="P1523" s="126">
        <f>'Recurring Transactions'!$E$31</f>
        <v/>
      </c>
      <c r="Q1523" s="72">
        <f>IF('Recurring Transactions'!$J$31="","",EDATE('Recurring Transactions'!$J$31,1))</f>
        <v/>
      </c>
      <c r="R1523" s="126">
        <f>IF($Q1523="","",TEXT($Q1523,"mmm yyyy"))</f>
        <v/>
      </c>
      <c r="S1523" s="124">
        <f>IF(OR('Recurring Transactions'!$A$31="",$Q1523=""),0,(IF('Recurring Transactions'!$F$31="Monthly",IF(AND('Recurring Transactions'!$J$31&lt;=EOMONTH($Q1523,0),$Q1523&lt;='Recurring Transactions'!$L$31),1,0),IF('Recurring Transactions'!$F$31="Semi-monthly",IF(AND('Recurring Transactions'!$J$31&lt;=EOMONTH($Q1523,0),$Q1523&lt;='Recurring Transactions'!$L$31),2,0),IF('Recurring Transactions'!$F$31="Weekly",IF(AND('Recurring Transactions'!$J$31&lt;=EOMONTH($Q1523,0),$Q1523&lt;='Recurring Transactions'!$L$31),MAX(0,INT((MIN(EOMONTH($Q1523,0),'Recurring Transactions'!$L$31)-'Recurring Transactions'!$J$31)/7)+INT(-(MAX('Recurring Transactions'!$J$31,$Q1523)-'Recurring Transactions'!$J$31)/7)+1),0),IF('Recurring Transactions'!$F$31="Bi-weekly",IF(AND('Recurring Transactions'!$J$31&lt;=EOMONTH($Q1523,0),$Q1523&lt;='Recurring Transactions'!$L$31),MAX(0,INT((MIN(EOMONTH($Q1523,0),'Recurring Transactions'!$L$31)-'Recurring Transactions'!$J$31)/14)+INT(-(MAX('Recurring Transactions'!$J$31,$Q1523)-'Recurring Transactions'!$J$31)/14)+1),0),IF('Recurring Transactions'!$F$31="Quarterly",IF(AND(AND('Recurring Transactions'!$J$31&lt;=EOMONTH($Q1523,0),$Q1523&lt;='Recurring Transactions'!$L$31),MOD((YEAR($Q1523)-YEAR('Recurring Transactions'!$J$31))*12+MONTH($Q1523)-MONTH('Recurring Transactions'!$J$31),3)=0),1,0),IF('Recurring Transactions'!$F$31="Annually",IF(AND(AND('Recurring Transactions'!$J$31&lt;=EOMONTH($Q1523,0),$Q1523&lt;='Recurring Transactions'!$L$31),MONTH($Q1523)=MONTH('Recurring Transactions'!$J$31)),1,0),0)))))))*'Recurring Transactions'!$D$31)</f>
        <v/>
      </c>
    </row>
    <row r="1524">
      <c r="N1524" s="126">
        <f>'Recurring Transactions'!$A$31</f>
        <v/>
      </c>
      <c r="O1524" s="126">
        <f>'Recurring Transactions'!$B$31</f>
        <v/>
      </c>
      <c r="P1524" s="126">
        <f>'Recurring Transactions'!$E$31</f>
        <v/>
      </c>
      <c r="Q1524" s="72">
        <f>IF('Recurring Transactions'!$J$31="","",EDATE('Recurring Transactions'!$J$31,2))</f>
        <v/>
      </c>
      <c r="R1524" s="126">
        <f>IF($Q1524="","",TEXT($Q1524,"mmm yyyy"))</f>
        <v/>
      </c>
      <c r="S1524" s="124">
        <f>IF(OR('Recurring Transactions'!$A$31="",$Q1524=""),0,(IF('Recurring Transactions'!$F$31="Monthly",IF(AND('Recurring Transactions'!$J$31&lt;=EOMONTH($Q1524,0),$Q1524&lt;='Recurring Transactions'!$L$31),1,0),IF('Recurring Transactions'!$F$31="Semi-monthly",IF(AND('Recurring Transactions'!$J$31&lt;=EOMONTH($Q1524,0),$Q1524&lt;='Recurring Transactions'!$L$31),2,0),IF('Recurring Transactions'!$F$31="Weekly",IF(AND('Recurring Transactions'!$J$31&lt;=EOMONTH($Q1524,0),$Q1524&lt;='Recurring Transactions'!$L$31),MAX(0,INT((MIN(EOMONTH($Q1524,0),'Recurring Transactions'!$L$31)-'Recurring Transactions'!$J$31)/7)+INT(-(MAX('Recurring Transactions'!$J$31,$Q1524)-'Recurring Transactions'!$J$31)/7)+1),0),IF('Recurring Transactions'!$F$31="Bi-weekly",IF(AND('Recurring Transactions'!$J$31&lt;=EOMONTH($Q1524,0),$Q1524&lt;='Recurring Transactions'!$L$31),MAX(0,INT((MIN(EOMONTH($Q1524,0),'Recurring Transactions'!$L$31)-'Recurring Transactions'!$J$31)/14)+INT(-(MAX('Recurring Transactions'!$J$31,$Q1524)-'Recurring Transactions'!$J$31)/14)+1),0),IF('Recurring Transactions'!$F$31="Quarterly",IF(AND(AND('Recurring Transactions'!$J$31&lt;=EOMONTH($Q1524,0),$Q1524&lt;='Recurring Transactions'!$L$31),MOD((YEAR($Q1524)-YEAR('Recurring Transactions'!$J$31))*12+MONTH($Q1524)-MONTH('Recurring Transactions'!$J$31),3)=0),1,0),IF('Recurring Transactions'!$F$31="Annually",IF(AND(AND('Recurring Transactions'!$J$31&lt;=EOMONTH($Q1524,0),$Q1524&lt;='Recurring Transactions'!$L$31),MONTH($Q1524)=MONTH('Recurring Transactions'!$J$31)),1,0),0)))))))*'Recurring Transactions'!$D$31)</f>
        <v/>
      </c>
    </row>
    <row r="1525">
      <c r="N1525" s="126">
        <f>'Recurring Transactions'!$A$31</f>
        <v/>
      </c>
      <c r="O1525" s="126">
        <f>'Recurring Transactions'!$B$31</f>
        <v/>
      </c>
      <c r="P1525" s="126">
        <f>'Recurring Transactions'!$E$31</f>
        <v/>
      </c>
      <c r="Q1525" s="72">
        <f>IF('Recurring Transactions'!$J$31="","",EDATE('Recurring Transactions'!$J$31,3))</f>
        <v/>
      </c>
      <c r="R1525" s="126">
        <f>IF($Q1525="","",TEXT($Q1525,"mmm yyyy"))</f>
        <v/>
      </c>
      <c r="S1525" s="124">
        <f>IF(OR('Recurring Transactions'!$A$31="",$Q1525=""),0,(IF('Recurring Transactions'!$F$31="Monthly",IF(AND('Recurring Transactions'!$J$31&lt;=EOMONTH($Q1525,0),$Q1525&lt;='Recurring Transactions'!$L$31),1,0),IF('Recurring Transactions'!$F$31="Semi-monthly",IF(AND('Recurring Transactions'!$J$31&lt;=EOMONTH($Q1525,0),$Q1525&lt;='Recurring Transactions'!$L$31),2,0),IF('Recurring Transactions'!$F$31="Weekly",IF(AND('Recurring Transactions'!$J$31&lt;=EOMONTH($Q1525,0),$Q1525&lt;='Recurring Transactions'!$L$31),MAX(0,INT((MIN(EOMONTH($Q1525,0),'Recurring Transactions'!$L$31)-'Recurring Transactions'!$J$31)/7)+INT(-(MAX('Recurring Transactions'!$J$31,$Q1525)-'Recurring Transactions'!$J$31)/7)+1),0),IF('Recurring Transactions'!$F$31="Bi-weekly",IF(AND('Recurring Transactions'!$J$31&lt;=EOMONTH($Q1525,0),$Q1525&lt;='Recurring Transactions'!$L$31),MAX(0,INT((MIN(EOMONTH($Q1525,0),'Recurring Transactions'!$L$31)-'Recurring Transactions'!$J$31)/14)+INT(-(MAX('Recurring Transactions'!$J$31,$Q1525)-'Recurring Transactions'!$J$31)/14)+1),0),IF('Recurring Transactions'!$F$31="Quarterly",IF(AND(AND('Recurring Transactions'!$J$31&lt;=EOMONTH($Q1525,0),$Q1525&lt;='Recurring Transactions'!$L$31),MOD((YEAR($Q1525)-YEAR('Recurring Transactions'!$J$31))*12+MONTH($Q1525)-MONTH('Recurring Transactions'!$J$31),3)=0),1,0),IF('Recurring Transactions'!$F$31="Annually",IF(AND(AND('Recurring Transactions'!$J$31&lt;=EOMONTH($Q1525,0),$Q1525&lt;='Recurring Transactions'!$L$31),MONTH($Q1525)=MONTH('Recurring Transactions'!$J$31)),1,0),0)))))))*'Recurring Transactions'!$D$31)</f>
        <v/>
      </c>
    </row>
    <row r="1526">
      <c r="N1526" s="126">
        <f>'Recurring Transactions'!$A$31</f>
        <v/>
      </c>
      <c r="O1526" s="126">
        <f>'Recurring Transactions'!$B$31</f>
        <v/>
      </c>
      <c r="P1526" s="126">
        <f>'Recurring Transactions'!$E$31</f>
        <v/>
      </c>
      <c r="Q1526" s="72">
        <f>IF('Recurring Transactions'!$J$31="","",EDATE('Recurring Transactions'!$J$31,4))</f>
        <v/>
      </c>
      <c r="R1526" s="126">
        <f>IF($Q1526="","",TEXT($Q1526,"mmm yyyy"))</f>
        <v/>
      </c>
      <c r="S1526" s="124">
        <f>IF(OR('Recurring Transactions'!$A$31="",$Q1526=""),0,(IF('Recurring Transactions'!$F$31="Monthly",IF(AND('Recurring Transactions'!$J$31&lt;=EOMONTH($Q1526,0),$Q1526&lt;='Recurring Transactions'!$L$31),1,0),IF('Recurring Transactions'!$F$31="Semi-monthly",IF(AND('Recurring Transactions'!$J$31&lt;=EOMONTH($Q1526,0),$Q1526&lt;='Recurring Transactions'!$L$31),2,0),IF('Recurring Transactions'!$F$31="Weekly",IF(AND('Recurring Transactions'!$J$31&lt;=EOMONTH($Q1526,0),$Q1526&lt;='Recurring Transactions'!$L$31),MAX(0,INT((MIN(EOMONTH($Q1526,0),'Recurring Transactions'!$L$31)-'Recurring Transactions'!$J$31)/7)+INT(-(MAX('Recurring Transactions'!$J$31,$Q1526)-'Recurring Transactions'!$J$31)/7)+1),0),IF('Recurring Transactions'!$F$31="Bi-weekly",IF(AND('Recurring Transactions'!$J$31&lt;=EOMONTH($Q1526,0),$Q1526&lt;='Recurring Transactions'!$L$31),MAX(0,INT((MIN(EOMONTH($Q1526,0),'Recurring Transactions'!$L$31)-'Recurring Transactions'!$J$31)/14)+INT(-(MAX('Recurring Transactions'!$J$31,$Q1526)-'Recurring Transactions'!$J$31)/14)+1),0),IF('Recurring Transactions'!$F$31="Quarterly",IF(AND(AND('Recurring Transactions'!$J$31&lt;=EOMONTH($Q1526,0),$Q1526&lt;='Recurring Transactions'!$L$31),MOD((YEAR($Q1526)-YEAR('Recurring Transactions'!$J$31))*12+MONTH($Q1526)-MONTH('Recurring Transactions'!$J$31),3)=0),1,0),IF('Recurring Transactions'!$F$31="Annually",IF(AND(AND('Recurring Transactions'!$J$31&lt;=EOMONTH($Q1526,0),$Q1526&lt;='Recurring Transactions'!$L$31),MONTH($Q1526)=MONTH('Recurring Transactions'!$J$31)),1,0),0)))))))*'Recurring Transactions'!$D$31)</f>
        <v/>
      </c>
    </row>
    <row r="1527">
      <c r="N1527" s="126">
        <f>'Recurring Transactions'!$A$31</f>
        <v/>
      </c>
      <c r="O1527" s="126">
        <f>'Recurring Transactions'!$B$31</f>
        <v/>
      </c>
      <c r="P1527" s="126">
        <f>'Recurring Transactions'!$E$31</f>
        <v/>
      </c>
      <c r="Q1527" s="72">
        <f>IF('Recurring Transactions'!$J$31="","",EDATE('Recurring Transactions'!$J$31,5))</f>
        <v/>
      </c>
      <c r="R1527" s="126">
        <f>IF($Q1527="","",TEXT($Q1527,"mmm yyyy"))</f>
        <v/>
      </c>
      <c r="S1527" s="124">
        <f>IF(OR('Recurring Transactions'!$A$31="",$Q1527=""),0,(IF('Recurring Transactions'!$F$31="Monthly",IF(AND('Recurring Transactions'!$J$31&lt;=EOMONTH($Q1527,0),$Q1527&lt;='Recurring Transactions'!$L$31),1,0),IF('Recurring Transactions'!$F$31="Semi-monthly",IF(AND('Recurring Transactions'!$J$31&lt;=EOMONTH($Q1527,0),$Q1527&lt;='Recurring Transactions'!$L$31),2,0),IF('Recurring Transactions'!$F$31="Weekly",IF(AND('Recurring Transactions'!$J$31&lt;=EOMONTH($Q1527,0),$Q1527&lt;='Recurring Transactions'!$L$31),MAX(0,INT((MIN(EOMONTH($Q1527,0),'Recurring Transactions'!$L$31)-'Recurring Transactions'!$J$31)/7)+INT(-(MAX('Recurring Transactions'!$J$31,$Q1527)-'Recurring Transactions'!$J$31)/7)+1),0),IF('Recurring Transactions'!$F$31="Bi-weekly",IF(AND('Recurring Transactions'!$J$31&lt;=EOMONTH($Q1527,0),$Q1527&lt;='Recurring Transactions'!$L$31),MAX(0,INT((MIN(EOMONTH($Q1527,0),'Recurring Transactions'!$L$31)-'Recurring Transactions'!$J$31)/14)+INT(-(MAX('Recurring Transactions'!$J$31,$Q1527)-'Recurring Transactions'!$J$31)/14)+1),0),IF('Recurring Transactions'!$F$31="Quarterly",IF(AND(AND('Recurring Transactions'!$J$31&lt;=EOMONTH($Q1527,0),$Q1527&lt;='Recurring Transactions'!$L$31),MOD((YEAR($Q1527)-YEAR('Recurring Transactions'!$J$31))*12+MONTH($Q1527)-MONTH('Recurring Transactions'!$J$31),3)=0),1,0),IF('Recurring Transactions'!$F$31="Annually",IF(AND(AND('Recurring Transactions'!$J$31&lt;=EOMONTH($Q1527,0),$Q1527&lt;='Recurring Transactions'!$L$31),MONTH($Q1527)=MONTH('Recurring Transactions'!$J$31)),1,0),0)))))))*'Recurring Transactions'!$D$31)</f>
        <v/>
      </c>
    </row>
    <row r="1528">
      <c r="N1528" s="126">
        <f>'Recurring Transactions'!$A$31</f>
        <v/>
      </c>
      <c r="O1528" s="126">
        <f>'Recurring Transactions'!$B$31</f>
        <v/>
      </c>
      <c r="P1528" s="126">
        <f>'Recurring Transactions'!$E$31</f>
        <v/>
      </c>
      <c r="Q1528" s="72">
        <f>IF('Recurring Transactions'!$J$31="","",EDATE('Recurring Transactions'!$J$31,6))</f>
        <v/>
      </c>
      <c r="R1528" s="126">
        <f>IF($Q1528="","",TEXT($Q1528,"mmm yyyy"))</f>
        <v/>
      </c>
      <c r="S1528" s="124">
        <f>IF(OR('Recurring Transactions'!$A$31="",$Q1528=""),0,(IF('Recurring Transactions'!$F$31="Monthly",IF(AND('Recurring Transactions'!$J$31&lt;=EOMONTH($Q1528,0),$Q1528&lt;='Recurring Transactions'!$L$31),1,0),IF('Recurring Transactions'!$F$31="Semi-monthly",IF(AND('Recurring Transactions'!$J$31&lt;=EOMONTH($Q1528,0),$Q1528&lt;='Recurring Transactions'!$L$31),2,0),IF('Recurring Transactions'!$F$31="Weekly",IF(AND('Recurring Transactions'!$J$31&lt;=EOMONTH($Q1528,0),$Q1528&lt;='Recurring Transactions'!$L$31),MAX(0,INT((MIN(EOMONTH($Q1528,0),'Recurring Transactions'!$L$31)-'Recurring Transactions'!$J$31)/7)+INT(-(MAX('Recurring Transactions'!$J$31,$Q1528)-'Recurring Transactions'!$J$31)/7)+1),0),IF('Recurring Transactions'!$F$31="Bi-weekly",IF(AND('Recurring Transactions'!$J$31&lt;=EOMONTH($Q1528,0),$Q1528&lt;='Recurring Transactions'!$L$31),MAX(0,INT((MIN(EOMONTH($Q1528,0),'Recurring Transactions'!$L$31)-'Recurring Transactions'!$J$31)/14)+INT(-(MAX('Recurring Transactions'!$J$31,$Q1528)-'Recurring Transactions'!$J$31)/14)+1),0),IF('Recurring Transactions'!$F$31="Quarterly",IF(AND(AND('Recurring Transactions'!$J$31&lt;=EOMONTH($Q1528,0),$Q1528&lt;='Recurring Transactions'!$L$31),MOD((YEAR($Q1528)-YEAR('Recurring Transactions'!$J$31))*12+MONTH($Q1528)-MONTH('Recurring Transactions'!$J$31),3)=0),1,0),IF('Recurring Transactions'!$F$31="Annually",IF(AND(AND('Recurring Transactions'!$J$31&lt;=EOMONTH($Q1528,0),$Q1528&lt;='Recurring Transactions'!$L$31),MONTH($Q1528)=MONTH('Recurring Transactions'!$J$31)),1,0),0)))))))*'Recurring Transactions'!$D$31)</f>
        <v/>
      </c>
    </row>
    <row r="1529">
      <c r="N1529" s="126">
        <f>'Recurring Transactions'!$A$31</f>
        <v/>
      </c>
      <c r="O1529" s="126">
        <f>'Recurring Transactions'!$B$31</f>
        <v/>
      </c>
      <c r="P1529" s="126">
        <f>'Recurring Transactions'!$E$31</f>
        <v/>
      </c>
      <c r="Q1529" s="72">
        <f>IF('Recurring Transactions'!$J$31="","",EDATE('Recurring Transactions'!$J$31,7))</f>
        <v/>
      </c>
      <c r="R1529" s="126">
        <f>IF($Q1529="","",TEXT($Q1529,"mmm yyyy"))</f>
        <v/>
      </c>
      <c r="S1529" s="124">
        <f>IF(OR('Recurring Transactions'!$A$31="",$Q1529=""),0,(IF('Recurring Transactions'!$F$31="Monthly",IF(AND('Recurring Transactions'!$J$31&lt;=EOMONTH($Q1529,0),$Q1529&lt;='Recurring Transactions'!$L$31),1,0),IF('Recurring Transactions'!$F$31="Semi-monthly",IF(AND('Recurring Transactions'!$J$31&lt;=EOMONTH($Q1529,0),$Q1529&lt;='Recurring Transactions'!$L$31),2,0),IF('Recurring Transactions'!$F$31="Weekly",IF(AND('Recurring Transactions'!$J$31&lt;=EOMONTH($Q1529,0),$Q1529&lt;='Recurring Transactions'!$L$31),MAX(0,INT((MIN(EOMONTH($Q1529,0),'Recurring Transactions'!$L$31)-'Recurring Transactions'!$J$31)/7)+INT(-(MAX('Recurring Transactions'!$J$31,$Q1529)-'Recurring Transactions'!$J$31)/7)+1),0),IF('Recurring Transactions'!$F$31="Bi-weekly",IF(AND('Recurring Transactions'!$J$31&lt;=EOMONTH($Q1529,0),$Q1529&lt;='Recurring Transactions'!$L$31),MAX(0,INT((MIN(EOMONTH($Q1529,0),'Recurring Transactions'!$L$31)-'Recurring Transactions'!$J$31)/14)+INT(-(MAX('Recurring Transactions'!$J$31,$Q1529)-'Recurring Transactions'!$J$31)/14)+1),0),IF('Recurring Transactions'!$F$31="Quarterly",IF(AND(AND('Recurring Transactions'!$J$31&lt;=EOMONTH($Q1529,0),$Q1529&lt;='Recurring Transactions'!$L$31),MOD((YEAR($Q1529)-YEAR('Recurring Transactions'!$J$31))*12+MONTH($Q1529)-MONTH('Recurring Transactions'!$J$31),3)=0),1,0),IF('Recurring Transactions'!$F$31="Annually",IF(AND(AND('Recurring Transactions'!$J$31&lt;=EOMONTH($Q1529,0),$Q1529&lt;='Recurring Transactions'!$L$31),MONTH($Q1529)=MONTH('Recurring Transactions'!$J$31)),1,0),0)))))))*'Recurring Transactions'!$D$31)</f>
        <v/>
      </c>
    </row>
    <row r="1530">
      <c r="N1530" s="126">
        <f>'Recurring Transactions'!$A$31</f>
        <v/>
      </c>
      <c r="O1530" s="126">
        <f>'Recurring Transactions'!$B$31</f>
        <v/>
      </c>
      <c r="P1530" s="126">
        <f>'Recurring Transactions'!$E$31</f>
        <v/>
      </c>
      <c r="Q1530" s="72">
        <f>IF('Recurring Transactions'!$J$31="","",EDATE('Recurring Transactions'!$J$31,8))</f>
        <v/>
      </c>
      <c r="R1530" s="126">
        <f>IF($Q1530="","",TEXT($Q1530,"mmm yyyy"))</f>
        <v/>
      </c>
      <c r="S1530" s="124">
        <f>IF(OR('Recurring Transactions'!$A$31="",$Q1530=""),0,(IF('Recurring Transactions'!$F$31="Monthly",IF(AND('Recurring Transactions'!$J$31&lt;=EOMONTH($Q1530,0),$Q1530&lt;='Recurring Transactions'!$L$31),1,0),IF('Recurring Transactions'!$F$31="Semi-monthly",IF(AND('Recurring Transactions'!$J$31&lt;=EOMONTH($Q1530,0),$Q1530&lt;='Recurring Transactions'!$L$31),2,0),IF('Recurring Transactions'!$F$31="Weekly",IF(AND('Recurring Transactions'!$J$31&lt;=EOMONTH($Q1530,0),$Q1530&lt;='Recurring Transactions'!$L$31),MAX(0,INT((MIN(EOMONTH($Q1530,0),'Recurring Transactions'!$L$31)-'Recurring Transactions'!$J$31)/7)+INT(-(MAX('Recurring Transactions'!$J$31,$Q1530)-'Recurring Transactions'!$J$31)/7)+1),0),IF('Recurring Transactions'!$F$31="Bi-weekly",IF(AND('Recurring Transactions'!$J$31&lt;=EOMONTH($Q1530,0),$Q1530&lt;='Recurring Transactions'!$L$31),MAX(0,INT((MIN(EOMONTH($Q1530,0),'Recurring Transactions'!$L$31)-'Recurring Transactions'!$J$31)/14)+INT(-(MAX('Recurring Transactions'!$J$31,$Q1530)-'Recurring Transactions'!$J$31)/14)+1),0),IF('Recurring Transactions'!$F$31="Quarterly",IF(AND(AND('Recurring Transactions'!$J$31&lt;=EOMONTH($Q1530,0),$Q1530&lt;='Recurring Transactions'!$L$31),MOD((YEAR($Q1530)-YEAR('Recurring Transactions'!$J$31))*12+MONTH($Q1530)-MONTH('Recurring Transactions'!$J$31),3)=0),1,0),IF('Recurring Transactions'!$F$31="Annually",IF(AND(AND('Recurring Transactions'!$J$31&lt;=EOMONTH($Q1530,0),$Q1530&lt;='Recurring Transactions'!$L$31),MONTH($Q1530)=MONTH('Recurring Transactions'!$J$31)),1,0),0)))))))*'Recurring Transactions'!$D$31)</f>
        <v/>
      </c>
    </row>
    <row r="1531">
      <c r="N1531" s="126">
        <f>'Recurring Transactions'!$A$31</f>
        <v/>
      </c>
      <c r="O1531" s="126">
        <f>'Recurring Transactions'!$B$31</f>
        <v/>
      </c>
      <c r="P1531" s="126">
        <f>'Recurring Transactions'!$E$31</f>
        <v/>
      </c>
      <c r="Q1531" s="72">
        <f>IF('Recurring Transactions'!$J$31="","",EDATE('Recurring Transactions'!$J$31,9))</f>
        <v/>
      </c>
      <c r="R1531" s="126">
        <f>IF($Q1531="","",TEXT($Q1531,"mmm yyyy"))</f>
        <v/>
      </c>
      <c r="S1531" s="124">
        <f>IF(OR('Recurring Transactions'!$A$31="",$Q1531=""),0,(IF('Recurring Transactions'!$F$31="Monthly",IF(AND('Recurring Transactions'!$J$31&lt;=EOMONTH($Q1531,0),$Q1531&lt;='Recurring Transactions'!$L$31),1,0),IF('Recurring Transactions'!$F$31="Semi-monthly",IF(AND('Recurring Transactions'!$J$31&lt;=EOMONTH($Q1531,0),$Q1531&lt;='Recurring Transactions'!$L$31),2,0),IF('Recurring Transactions'!$F$31="Weekly",IF(AND('Recurring Transactions'!$J$31&lt;=EOMONTH($Q1531,0),$Q1531&lt;='Recurring Transactions'!$L$31),MAX(0,INT((MIN(EOMONTH($Q1531,0),'Recurring Transactions'!$L$31)-'Recurring Transactions'!$J$31)/7)+INT(-(MAX('Recurring Transactions'!$J$31,$Q1531)-'Recurring Transactions'!$J$31)/7)+1),0),IF('Recurring Transactions'!$F$31="Bi-weekly",IF(AND('Recurring Transactions'!$J$31&lt;=EOMONTH($Q1531,0),$Q1531&lt;='Recurring Transactions'!$L$31),MAX(0,INT((MIN(EOMONTH($Q1531,0),'Recurring Transactions'!$L$31)-'Recurring Transactions'!$J$31)/14)+INT(-(MAX('Recurring Transactions'!$J$31,$Q1531)-'Recurring Transactions'!$J$31)/14)+1),0),IF('Recurring Transactions'!$F$31="Quarterly",IF(AND(AND('Recurring Transactions'!$J$31&lt;=EOMONTH($Q1531,0),$Q1531&lt;='Recurring Transactions'!$L$31),MOD((YEAR($Q1531)-YEAR('Recurring Transactions'!$J$31))*12+MONTH($Q1531)-MONTH('Recurring Transactions'!$J$31),3)=0),1,0),IF('Recurring Transactions'!$F$31="Annually",IF(AND(AND('Recurring Transactions'!$J$31&lt;=EOMONTH($Q1531,0),$Q1531&lt;='Recurring Transactions'!$L$31),MONTH($Q1531)=MONTH('Recurring Transactions'!$J$31)),1,0),0)))))))*'Recurring Transactions'!$D$31)</f>
        <v/>
      </c>
    </row>
    <row r="1532">
      <c r="N1532" s="126">
        <f>'Recurring Transactions'!$A$31</f>
        <v/>
      </c>
      <c r="O1532" s="126">
        <f>'Recurring Transactions'!$B$31</f>
        <v/>
      </c>
      <c r="P1532" s="126">
        <f>'Recurring Transactions'!$E$31</f>
        <v/>
      </c>
      <c r="Q1532" s="72">
        <f>IF('Recurring Transactions'!$J$31="","",EDATE('Recurring Transactions'!$J$31,10))</f>
        <v/>
      </c>
      <c r="R1532" s="126">
        <f>IF($Q1532="","",TEXT($Q1532,"mmm yyyy"))</f>
        <v/>
      </c>
      <c r="S1532" s="124">
        <f>IF(OR('Recurring Transactions'!$A$31="",$Q1532=""),0,(IF('Recurring Transactions'!$F$31="Monthly",IF(AND('Recurring Transactions'!$J$31&lt;=EOMONTH($Q1532,0),$Q1532&lt;='Recurring Transactions'!$L$31),1,0),IF('Recurring Transactions'!$F$31="Semi-monthly",IF(AND('Recurring Transactions'!$J$31&lt;=EOMONTH($Q1532,0),$Q1532&lt;='Recurring Transactions'!$L$31),2,0),IF('Recurring Transactions'!$F$31="Weekly",IF(AND('Recurring Transactions'!$J$31&lt;=EOMONTH($Q1532,0),$Q1532&lt;='Recurring Transactions'!$L$31),MAX(0,INT((MIN(EOMONTH($Q1532,0),'Recurring Transactions'!$L$31)-'Recurring Transactions'!$J$31)/7)+INT(-(MAX('Recurring Transactions'!$J$31,$Q1532)-'Recurring Transactions'!$J$31)/7)+1),0),IF('Recurring Transactions'!$F$31="Bi-weekly",IF(AND('Recurring Transactions'!$J$31&lt;=EOMONTH($Q1532,0),$Q1532&lt;='Recurring Transactions'!$L$31),MAX(0,INT((MIN(EOMONTH($Q1532,0),'Recurring Transactions'!$L$31)-'Recurring Transactions'!$J$31)/14)+INT(-(MAX('Recurring Transactions'!$J$31,$Q1532)-'Recurring Transactions'!$J$31)/14)+1),0),IF('Recurring Transactions'!$F$31="Quarterly",IF(AND(AND('Recurring Transactions'!$J$31&lt;=EOMONTH($Q1532,0),$Q1532&lt;='Recurring Transactions'!$L$31),MOD((YEAR($Q1532)-YEAR('Recurring Transactions'!$J$31))*12+MONTH($Q1532)-MONTH('Recurring Transactions'!$J$31),3)=0),1,0),IF('Recurring Transactions'!$F$31="Annually",IF(AND(AND('Recurring Transactions'!$J$31&lt;=EOMONTH($Q1532,0),$Q1532&lt;='Recurring Transactions'!$L$31),MONTH($Q1532)=MONTH('Recurring Transactions'!$J$31)),1,0),0)))))))*'Recurring Transactions'!$D$31)</f>
        <v/>
      </c>
    </row>
    <row r="1533">
      <c r="N1533" s="126">
        <f>'Recurring Transactions'!$A$31</f>
        <v/>
      </c>
      <c r="O1533" s="126">
        <f>'Recurring Transactions'!$B$31</f>
        <v/>
      </c>
      <c r="P1533" s="126">
        <f>'Recurring Transactions'!$E$31</f>
        <v/>
      </c>
      <c r="Q1533" s="72">
        <f>IF('Recurring Transactions'!$J$31="","",EDATE('Recurring Transactions'!$J$31,11))</f>
        <v/>
      </c>
      <c r="R1533" s="126">
        <f>IF($Q1533="","",TEXT($Q1533,"mmm yyyy"))</f>
        <v/>
      </c>
      <c r="S1533" s="124">
        <f>IF(OR('Recurring Transactions'!$A$31="",$Q1533=""),0,(IF('Recurring Transactions'!$F$31="Monthly",IF(AND('Recurring Transactions'!$J$31&lt;=EOMONTH($Q1533,0),$Q1533&lt;='Recurring Transactions'!$L$31),1,0),IF('Recurring Transactions'!$F$31="Semi-monthly",IF(AND('Recurring Transactions'!$J$31&lt;=EOMONTH($Q1533,0),$Q1533&lt;='Recurring Transactions'!$L$31),2,0),IF('Recurring Transactions'!$F$31="Weekly",IF(AND('Recurring Transactions'!$J$31&lt;=EOMONTH($Q1533,0),$Q1533&lt;='Recurring Transactions'!$L$31),MAX(0,INT((MIN(EOMONTH($Q1533,0),'Recurring Transactions'!$L$31)-'Recurring Transactions'!$J$31)/7)+INT(-(MAX('Recurring Transactions'!$J$31,$Q1533)-'Recurring Transactions'!$J$31)/7)+1),0),IF('Recurring Transactions'!$F$31="Bi-weekly",IF(AND('Recurring Transactions'!$J$31&lt;=EOMONTH($Q1533,0),$Q1533&lt;='Recurring Transactions'!$L$31),MAX(0,INT((MIN(EOMONTH($Q1533,0),'Recurring Transactions'!$L$31)-'Recurring Transactions'!$J$31)/14)+INT(-(MAX('Recurring Transactions'!$J$31,$Q1533)-'Recurring Transactions'!$J$31)/14)+1),0),IF('Recurring Transactions'!$F$31="Quarterly",IF(AND(AND('Recurring Transactions'!$J$31&lt;=EOMONTH($Q1533,0),$Q1533&lt;='Recurring Transactions'!$L$31),MOD((YEAR($Q1533)-YEAR('Recurring Transactions'!$J$31))*12+MONTH($Q1533)-MONTH('Recurring Transactions'!$J$31),3)=0),1,0),IF('Recurring Transactions'!$F$31="Annually",IF(AND(AND('Recurring Transactions'!$J$31&lt;=EOMONTH($Q1533,0),$Q1533&lt;='Recurring Transactions'!$L$31),MONTH($Q1533)=MONTH('Recurring Transactions'!$J$31)),1,0),0)))))))*'Recurring Transactions'!$D$31)</f>
        <v/>
      </c>
    </row>
    <row r="1534">
      <c r="N1534" s="126">
        <f>'Recurring Transactions'!$A$31</f>
        <v/>
      </c>
      <c r="O1534" s="126">
        <f>'Recurring Transactions'!$B$31</f>
        <v/>
      </c>
      <c r="P1534" s="126">
        <f>'Recurring Transactions'!$E$31</f>
        <v/>
      </c>
      <c r="Q1534" s="72">
        <f>IF('Recurring Transactions'!$J$31="","",EDATE('Recurring Transactions'!$J$31,12))</f>
        <v/>
      </c>
      <c r="R1534" s="126">
        <f>IF($Q1534="","",TEXT($Q1534,"mmm yyyy"))</f>
        <v/>
      </c>
      <c r="S1534" s="124">
        <f>IF(OR('Recurring Transactions'!$A$31="",$Q1534=""),0,(IF('Recurring Transactions'!$F$31="Monthly",IF(AND('Recurring Transactions'!$J$31&lt;=EOMONTH($Q1534,0),$Q1534&lt;='Recurring Transactions'!$L$31),1,0),IF('Recurring Transactions'!$F$31="Semi-monthly",IF(AND('Recurring Transactions'!$J$31&lt;=EOMONTH($Q1534,0),$Q1534&lt;='Recurring Transactions'!$L$31),2,0),IF('Recurring Transactions'!$F$31="Weekly",IF(AND('Recurring Transactions'!$J$31&lt;=EOMONTH($Q1534,0),$Q1534&lt;='Recurring Transactions'!$L$31),MAX(0,INT((MIN(EOMONTH($Q1534,0),'Recurring Transactions'!$L$31)-'Recurring Transactions'!$J$31)/7)+INT(-(MAX('Recurring Transactions'!$J$31,$Q1534)-'Recurring Transactions'!$J$31)/7)+1),0),IF('Recurring Transactions'!$F$31="Bi-weekly",IF(AND('Recurring Transactions'!$J$31&lt;=EOMONTH($Q1534,0),$Q1534&lt;='Recurring Transactions'!$L$31),MAX(0,INT((MIN(EOMONTH($Q1534,0),'Recurring Transactions'!$L$31)-'Recurring Transactions'!$J$31)/14)+INT(-(MAX('Recurring Transactions'!$J$31,$Q1534)-'Recurring Transactions'!$J$31)/14)+1),0),IF('Recurring Transactions'!$F$31="Quarterly",IF(AND(AND('Recurring Transactions'!$J$31&lt;=EOMONTH($Q1534,0),$Q1534&lt;='Recurring Transactions'!$L$31),MOD((YEAR($Q1534)-YEAR('Recurring Transactions'!$J$31))*12+MONTH($Q1534)-MONTH('Recurring Transactions'!$J$31),3)=0),1,0),IF('Recurring Transactions'!$F$31="Annually",IF(AND(AND('Recurring Transactions'!$J$31&lt;=EOMONTH($Q1534,0),$Q1534&lt;='Recurring Transactions'!$L$31),MONTH($Q1534)=MONTH('Recurring Transactions'!$J$31)),1,0),0)))))))*'Recurring Transactions'!$D$31)</f>
        <v/>
      </c>
    </row>
    <row r="1535">
      <c r="N1535" s="126">
        <f>'Recurring Transactions'!$A$31</f>
        <v/>
      </c>
      <c r="O1535" s="126">
        <f>'Recurring Transactions'!$B$31</f>
        <v/>
      </c>
      <c r="P1535" s="126">
        <f>'Recurring Transactions'!$E$31</f>
        <v/>
      </c>
      <c r="Q1535" s="72">
        <f>IF('Recurring Transactions'!$J$31="","",EDATE('Recurring Transactions'!$J$31,13))</f>
        <v/>
      </c>
      <c r="R1535" s="126">
        <f>IF($Q1535="","",TEXT($Q1535,"mmm yyyy"))</f>
        <v/>
      </c>
      <c r="S1535" s="124">
        <f>IF(OR('Recurring Transactions'!$A$31="",$Q1535=""),0,(IF('Recurring Transactions'!$F$31="Monthly",IF(AND('Recurring Transactions'!$J$31&lt;=EOMONTH($Q1535,0),$Q1535&lt;='Recurring Transactions'!$L$31),1,0),IF('Recurring Transactions'!$F$31="Semi-monthly",IF(AND('Recurring Transactions'!$J$31&lt;=EOMONTH($Q1535,0),$Q1535&lt;='Recurring Transactions'!$L$31),2,0),IF('Recurring Transactions'!$F$31="Weekly",IF(AND('Recurring Transactions'!$J$31&lt;=EOMONTH($Q1535,0),$Q1535&lt;='Recurring Transactions'!$L$31),MAX(0,INT((MIN(EOMONTH($Q1535,0),'Recurring Transactions'!$L$31)-'Recurring Transactions'!$J$31)/7)+INT(-(MAX('Recurring Transactions'!$J$31,$Q1535)-'Recurring Transactions'!$J$31)/7)+1),0),IF('Recurring Transactions'!$F$31="Bi-weekly",IF(AND('Recurring Transactions'!$J$31&lt;=EOMONTH($Q1535,0),$Q1535&lt;='Recurring Transactions'!$L$31),MAX(0,INT((MIN(EOMONTH($Q1535,0),'Recurring Transactions'!$L$31)-'Recurring Transactions'!$J$31)/14)+INT(-(MAX('Recurring Transactions'!$J$31,$Q1535)-'Recurring Transactions'!$J$31)/14)+1),0),IF('Recurring Transactions'!$F$31="Quarterly",IF(AND(AND('Recurring Transactions'!$J$31&lt;=EOMONTH($Q1535,0),$Q1535&lt;='Recurring Transactions'!$L$31),MOD((YEAR($Q1535)-YEAR('Recurring Transactions'!$J$31))*12+MONTH($Q1535)-MONTH('Recurring Transactions'!$J$31),3)=0),1,0),IF('Recurring Transactions'!$F$31="Annually",IF(AND(AND('Recurring Transactions'!$J$31&lt;=EOMONTH($Q1535,0),$Q1535&lt;='Recurring Transactions'!$L$31),MONTH($Q1535)=MONTH('Recurring Transactions'!$J$31)),1,0),0)))))))*'Recurring Transactions'!$D$31)</f>
        <v/>
      </c>
    </row>
    <row r="1536">
      <c r="N1536" s="126">
        <f>'Recurring Transactions'!$A$31</f>
        <v/>
      </c>
      <c r="O1536" s="126">
        <f>'Recurring Transactions'!$B$31</f>
        <v/>
      </c>
      <c r="P1536" s="126">
        <f>'Recurring Transactions'!$E$31</f>
        <v/>
      </c>
      <c r="Q1536" s="72">
        <f>IF('Recurring Transactions'!$J$31="","",EDATE('Recurring Transactions'!$J$31,14))</f>
        <v/>
      </c>
      <c r="R1536" s="126">
        <f>IF($Q1536="","",TEXT($Q1536,"mmm yyyy"))</f>
        <v/>
      </c>
      <c r="S1536" s="124">
        <f>IF(OR('Recurring Transactions'!$A$31="",$Q1536=""),0,(IF('Recurring Transactions'!$F$31="Monthly",IF(AND('Recurring Transactions'!$J$31&lt;=EOMONTH($Q1536,0),$Q1536&lt;='Recurring Transactions'!$L$31),1,0),IF('Recurring Transactions'!$F$31="Semi-monthly",IF(AND('Recurring Transactions'!$J$31&lt;=EOMONTH($Q1536,0),$Q1536&lt;='Recurring Transactions'!$L$31),2,0),IF('Recurring Transactions'!$F$31="Weekly",IF(AND('Recurring Transactions'!$J$31&lt;=EOMONTH($Q1536,0),$Q1536&lt;='Recurring Transactions'!$L$31),MAX(0,INT((MIN(EOMONTH($Q1536,0),'Recurring Transactions'!$L$31)-'Recurring Transactions'!$J$31)/7)+INT(-(MAX('Recurring Transactions'!$J$31,$Q1536)-'Recurring Transactions'!$J$31)/7)+1),0),IF('Recurring Transactions'!$F$31="Bi-weekly",IF(AND('Recurring Transactions'!$J$31&lt;=EOMONTH($Q1536,0),$Q1536&lt;='Recurring Transactions'!$L$31),MAX(0,INT((MIN(EOMONTH($Q1536,0),'Recurring Transactions'!$L$31)-'Recurring Transactions'!$J$31)/14)+INT(-(MAX('Recurring Transactions'!$J$31,$Q1536)-'Recurring Transactions'!$J$31)/14)+1),0),IF('Recurring Transactions'!$F$31="Quarterly",IF(AND(AND('Recurring Transactions'!$J$31&lt;=EOMONTH($Q1536,0),$Q1536&lt;='Recurring Transactions'!$L$31),MOD((YEAR($Q1536)-YEAR('Recurring Transactions'!$J$31))*12+MONTH($Q1536)-MONTH('Recurring Transactions'!$J$31),3)=0),1,0),IF('Recurring Transactions'!$F$31="Annually",IF(AND(AND('Recurring Transactions'!$J$31&lt;=EOMONTH($Q1536,0),$Q1536&lt;='Recurring Transactions'!$L$31),MONTH($Q1536)=MONTH('Recurring Transactions'!$J$31)),1,0),0)))))))*'Recurring Transactions'!$D$31)</f>
        <v/>
      </c>
    </row>
    <row r="1537">
      <c r="N1537" s="126">
        <f>'Recurring Transactions'!$A$31</f>
        <v/>
      </c>
      <c r="O1537" s="126">
        <f>'Recurring Transactions'!$B$31</f>
        <v/>
      </c>
      <c r="P1537" s="126">
        <f>'Recurring Transactions'!$E$31</f>
        <v/>
      </c>
      <c r="Q1537" s="72">
        <f>IF('Recurring Transactions'!$J$31="","",EDATE('Recurring Transactions'!$J$31,15))</f>
        <v/>
      </c>
      <c r="R1537" s="126">
        <f>IF($Q1537="","",TEXT($Q1537,"mmm yyyy"))</f>
        <v/>
      </c>
      <c r="S1537" s="124">
        <f>IF(OR('Recurring Transactions'!$A$31="",$Q1537=""),0,(IF('Recurring Transactions'!$F$31="Monthly",IF(AND('Recurring Transactions'!$J$31&lt;=EOMONTH($Q1537,0),$Q1537&lt;='Recurring Transactions'!$L$31),1,0),IF('Recurring Transactions'!$F$31="Semi-monthly",IF(AND('Recurring Transactions'!$J$31&lt;=EOMONTH($Q1537,0),$Q1537&lt;='Recurring Transactions'!$L$31),2,0),IF('Recurring Transactions'!$F$31="Weekly",IF(AND('Recurring Transactions'!$J$31&lt;=EOMONTH($Q1537,0),$Q1537&lt;='Recurring Transactions'!$L$31),MAX(0,INT((MIN(EOMONTH($Q1537,0),'Recurring Transactions'!$L$31)-'Recurring Transactions'!$J$31)/7)+INT(-(MAX('Recurring Transactions'!$J$31,$Q1537)-'Recurring Transactions'!$J$31)/7)+1),0),IF('Recurring Transactions'!$F$31="Bi-weekly",IF(AND('Recurring Transactions'!$J$31&lt;=EOMONTH($Q1537,0),$Q1537&lt;='Recurring Transactions'!$L$31),MAX(0,INT((MIN(EOMONTH($Q1537,0),'Recurring Transactions'!$L$31)-'Recurring Transactions'!$J$31)/14)+INT(-(MAX('Recurring Transactions'!$J$31,$Q1537)-'Recurring Transactions'!$J$31)/14)+1),0),IF('Recurring Transactions'!$F$31="Quarterly",IF(AND(AND('Recurring Transactions'!$J$31&lt;=EOMONTH($Q1537,0),$Q1537&lt;='Recurring Transactions'!$L$31),MOD((YEAR($Q1537)-YEAR('Recurring Transactions'!$J$31))*12+MONTH($Q1537)-MONTH('Recurring Transactions'!$J$31),3)=0),1,0),IF('Recurring Transactions'!$F$31="Annually",IF(AND(AND('Recurring Transactions'!$J$31&lt;=EOMONTH($Q1537,0),$Q1537&lt;='Recurring Transactions'!$L$31),MONTH($Q1537)=MONTH('Recurring Transactions'!$J$31)),1,0),0)))))))*'Recurring Transactions'!$D$31)</f>
        <v/>
      </c>
    </row>
    <row r="1538">
      <c r="N1538" s="126">
        <f>'Recurring Transactions'!$A$31</f>
        <v/>
      </c>
      <c r="O1538" s="126">
        <f>'Recurring Transactions'!$B$31</f>
        <v/>
      </c>
      <c r="P1538" s="126">
        <f>'Recurring Transactions'!$E$31</f>
        <v/>
      </c>
      <c r="Q1538" s="72">
        <f>IF('Recurring Transactions'!$J$31="","",EDATE('Recurring Transactions'!$J$31,16))</f>
        <v/>
      </c>
      <c r="R1538" s="126">
        <f>IF($Q1538="","",TEXT($Q1538,"mmm yyyy"))</f>
        <v/>
      </c>
      <c r="S1538" s="124">
        <f>IF(OR('Recurring Transactions'!$A$31="",$Q1538=""),0,(IF('Recurring Transactions'!$F$31="Monthly",IF(AND('Recurring Transactions'!$J$31&lt;=EOMONTH($Q1538,0),$Q1538&lt;='Recurring Transactions'!$L$31),1,0),IF('Recurring Transactions'!$F$31="Semi-monthly",IF(AND('Recurring Transactions'!$J$31&lt;=EOMONTH($Q1538,0),$Q1538&lt;='Recurring Transactions'!$L$31),2,0),IF('Recurring Transactions'!$F$31="Weekly",IF(AND('Recurring Transactions'!$J$31&lt;=EOMONTH($Q1538,0),$Q1538&lt;='Recurring Transactions'!$L$31),MAX(0,INT((MIN(EOMONTH($Q1538,0),'Recurring Transactions'!$L$31)-'Recurring Transactions'!$J$31)/7)+INT(-(MAX('Recurring Transactions'!$J$31,$Q1538)-'Recurring Transactions'!$J$31)/7)+1),0),IF('Recurring Transactions'!$F$31="Bi-weekly",IF(AND('Recurring Transactions'!$J$31&lt;=EOMONTH($Q1538,0),$Q1538&lt;='Recurring Transactions'!$L$31),MAX(0,INT((MIN(EOMONTH($Q1538,0),'Recurring Transactions'!$L$31)-'Recurring Transactions'!$J$31)/14)+INT(-(MAX('Recurring Transactions'!$J$31,$Q1538)-'Recurring Transactions'!$J$31)/14)+1),0),IF('Recurring Transactions'!$F$31="Quarterly",IF(AND(AND('Recurring Transactions'!$J$31&lt;=EOMONTH($Q1538,0),$Q1538&lt;='Recurring Transactions'!$L$31),MOD((YEAR($Q1538)-YEAR('Recurring Transactions'!$J$31))*12+MONTH($Q1538)-MONTH('Recurring Transactions'!$J$31),3)=0),1,0),IF('Recurring Transactions'!$F$31="Annually",IF(AND(AND('Recurring Transactions'!$J$31&lt;=EOMONTH($Q1538,0),$Q1538&lt;='Recurring Transactions'!$L$31),MONTH($Q1538)=MONTH('Recurring Transactions'!$J$31)),1,0),0)))))))*'Recurring Transactions'!$D$31)</f>
        <v/>
      </c>
    </row>
    <row r="1539">
      <c r="N1539" s="126">
        <f>'Recurring Transactions'!$A$31</f>
        <v/>
      </c>
      <c r="O1539" s="126">
        <f>'Recurring Transactions'!$B$31</f>
        <v/>
      </c>
      <c r="P1539" s="126">
        <f>'Recurring Transactions'!$E$31</f>
        <v/>
      </c>
      <c r="Q1539" s="72">
        <f>IF('Recurring Transactions'!$J$31="","",EDATE('Recurring Transactions'!$J$31,17))</f>
        <v/>
      </c>
      <c r="R1539" s="126">
        <f>IF($Q1539="","",TEXT($Q1539,"mmm yyyy"))</f>
        <v/>
      </c>
      <c r="S1539" s="124">
        <f>IF(OR('Recurring Transactions'!$A$31="",$Q1539=""),0,(IF('Recurring Transactions'!$F$31="Monthly",IF(AND('Recurring Transactions'!$J$31&lt;=EOMONTH($Q1539,0),$Q1539&lt;='Recurring Transactions'!$L$31),1,0),IF('Recurring Transactions'!$F$31="Semi-monthly",IF(AND('Recurring Transactions'!$J$31&lt;=EOMONTH($Q1539,0),$Q1539&lt;='Recurring Transactions'!$L$31),2,0),IF('Recurring Transactions'!$F$31="Weekly",IF(AND('Recurring Transactions'!$J$31&lt;=EOMONTH($Q1539,0),$Q1539&lt;='Recurring Transactions'!$L$31),MAX(0,INT((MIN(EOMONTH($Q1539,0),'Recurring Transactions'!$L$31)-'Recurring Transactions'!$J$31)/7)+INT(-(MAX('Recurring Transactions'!$J$31,$Q1539)-'Recurring Transactions'!$J$31)/7)+1),0),IF('Recurring Transactions'!$F$31="Bi-weekly",IF(AND('Recurring Transactions'!$J$31&lt;=EOMONTH($Q1539,0),$Q1539&lt;='Recurring Transactions'!$L$31),MAX(0,INT((MIN(EOMONTH($Q1539,0),'Recurring Transactions'!$L$31)-'Recurring Transactions'!$J$31)/14)+INT(-(MAX('Recurring Transactions'!$J$31,$Q1539)-'Recurring Transactions'!$J$31)/14)+1),0),IF('Recurring Transactions'!$F$31="Quarterly",IF(AND(AND('Recurring Transactions'!$J$31&lt;=EOMONTH($Q1539,0),$Q1539&lt;='Recurring Transactions'!$L$31),MOD((YEAR($Q1539)-YEAR('Recurring Transactions'!$J$31))*12+MONTH($Q1539)-MONTH('Recurring Transactions'!$J$31),3)=0),1,0),IF('Recurring Transactions'!$F$31="Annually",IF(AND(AND('Recurring Transactions'!$J$31&lt;=EOMONTH($Q1539,0),$Q1539&lt;='Recurring Transactions'!$L$31),MONTH($Q1539)=MONTH('Recurring Transactions'!$J$31)),1,0),0)))))))*'Recurring Transactions'!$D$31)</f>
        <v/>
      </c>
    </row>
    <row r="1540">
      <c r="N1540" s="126">
        <f>'Recurring Transactions'!$A$31</f>
        <v/>
      </c>
      <c r="O1540" s="126">
        <f>'Recurring Transactions'!$B$31</f>
        <v/>
      </c>
      <c r="P1540" s="126">
        <f>'Recurring Transactions'!$E$31</f>
        <v/>
      </c>
      <c r="Q1540" s="72">
        <f>IF('Recurring Transactions'!$J$31="","",EDATE('Recurring Transactions'!$J$31,18))</f>
        <v/>
      </c>
      <c r="R1540" s="126">
        <f>IF($Q1540="","",TEXT($Q1540,"mmm yyyy"))</f>
        <v/>
      </c>
      <c r="S1540" s="124">
        <f>IF(OR('Recurring Transactions'!$A$31="",$Q1540=""),0,(IF('Recurring Transactions'!$F$31="Monthly",IF(AND('Recurring Transactions'!$J$31&lt;=EOMONTH($Q1540,0),$Q1540&lt;='Recurring Transactions'!$L$31),1,0),IF('Recurring Transactions'!$F$31="Semi-monthly",IF(AND('Recurring Transactions'!$J$31&lt;=EOMONTH($Q1540,0),$Q1540&lt;='Recurring Transactions'!$L$31),2,0),IF('Recurring Transactions'!$F$31="Weekly",IF(AND('Recurring Transactions'!$J$31&lt;=EOMONTH($Q1540,0),$Q1540&lt;='Recurring Transactions'!$L$31),MAX(0,INT((MIN(EOMONTH($Q1540,0),'Recurring Transactions'!$L$31)-'Recurring Transactions'!$J$31)/7)+INT(-(MAX('Recurring Transactions'!$J$31,$Q1540)-'Recurring Transactions'!$J$31)/7)+1),0),IF('Recurring Transactions'!$F$31="Bi-weekly",IF(AND('Recurring Transactions'!$J$31&lt;=EOMONTH($Q1540,0),$Q1540&lt;='Recurring Transactions'!$L$31),MAX(0,INT((MIN(EOMONTH($Q1540,0),'Recurring Transactions'!$L$31)-'Recurring Transactions'!$J$31)/14)+INT(-(MAX('Recurring Transactions'!$J$31,$Q1540)-'Recurring Transactions'!$J$31)/14)+1),0),IF('Recurring Transactions'!$F$31="Quarterly",IF(AND(AND('Recurring Transactions'!$J$31&lt;=EOMONTH($Q1540,0),$Q1540&lt;='Recurring Transactions'!$L$31),MOD((YEAR($Q1540)-YEAR('Recurring Transactions'!$J$31))*12+MONTH($Q1540)-MONTH('Recurring Transactions'!$J$31),3)=0),1,0),IF('Recurring Transactions'!$F$31="Annually",IF(AND(AND('Recurring Transactions'!$J$31&lt;=EOMONTH($Q1540,0),$Q1540&lt;='Recurring Transactions'!$L$31),MONTH($Q1540)=MONTH('Recurring Transactions'!$J$31)),1,0),0)))))))*'Recurring Transactions'!$D$31)</f>
        <v/>
      </c>
    </row>
    <row r="1541">
      <c r="N1541" s="126">
        <f>'Recurring Transactions'!$A$31</f>
        <v/>
      </c>
      <c r="O1541" s="126">
        <f>'Recurring Transactions'!$B$31</f>
        <v/>
      </c>
      <c r="P1541" s="126">
        <f>'Recurring Transactions'!$E$31</f>
        <v/>
      </c>
      <c r="Q1541" s="72">
        <f>IF('Recurring Transactions'!$J$31="","",EDATE('Recurring Transactions'!$J$31,19))</f>
        <v/>
      </c>
      <c r="R1541" s="126">
        <f>IF($Q1541="","",TEXT($Q1541,"mmm yyyy"))</f>
        <v/>
      </c>
      <c r="S1541" s="124">
        <f>IF(OR('Recurring Transactions'!$A$31="",$Q1541=""),0,(IF('Recurring Transactions'!$F$31="Monthly",IF(AND('Recurring Transactions'!$J$31&lt;=EOMONTH($Q1541,0),$Q1541&lt;='Recurring Transactions'!$L$31),1,0),IF('Recurring Transactions'!$F$31="Semi-monthly",IF(AND('Recurring Transactions'!$J$31&lt;=EOMONTH($Q1541,0),$Q1541&lt;='Recurring Transactions'!$L$31),2,0),IF('Recurring Transactions'!$F$31="Weekly",IF(AND('Recurring Transactions'!$J$31&lt;=EOMONTH($Q1541,0),$Q1541&lt;='Recurring Transactions'!$L$31),MAX(0,INT((MIN(EOMONTH($Q1541,0),'Recurring Transactions'!$L$31)-'Recurring Transactions'!$J$31)/7)+INT(-(MAX('Recurring Transactions'!$J$31,$Q1541)-'Recurring Transactions'!$J$31)/7)+1),0),IF('Recurring Transactions'!$F$31="Bi-weekly",IF(AND('Recurring Transactions'!$J$31&lt;=EOMONTH($Q1541,0),$Q1541&lt;='Recurring Transactions'!$L$31),MAX(0,INT((MIN(EOMONTH($Q1541,0),'Recurring Transactions'!$L$31)-'Recurring Transactions'!$J$31)/14)+INT(-(MAX('Recurring Transactions'!$J$31,$Q1541)-'Recurring Transactions'!$J$31)/14)+1),0),IF('Recurring Transactions'!$F$31="Quarterly",IF(AND(AND('Recurring Transactions'!$J$31&lt;=EOMONTH($Q1541,0),$Q1541&lt;='Recurring Transactions'!$L$31),MOD((YEAR($Q1541)-YEAR('Recurring Transactions'!$J$31))*12+MONTH($Q1541)-MONTH('Recurring Transactions'!$J$31),3)=0),1,0),IF('Recurring Transactions'!$F$31="Annually",IF(AND(AND('Recurring Transactions'!$J$31&lt;=EOMONTH($Q1541,0),$Q1541&lt;='Recurring Transactions'!$L$31),MONTH($Q1541)=MONTH('Recurring Transactions'!$J$31)),1,0),0)))))))*'Recurring Transactions'!$D$31)</f>
        <v/>
      </c>
    </row>
    <row r="1542">
      <c r="N1542" s="126">
        <f>'Recurring Transactions'!$A$31</f>
        <v/>
      </c>
      <c r="O1542" s="126">
        <f>'Recurring Transactions'!$B$31</f>
        <v/>
      </c>
      <c r="P1542" s="126">
        <f>'Recurring Transactions'!$E$31</f>
        <v/>
      </c>
      <c r="Q1542" s="72">
        <f>IF('Recurring Transactions'!$J$31="","",EDATE('Recurring Transactions'!$J$31,20))</f>
        <v/>
      </c>
      <c r="R1542" s="126">
        <f>IF($Q1542="","",TEXT($Q1542,"mmm yyyy"))</f>
        <v/>
      </c>
      <c r="S1542" s="124">
        <f>IF(OR('Recurring Transactions'!$A$31="",$Q1542=""),0,(IF('Recurring Transactions'!$F$31="Monthly",IF(AND('Recurring Transactions'!$J$31&lt;=EOMONTH($Q1542,0),$Q1542&lt;='Recurring Transactions'!$L$31),1,0),IF('Recurring Transactions'!$F$31="Semi-monthly",IF(AND('Recurring Transactions'!$J$31&lt;=EOMONTH($Q1542,0),$Q1542&lt;='Recurring Transactions'!$L$31),2,0),IF('Recurring Transactions'!$F$31="Weekly",IF(AND('Recurring Transactions'!$J$31&lt;=EOMONTH($Q1542,0),$Q1542&lt;='Recurring Transactions'!$L$31),MAX(0,INT((MIN(EOMONTH($Q1542,0),'Recurring Transactions'!$L$31)-'Recurring Transactions'!$J$31)/7)+INT(-(MAX('Recurring Transactions'!$J$31,$Q1542)-'Recurring Transactions'!$J$31)/7)+1),0),IF('Recurring Transactions'!$F$31="Bi-weekly",IF(AND('Recurring Transactions'!$J$31&lt;=EOMONTH($Q1542,0),$Q1542&lt;='Recurring Transactions'!$L$31),MAX(0,INT((MIN(EOMONTH($Q1542,0),'Recurring Transactions'!$L$31)-'Recurring Transactions'!$J$31)/14)+INT(-(MAX('Recurring Transactions'!$J$31,$Q1542)-'Recurring Transactions'!$J$31)/14)+1),0),IF('Recurring Transactions'!$F$31="Quarterly",IF(AND(AND('Recurring Transactions'!$J$31&lt;=EOMONTH($Q1542,0),$Q1542&lt;='Recurring Transactions'!$L$31),MOD((YEAR($Q1542)-YEAR('Recurring Transactions'!$J$31))*12+MONTH($Q1542)-MONTH('Recurring Transactions'!$J$31),3)=0),1,0),IF('Recurring Transactions'!$F$31="Annually",IF(AND(AND('Recurring Transactions'!$J$31&lt;=EOMONTH($Q1542,0),$Q1542&lt;='Recurring Transactions'!$L$31),MONTH($Q1542)=MONTH('Recurring Transactions'!$J$31)),1,0),0)))))))*'Recurring Transactions'!$D$31)</f>
        <v/>
      </c>
    </row>
    <row r="1543">
      <c r="N1543" s="126">
        <f>'Recurring Transactions'!$A$31</f>
        <v/>
      </c>
      <c r="O1543" s="126">
        <f>'Recurring Transactions'!$B$31</f>
        <v/>
      </c>
      <c r="P1543" s="126">
        <f>'Recurring Transactions'!$E$31</f>
        <v/>
      </c>
      <c r="Q1543" s="72">
        <f>IF('Recurring Transactions'!$J$31="","",EDATE('Recurring Transactions'!$J$31,21))</f>
        <v/>
      </c>
      <c r="R1543" s="126">
        <f>IF($Q1543="","",TEXT($Q1543,"mmm yyyy"))</f>
        <v/>
      </c>
      <c r="S1543" s="124">
        <f>IF(OR('Recurring Transactions'!$A$31="",$Q1543=""),0,(IF('Recurring Transactions'!$F$31="Monthly",IF(AND('Recurring Transactions'!$J$31&lt;=EOMONTH($Q1543,0),$Q1543&lt;='Recurring Transactions'!$L$31),1,0),IF('Recurring Transactions'!$F$31="Semi-monthly",IF(AND('Recurring Transactions'!$J$31&lt;=EOMONTH($Q1543,0),$Q1543&lt;='Recurring Transactions'!$L$31),2,0),IF('Recurring Transactions'!$F$31="Weekly",IF(AND('Recurring Transactions'!$J$31&lt;=EOMONTH($Q1543,0),$Q1543&lt;='Recurring Transactions'!$L$31),MAX(0,INT((MIN(EOMONTH($Q1543,0),'Recurring Transactions'!$L$31)-'Recurring Transactions'!$J$31)/7)+INT(-(MAX('Recurring Transactions'!$J$31,$Q1543)-'Recurring Transactions'!$J$31)/7)+1),0),IF('Recurring Transactions'!$F$31="Bi-weekly",IF(AND('Recurring Transactions'!$J$31&lt;=EOMONTH($Q1543,0),$Q1543&lt;='Recurring Transactions'!$L$31),MAX(0,INT((MIN(EOMONTH($Q1543,0),'Recurring Transactions'!$L$31)-'Recurring Transactions'!$J$31)/14)+INT(-(MAX('Recurring Transactions'!$J$31,$Q1543)-'Recurring Transactions'!$J$31)/14)+1),0),IF('Recurring Transactions'!$F$31="Quarterly",IF(AND(AND('Recurring Transactions'!$J$31&lt;=EOMONTH($Q1543,0),$Q1543&lt;='Recurring Transactions'!$L$31),MOD((YEAR($Q1543)-YEAR('Recurring Transactions'!$J$31))*12+MONTH($Q1543)-MONTH('Recurring Transactions'!$J$31),3)=0),1,0),IF('Recurring Transactions'!$F$31="Annually",IF(AND(AND('Recurring Transactions'!$J$31&lt;=EOMONTH($Q1543,0),$Q1543&lt;='Recurring Transactions'!$L$31),MONTH($Q1543)=MONTH('Recurring Transactions'!$J$31)),1,0),0)))))))*'Recurring Transactions'!$D$31)</f>
        <v/>
      </c>
    </row>
    <row r="1544">
      <c r="N1544" s="126">
        <f>'Recurring Transactions'!$A$31</f>
        <v/>
      </c>
      <c r="O1544" s="126">
        <f>'Recurring Transactions'!$B$31</f>
        <v/>
      </c>
      <c r="P1544" s="126">
        <f>'Recurring Transactions'!$E$31</f>
        <v/>
      </c>
      <c r="Q1544" s="72">
        <f>IF('Recurring Transactions'!$J$31="","",EDATE('Recurring Transactions'!$J$31,22))</f>
        <v/>
      </c>
      <c r="R1544" s="126">
        <f>IF($Q1544="","",TEXT($Q1544,"mmm yyyy"))</f>
        <v/>
      </c>
      <c r="S1544" s="124">
        <f>IF(OR('Recurring Transactions'!$A$31="",$Q1544=""),0,(IF('Recurring Transactions'!$F$31="Monthly",IF(AND('Recurring Transactions'!$J$31&lt;=EOMONTH($Q1544,0),$Q1544&lt;='Recurring Transactions'!$L$31),1,0),IF('Recurring Transactions'!$F$31="Semi-monthly",IF(AND('Recurring Transactions'!$J$31&lt;=EOMONTH($Q1544,0),$Q1544&lt;='Recurring Transactions'!$L$31),2,0),IF('Recurring Transactions'!$F$31="Weekly",IF(AND('Recurring Transactions'!$J$31&lt;=EOMONTH($Q1544,0),$Q1544&lt;='Recurring Transactions'!$L$31),MAX(0,INT((MIN(EOMONTH($Q1544,0),'Recurring Transactions'!$L$31)-'Recurring Transactions'!$J$31)/7)+INT(-(MAX('Recurring Transactions'!$J$31,$Q1544)-'Recurring Transactions'!$J$31)/7)+1),0),IF('Recurring Transactions'!$F$31="Bi-weekly",IF(AND('Recurring Transactions'!$J$31&lt;=EOMONTH($Q1544,0),$Q1544&lt;='Recurring Transactions'!$L$31),MAX(0,INT((MIN(EOMONTH($Q1544,0),'Recurring Transactions'!$L$31)-'Recurring Transactions'!$J$31)/14)+INT(-(MAX('Recurring Transactions'!$J$31,$Q1544)-'Recurring Transactions'!$J$31)/14)+1),0),IF('Recurring Transactions'!$F$31="Quarterly",IF(AND(AND('Recurring Transactions'!$J$31&lt;=EOMONTH($Q1544,0),$Q1544&lt;='Recurring Transactions'!$L$31),MOD((YEAR($Q1544)-YEAR('Recurring Transactions'!$J$31))*12+MONTH($Q1544)-MONTH('Recurring Transactions'!$J$31),3)=0),1,0),IF('Recurring Transactions'!$F$31="Annually",IF(AND(AND('Recurring Transactions'!$J$31&lt;=EOMONTH($Q1544,0),$Q1544&lt;='Recurring Transactions'!$L$31),MONTH($Q1544)=MONTH('Recurring Transactions'!$J$31)),1,0),0)))))))*'Recurring Transactions'!$D$31)</f>
        <v/>
      </c>
    </row>
    <row r="1545">
      <c r="N1545" s="126">
        <f>'Recurring Transactions'!$A$31</f>
        <v/>
      </c>
      <c r="O1545" s="126">
        <f>'Recurring Transactions'!$B$31</f>
        <v/>
      </c>
      <c r="P1545" s="126">
        <f>'Recurring Transactions'!$E$31</f>
        <v/>
      </c>
      <c r="Q1545" s="72">
        <f>IF('Recurring Transactions'!$J$31="","",EDATE('Recurring Transactions'!$J$31,23))</f>
        <v/>
      </c>
      <c r="R1545" s="126">
        <f>IF($Q1545="","",TEXT($Q1545,"mmm yyyy"))</f>
        <v/>
      </c>
      <c r="S1545" s="124">
        <f>IF(OR('Recurring Transactions'!$A$31="",$Q1545=""),0,(IF('Recurring Transactions'!$F$31="Monthly",IF(AND('Recurring Transactions'!$J$31&lt;=EOMONTH($Q1545,0),$Q1545&lt;='Recurring Transactions'!$L$31),1,0),IF('Recurring Transactions'!$F$31="Semi-monthly",IF(AND('Recurring Transactions'!$J$31&lt;=EOMONTH($Q1545,0),$Q1545&lt;='Recurring Transactions'!$L$31),2,0),IF('Recurring Transactions'!$F$31="Weekly",IF(AND('Recurring Transactions'!$J$31&lt;=EOMONTH($Q1545,0),$Q1545&lt;='Recurring Transactions'!$L$31),MAX(0,INT((MIN(EOMONTH($Q1545,0),'Recurring Transactions'!$L$31)-'Recurring Transactions'!$J$31)/7)+INT(-(MAX('Recurring Transactions'!$J$31,$Q1545)-'Recurring Transactions'!$J$31)/7)+1),0),IF('Recurring Transactions'!$F$31="Bi-weekly",IF(AND('Recurring Transactions'!$J$31&lt;=EOMONTH($Q1545,0),$Q1545&lt;='Recurring Transactions'!$L$31),MAX(0,INT((MIN(EOMONTH($Q1545,0),'Recurring Transactions'!$L$31)-'Recurring Transactions'!$J$31)/14)+INT(-(MAX('Recurring Transactions'!$J$31,$Q1545)-'Recurring Transactions'!$J$31)/14)+1),0),IF('Recurring Transactions'!$F$31="Quarterly",IF(AND(AND('Recurring Transactions'!$J$31&lt;=EOMONTH($Q1545,0),$Q1545&lt;='Recurring Transactions'!$L$31),MOD((YEAR($Q1545)-YEAR('Recurring Transactions'!$J$31))*12+MONTH($Q1545)-MONTH('Recurring Transactions'!$J$31),3)=0),1,0),IF('Recurring Transactions'!$F$31="Annually",IF(AND(AND('Recurring Transactions'!$J$31&lt;=EOMONTH($Q1545,0),$Q1545&lt;='Recurring Transactions'!$L$31),MONTH($Q1545)=MONTH('Recurring Transactions'!$J$31)),1,0),0)))))))*'Recurring Transactions'!$D$31)</f>
        <v/>
      </c>
    </row>
    <row r="1546">
      <c r="N1546" s="126">
        <f>'Recurring Transactions'!$A$31</f>
        <v/>
      </c>
      <c r="O1546" s="126">
        <f>'Recurring Transactions'!$B$31</f>
        <v/>
      </c>
      <c r="P1546" s="126">
        <f>'Recurring Transactions'!$E$31</f>
        <v/>
      </c>
      <c r="Q1546" s="72">
        <f>IF('Recurring Transactions'!$J$31="","",EDATE('Recurring Transactions'!$J$31,24))</f>
        <v/>
      </c>
      <c r="R1546" s="126">
        <f>IF($Q1546="","",TEXT($Q1546,"mmm yyyy"))</f>
        <v/>
      </c>
      <c r="S1546" s="124">
        <f>IF(OR('Recurring Transactions'!$A$31="",$Q1546=""),0,(IF('Recurring Transactions'!$F$31="Monthly",IF(AND('Recurring Transactions'!$J$31&lt;=EOMONTH($Q1546,0),$Q1546&lt;='Recurring Transactions'!$L$31),1,0),IF('Recurring Transactions'!$F$31="Semi-monthly",IF(AND('Recurring Transactions'!$J$31&lt;=EOMONTH($Q1546,0),$Q1546&lt;='Recurring Transactions'!$L$31),2,0),IF('Recurring Transactions'!$F$31="Weekly",IF(AND('Recurring Transactions'!$J$31&lt;=EOMONTH($Q1546,0),$Q1546&lt;='Recurring Transactions'!$L$31),MAX(0,INT((MIN(EOMONTH($Q1546,0),'Recurring Transactions'!$L$31)-'Recurring Transactions'!$J$31)/7)+INT(-(MAX('Recurring Transactions'!$J$31,$Q1546)-'Recurring Transactions'!$J$31)/7)+1),0),IF('Recurring Transactions'!$F$31="Bi-weekly",IF(AND('Recurring Transactions'!$J$31&lt;=EOMONTH($Q1546,0),$Q1546&lt;='Recurring Transactions'!$L$31),MAX(0,INT((MIN(EOMONTH($Q1546,0),'Recurring Transactions'!$L$31)-'Recurring Transactions'!$J$31)/14)+INT(-(MAX('Recurring Transactions'!$J$31,$Q1546)-'Recurring Transactions'!$J$31)/14)+1),0),IF('Recurring Transactions'!$F$31="Quarterly",IF(AND(AND('Recurring Transactions'!$J$31&lt;=EOMONTH($Q1546,0),$Q1546&lt;='Recurring Transactions'!$L$31),MOD((YEAR($Q1546)-YEAR('Recurring Transactions'!$J$31))*12+MONTH($Q1546)-MONTH('Recurring Transactions'!$J$31),3)=0),1,0),IF('Recurring Transactions'!$F$31="Annually",IF(AND(AND('Recurring Transactions'!$J$31&lt;=EOMONTH($Q1546,0),$Q1546&lt;='Recurring Transactions'!$L$31),MONTH($Q1546)=MONTH('Recurring Transactions'!$J$31)),1,0),0)))))))*'Recurring Transactions'!$D$31)</f>
        <v/>
      </c>
    </row>
    <row r="1547">
      <c r="N1547" s="126">
        <f>'Recurring Transactions'!$A$31</f>
        <v/>
      </c>
      <c r="O1547" s="126">
        <f>'Recurring Transactions'!$B$31</f>
        <v/>
      </c>
      <c r="P1547" s="126">
        <f>'Recurring Transactions'!$E$31</f>
        <v/>
      </c>
      <c r="Q1547" s="72">
        <f>IF('Recurring Transactions'!$J$31="","",EDATE('Recurring Transactions'!$J$31,25))</f>
        <v/>
      </c>
      <c r="R1547" s="126">
        <f>IF($Q1547="","",TEXT($Q1547,"mmm yyyy"))</f>
        <v/>
      </c>
      <c r="S1547" s="124">
        <f>IF(OR('Recurring Transactions'!$A$31="",$Q1547=""),0,(IF('Recurring Transactions'!$F$31="Monthly",IF(AND('Recurring Transactions'!$J$31&lt;=EOMONTH($Q1547,0),$Q1547&lt;='Recurring Transactions'!$L$31),1,0),IF('Recurring Transactions'!$F$31="Semi-monthly",IF(AND('Recurring Transactions'!$J$31&lt;=EOMONTH($Q1547,0),$Q1547&lt;='Recurring Transactions'!$L$31),2,0),IF('Recurring Transactions'!$F$31="Weekly",IF(AND('Recurring Transactions'!$J$31&lt;=EOMONTH($Q1547,0),$Q1547&lt;='Recurring Transactions'!$L$31),MAX(0,INT((MIN(EOMONTH($Q1547,0),'Recurring Transactions'!$L$31)-'Recurring Transactions'!$J$31)/7)+INT(-(MAX('Recurring Transactions'!$J$31,$Q1547)-'Recurring Transactions'!$J$31)/7)+1),0),IF('Recurring Transactions'!$F$31="Bi-weekly",IF(AND('Recurring Transactions'!$J$31&lt;=EOMONTH($Q1547,0),$Q1547&lt;='Recurring Transactions'!$L$31),MAX(0,INT((MIN(EOMONTH($Q1547,0),'Recurring Transactions'!$L$31)-'Recurring Transactions'!$J$31)/14)+INT(-(MAX('Recurring Transactions'!$J$31,$Q1547)-'Recurring Transactions'!$J$31)/14)+1),0),IF('Recurring Transactions'!$F$31="Quarterly",IF(AND(AND('Recurring Transactions'!$J$31&lt;=EOMONTH($Q1547,0),$Q1547&lt;='Recurring Transactions'!$L$31),MOD((YEAR($Q1547)-YEAR('Recurring Transactions'!$J$31))*12+MONTH($Q1547)-MONTH('Recurring Transactions'!$J$31),3)=0),1,0),IF('Recurring Transactions'!$F$31="Annually",IF(AND(AND('Recurring Transactions'!$J$31&lt;=EOMONTH($Q1547,0),$Q1547&lt;='Recurring Transactions'!$L$31),MONTH($Q1547)=MONTH('Recurring Transactions'!$J$31)),1,0),0)))))))*'Recurring Transactions'!$D$31)</f>
        <v/>
      </c>
    </row>
    <row r="1548">
      <c r="N1548" s="126">
        <f>'Recurring Transactions'!$A$31</f>
        <v/>
      </c>
      <c r="O1548" s="126">
        <f>'Recurring Transactions'!$B$31</f>
        <v/>
      </c>
      <c r="P1548" s="126">
        <f>'Recurring Transactions'!$E$31</f>
        <v/>
      </c>
      <c r="Q1548" s="72">
        <f>IF('Recurring Transactions'!$J$31="","",EDATE('Recurring Transactions'!$J$31,26))</f>
        <v/>
      </c>
      <c r="R1548" s="126">
        <f>IF($Q1548="","",TEXT($Q1548,"mmm yyyy"))</f>
        <v/>
      </c>
      <c r="S1548" s="124">
        <f>IF(OR('Recurring Transactions'!$A$31="",$Q1548=""),0,(IF('Recurring Transactions'!$F$31="Monthly",IF(AND('Recurring Transactions'!$J$31&lt;=EOMONTH($Q1548,0),$Q1548&lt;='Recurring Transactions'!$L$31),1,0),IF('Recurring Transactions'!$F$31="Semi-monthly",IF(AND('Recurring Transactions'!$J$31&lt;=EOMONTH($Q1548,0),$Q1548&lt;='Recurring Transactions'!$L$31),2,0),IF('Recurring Transactions'!$F$31="Weekly",IF(AND('Recurring Transactions'!$J$31&lt;=EOMONTH($Q1548,0),$Q1548&lt;='Recurring Transactions'!$L$31),MAX(0,INT((MIN(EOMONTH($Q1548,0),'Recurring Transactions'!$L$31)-'Recurring Transactions'!$J$31)/7)+INT(-(MAX('Recurring Transactions'!$J$31,$Q1548)-'Recurring Transactions'!$J$31)/7)+1),0),IF('Recurring Transactions'!$F$31="Bi-weekly",IF(AND('Recurring Transactions'!$J$31&lt;=EOMONTH($Q1548,0),$Q1548&lt;='Recurring Transactions'!$L$31),MAX(0,INT((MIN(EOMONTH($Q1548,0),'Recurring Transactions'!$L$31)-'Recurring Transactions'!$J$31)/14)+INT(-(MAX('Recurring Transactions'!$J$31,$Q1548)-'Recurring Transactions'!$J$31)/14)+1),0),IF('Recurring Transactions'!$F$31="Quarterly",IF(AND(AND('Recurring Transactions'!$J$31&lt;=EOMONTH($Q1548,0),$Q1548&lt;='Recurring Transactions'!$L$31),MOD((YEAR($Q1548)-YEAR('Recurring Transactions'!$J$31))*12+MONTH($Q1548)-MONTH('Recurring Transactions'!$J$31),3)=0),1,0),IF('Recurring Transactions'!$F$31="Annually",IF(AND(AND('Recurring Transactions'!$J$31&lt;=EOMONTH($Q1548,0),$Q1548&lt;='Recurring Transactions'!$L$31),MONTH($Q1548)=MONTH('Recurring Transactions'!$J$31)),1,0),0)))))))*'Recurring Transactions'!$D$31)</f>
        <v/>
      </c>
    </row>
    <row r="1549">
      <c r="N1549" s="126">
        <f>'Recurring Transactions'!$A$31</f>
        <v/>
      </c>
      <c r="O1549" s="126">
        <f>'Recurring Transactions'!$B$31</f>
        <v/>
      </c>
      <c r="P1549" s="126">
        <f>'Recurring Transactions'!$E$31</f>
        <v/>
      </c>
      <c r="Q1549" s="72">
        <f>IF('Recurring Transactions'!$J$31="","",EDATE('Recurring Transactions'!$J$31,27))</f>
        <v/>
      </c>
      <c r="R1549" s="126">
        <f>IF($Q1549="","",TEXT($Q1549,"mmm yyyy"))</f>
        <v/>
      </c>
      <c r="S1549" s="124">
        <f>IF(OR('Recurring Transactions'!$A$31="",$Q1549=""),0,(IF('Recurring Transactions'!$F$31="Monthly",IF(AND('Recurring Transactions'!$J$31&lt;=EOMONTH($Q1549,0),$Q1549&lt;='Recurring Transactions'!$L$31),1,0),IF('Recurring Transactions'!$F$31="Semi-monthly",IF(AND('Recurring Transactions'!$J$31&lt;=EOMONTH($Q1549,0),$Q1549&lt;='Recurring Transactions'!$L$31),2,0),IF('Recurring Transactions'!$F$31="Weekly",IF(AND('Recurring Transactions'!$J$31&lt;=EOMONTH($Q1549,0),$Q1549&lt;='Recurring Transactions'!$L$31),MAX(0,INT((MIN(EOMONTH($Q1549,0),'Recurring Transactions'!$L$31)-'Recurring Transactions'!$J$31)/7)+INT(-(MAX('Recurring Transactions'!$J$31,$Q1549)-'Recurring Transactions'!$J$31)/7)+1),0),IF('Recurring Transactions'!$F$31="Bi-weekly",IF(AND('Recurring Transactions'!$J$31&lt;=EOMONTH($Q1549,0),$Q1549&lt;='Recurring Transactions'!$L$31),MAX(0,INT((MIN(EOMONTH($Q1549,0),'Recurring Transactions'!$L$31)-'Recurring Transactions'!$J$31)/14)+INT(-(MAX('Recurring Transactions'!$J$31,$Q1549)-'Recurring Transactions'!$J$31)/14)+1),0),IF('Recurring Transactions'!$F$31="Quarterly",IF(AND(AND('Recurring Transactions'!$J$31&lt;=EOMONTH($Q1549,0),$Q1549&lt;='Recurring Transactions'!$L$31),MOD((YEAR($Q1549)-YEAR('Recurring Transactions'!$J$31))*12+MONTH($Q1549)-MONTH('Recurring Transactions'!$J$31),3)=0),1,0),IF('Recurring Transactions'!$F$31="Annually",IF(AND(AND('Recurring Transactions'!$J$31&lt;=EOMONTH($Q1549,0),$Q1549&lt;='Recurring Transactions'!$L$31),MONTH($Q1549)=MONTH('Recurring Transactions'!$J$31)),1,0),0)))))))*'Recurring Transactions'!$D$31)</f>
        <v/>
      </c>
    </row>
    <row r="1550">
      <c r="N1550" s="126">
        <f>'Recurring Transactions'!$A$31</f>
        <v/>
      </c>
      <c r="O1550" s="126">
        <f>'Recurring Transactions'!$B$31</f>
        <v/>
      </c>
      <c r="P1550" s="126">
        <f>'Recurring Transactions'!$E$31</f>
        <v/>
      </c>
      <c r="Q1550" s="72">
        <f>IF('Recurring Transactions'!$J$31="","",EDATE('Recurring Transactions'!$J$31,28))</f>
        <v/>
      </c>
      <c r="R1550" s="126">
        <f>IF($Q1550="","",TEXT($Q1550,"mmm yyyy"))</f>
        <v/>
      </c>
      <c r="S1550" s="124">
        <f>IF(OR('Recurring Transactions'!$A$31="",$Q1550=""),0,(IF('Recurring Transactions'!$F$31="Monthly",IF(AND('Recurring Transactions'!$J$31&lt;=EOMONTH($Q1550,0),$Q1550&lt;='Recurring Transactions'!$L$31),1,0),IF('Recurring Transactions'!$F$31="Semi-monthly",IF(AND('Recurring Transactions'!$J$31&lt;=EOMONTH($Q1550,0),$Q1550&lt;='Recurring Transactions'!$L$31),2,0),IF('Recurring Transactions'!$F$31="Weekly",IF(AND('Recurring Transactions'!$J$31&lt;=EOMONTH($Q1550,0),$Q1550&lt;='Recurring Transactions'!$L$31),MAX(0,INT((MIN(EOMONTH($Q1550,0),'Recurring Transactions'!$L$31)-'Recurring Transactions'!$J$31)/7)+INT(-(MAX('Recurring Transactions'!$J$31,$Q1550)-'Recurring Transactions'!$J$31)/7)+1),0),IF('Recurring Transactions'!$F$31="Bi-weekly",IF(AND('Recurring Transactions'!$J$31&lt;=EOMONTH($Q1550,0),$Q1550&lt;='Recurring Transactions'!$L$31),MAX(0,INT((MIN(EOMONTH($Q1550,0),'Recurring Transactions'!$L$31)-'Recurring Transactions'!$J$31)/14)+INT(-(MAX('Recurring Transactions'!$J$31,$Q1550)-'Recurring Transactions'!$J$31)/14)+1),0),IF('Recurring Transactions'!$F$31="Quarterly",IF(AND(AND('Recurring Transactions'!$J$31&lt;=EOMONTH($Q1550,0),$Q1550&lt;='Recurring Transactions'!$L$31),MOD((YEAR($Q1550)-YEAR('Recurring Transactions'!$J$31))*12+MONTH($Q1550)-MONTH('Recurring Transactions'!$J$31),3)=0),1,0),IF('Recurring Transactions'!$F$31="Annually",IF(AND(AND('Recurring Transactions'!$J$31&lt;=EOMONTH($Q1550,0),$Q1550&lt;='Recurring Transactions'!$L$31),MONTH($Q1550)=MONTH('Recurring Transactions'!$J$31)),1,0),0)))))))*'Recurring Transactions'!$D$31)</f>
        <v/>
      </c>
    </row>
    <row r="1551">
      <c r="N1551" s="126">
        <f>'Recurring Transactions'!$A$31</f>
        <v/>
      </c>
      <c r="O1551" s="126">
        <f>'Recurring Transactions'!$B$31</f>
        <v/>
      </c>
      <c r="P1551" s="126">
        <f>'Recurring Transactions'!$E$31</f>
        <v/>
      </c>
      <c r="Q1551" s="72">
        <f>IF('Recurring Transactions'!$J$31="","",EDATE('Recurring Transactions'!$J$31,29))</f>
        <v/>
      </c>
      <c r="R1551" s="126">
        <f>IF($Q1551="","",TEXT($Q1551,"mmm yyyy"))</f>
        <v/>
      </c>
      <c r="S1551" s="124">
        <f>IF(OR('Recurring Transactions'!$A$31="",$Q1551=""),0,(IF('Recurring Transactions'!$F$31="Monthly",IF(AND('Recurring Transactions'!$J$31&lt;=EOMONTH($Q1551,0),$Q1551&lt;='Recurring Transactions'!$L$31),1,0),IF('Recurring Transactions'!$F$31="Semi-monthly",IF(AND('Recurring Transactions'!$J$31&lt;=EOMONTH($Q1551,0),$Q1551&lt;='Recurring Transactions'!$L$31),2,0),IF('Recurring Transactions'!$F$31="Weekly",IF(AND('Recurring Transactions'!$J$31&lt;=EOMONTH($Q1551,0),$Q1551&lt;='Recurring Transactions'!$L$31),MAX(0,INT((MIN(EOMONTH($Q1551,0),'Recurring Transactions'!$L$31)-'Recurring Transactions'!$J$31)/7)+INT(-(MAX('Recurring Transactions'!$J$31,$Q1551)-'Recurring Transactions'!$J$31)/7)+1),0),IF('Recurring Transactions'!$F$31="Bi-weekly",IF(AND('Recurring Transactions'!$J$31&lt;=EOMONTH($Q1551,0),$Q1551&lt;='Recurring Transactions'!$L$31),MAX(0,INT((MIN(EOMONTH($Q1551,0),'Recurring Transactions'!$L$31)-'Recurring Transactions'!$J$31)/14)+INT(-(MAX('Recurring Transactions'!$J$31,$Q1551)-'Recurring Transactions'!$J$31)/14)+1),0),IF('Recurring Transactions'!$F$31="Quarterly",IF(AND(AND('Recurring Transactions'!$J$31&lt;=EOMONTH($Q1551,0),$Q1551&lt;='Recurring Transactions'!$L$31),MOD((YEAR($Q1551)-YEAR('Recurring Transactions'!$J$31))*12+MONTH($Q1551)-MONTH('Recurring Transactions'!$J$31),3)=0),1,0),IF('Recurring Transactions'!$F$31="Annually",IF(AND(AND('Recurring Transactions'!$J$31&lt;=EOMONTH($Q1551,0),$Q1551&lt;='Recurring Transactions'!$L$31),MONTH($Q1551)=MONTH('Recurring Transactions'!$J$31)),1,0),0)))))))*'Recurring Transactions'!$D$31)</f>
        <v/>
      </c>
    </row>
    <row r="1552">
      <c r="N1552" s="126">
        <f>'Recurring Transactions'!$A$31</f>
        <v/>
      </c>
      <c r="O1552" s="126">
        <f>'Recurring Transactions'!$B$31</f>
        <v/>
      </c>
      <c r="P1552" s="126">
        <f>'Recurring Transactions'!$E$31</f>
        <v/>
      </c>
      <c r="Q1552" s="72">
        <f>IF('Recurring Transactions'!$J$31="","",EDATE('Recurring Transactions'!$J$31,30))</f>
        <v/>
      </c>
      <c r="R1552" s="126">
        <f>IF($Q1552="","",TEXT($Q1552,"mmm yyyy"))</f>
        <v/>
      </c>
      <c r="S1552" s="124">
        <f>IF(OR('Recurring Transactions'!$A$31="",$Q1552=""),0,(IF('Recurring Transactions'!$F$31="Monthly",IF(AND('Recurring Transactions'!$J$31&lt;=EOMONTH($Q1552,0),$Q1552&lt;='Recurring Transactions'!$L$31),1,0),IF('Recurring Transactions'!$F$31="Semi-monthly",IF(AND('Recurring Transactions'!$J$31&lt;=EOMONTH($Q1552,0),$Q1552&lt;='Recurring Transactions'!$L$31),2,0),IF('Recurring Transactions'!$F$31="Weekly",IF(AND('Recurring Transactions'!$J$31&lt;=EOMONTH($Q1552,0),$Q1552&lt;='Recurring Transactions'!$L$31),MAX(0,INT((MIN(EOMONTH($Q1552,0),'Recurring Transactions'!$L$31)-'Recurring Transactions'!$J$31)/7)+INT(-(MAX('Recurring Transactions'!$J$31,$Q1552)-'Recurring Transactions'!$J$31)/7)+1),0),IF('Recurring Transactions'!$F$31="Bi-weekly",IF(AND('Recurring Transactions'!$J$31&lt;=EOMONTH($Q1552,0),$Q1552&lt;='Recurring Transactions'!$L$31),MAX(0,INT((MIN(EOMONTH($Q1552,0),'Recurring Transactions'!$L$31)-'Recurring Transactions'!$J$31)/14)+INT(-(MAX('Recurring Transactions'!$J$31,$Q1552)-'Recurring Transactions'!$J$31)/14)+1),0),IF('Recurring Transactions'!$F$31="Quarterly",IF(AND(AND('Recurring Transactions'!$J$31&lt;=EOMONTH($Q1552,0),$Q1552&lt;='Recurring Transactions'!$L$31),MOD((YEAR($Q1552)-YEAR('Recurring Transactions'!$J$31))*12+MONTH($Q1552)-MONTH('Recurring Transactions'!$J$31),3)=0),1,0),IF('Recurring Transactions'!$F$31="Annually",IF(AND(AND('Recurring Transactions'!$J$31&lt;=EOMONTH($Q1552,0),$Q1552&lt;='Recurring Transactions'!$L$31),MONTH($Q1552)=MONTH('Recurring Transactions'!$J$31)),1,0),0)))))))*'Recurring Transactions'!$D$31)</f>
        <v/>
      </c>
    </row>
    <row r="1553">
      <c r="N1553" s="126">
        <f>'Recurring Transactions'!$A$31</f>
        <v/>
      </c>
      <c r="O1553" s="126">
        <f>'Recurring Transactions'!$B$31</f>
        <v/>
      </c>
      <c r="P1553" s="126">
        <f>'Recurring Transactions'!$E$31</f>
        <v/>
      </c>
      <c r="Q1553" s="72">
        <f>IF('Recurring Transactions'!$J$31="","",EDATE('Recurring Transactions'!$J$31,31))</f>
        <v/>
      </c>
      <c r="R1553" s="126">
        <f>IF($Q1553="","",TEXT($Q1553,"mmm yyyy"))</f>
        <v/>
      </c>
      <c r="S1553" s="124">
        <f>IF(OR('Recurring Transactions'!$A$31="",$Q1553=""),0,(IF('Recurring Transactions'!$F$31="Monthly",IF(AND('Recurring Transactions'!$J$31&lt;=EOMONTH($Q1553,0),$Q1553&lt;='Recurring Transactions'!$L$31),1,0),IF('Recurring Transactions'!$F$31="Semi-monthly",IF(AND('Recurring Transactions'!$J$31&lt;=EOMONTH($Q1553,0),$Q1553&lt;='Recurring Transactions'!$L$31),2,0),IF('Recurring Transactions'!$F$31="Weekly",IF(AND('Recurring Transactions'!$J$31&lt;=EOMONTH($Q1553,0),$Q1553&lt;='Recurring Transactions'!$L$31),MAX(0,INT((MIN(EOMONTH($Q1553,0),'Recurring Transactions'!$L$31)-'Recurring Transactions'!$J$31)/7)+INT(-(MAX('Recurring Transactions'!$J$31,$Q1553)-'Recurring Transactions'!$J$31)/7)+1),0),IF('Recurring Transactions'!$F$31="Bi-weekly",IF(AND('Recurring Transactions'!$J$31&lt;=EOMONTH($Q1553,0),$Q1553&lt;='Recurring Transactions'!$L$31),MAX(0,INT((MIN(EOMONTH($Q1553,0),'Recurring Transactions'!$L$31)-'Recurring Transactions'!$J$31)/14)+INT(-(MAX('Recurring Transactions'!$J$31,$Q1553)-'Recurring Transactions'!$J$31)/14)+1),0),IF('Recurring Transactions'!$F$31="Quarterly",IF(AND(AND('Recurring Transactions'!$J$31&lt;=EOMONTH($Q1553,0),$Q1553&lt;='Recurring Transactions'!$L$31),MOD((YEAR($Q1553)-YEAR('Recurring Transactions'!$J$31))*12+MONTH($Q1553)-MONTH('Recurring Transactions'!$J$31),3)=0),1,0),IF('Recurring Transactions'!$F$31="Annually",IF(AND(AND('Recurring Transactions'!$J$31&lt;=EOMONTH($Q1553,0),$Q1553&lt;='Recurring Transactions'!$L$31),MONTH($Q1553)=MONTH('Recurring Transactions'!$J$31)),1,0),0)))))))*'Recurring Transactions'!$D$31)</f>
        <v/>
      </c>
    </row>
    <row r="1554">
      <c r="N1554" s="126">
        <f>'Recurring Transactions'!$A$31</f>
        <v/>
      </c>
      <c r="O1554" s="126">
        <f>'Recurring Transactions'!$B$31</f>
        <v/>
      </c>
      <c r="P1554" s="126">
        <f>'Recurring Transactions'!$E$31</f>
        <v/>
      </c>
      <c r="Q1554" s="72">
        <f>IF('Recurring Transactions'!$J$31="","",EDATE('Recurring Transactions'!$J$31,32))</f>
        <v/>
      </c>
      <c r="R1554" s="126">
        <f>IF($Q1554="","",TEXT($Q1554,"mmm yyyy"))</f>
        <v/>
      </c>
      <c r="S1554" s="124">
        <f>IF(OR('Recurring Transactions'!$A$31="",$Q1554=""),0,(IF('Recurring Transactions'!$F$31="Monthly",IF(AND('Recurring Transactions'!$J$31&lt;=EOMONTH($Q1554,0),$Q1554&lt;='Recurring Transactions'!$L$31),1,0),IF('Recurring Transactions'!$F$31="Semi-monthly",IF(AND('Recurring Transactions'!$J$31&lt;=EOMONTH($Q1554,0),$Q1554&lt;='Recurring Transactions'!$L$31),2,0),IF('Recurring Transactions'!$F$31="Weekly",IF(AND('Recurring Transactions'!$J$31&lt;=EOMONTH($Q1554,0),$Q1554&lt;='Recurring Transactions'!$L$31),MAX(0,INT((MIN(EOMONTH($Q1554,0),'Recurring Transactions'!$L$31)-'Recurring Transactions'!$J$31)/7)+INT(-(MAX('Recurring Transactions'!$J$31,$Q1554)-'Recurring Transactions'!$J$31)/7)+1),0),IF('Recurring Transactions'!$F$31="Bi-weekly",IF(AND('Recurring Transactions'!$J$31&lt;=EOMONTH($Q1554,0),$Q1554&lt;='Recurring Transactions'!$L$31),MAX(0,INT((MIN(EOMONTH($Q1554,0),'Recurring Transactions'!$L$31)-'Recurring Transactions'!$J$31)/14)+INT(-(MAX('Recurring Transactions'!$J$31,$Q1554)-'Recurring Transactions'!$J$31)/14)+1),0),IF('Recurring Transactions'!$F$31="Quarterly",IF(AND(AND('Recurring Transactions'!$J$31&lt;=EOMONTH($Q1554,0),$Q1554&lt;='Recurring Transactions'!$L$31),MOD((YEAR($Q1554)-YEAR('Recurring Transactions'!$J$31))*12+MONTH($Q1554)-MONTH('Recurring Transactions'!$J$31),3)=0),1,0),IF('Recurring Transactions'!$F$31="Annually",IF(AND(AND('Recurring Transactions'!$J$31&lt;=EOMONTH($Q1554,0),$Q1554&lt;='Recurring Transactions'!$L$31),MONTH($Q1554)=MONTH('Recurring Transactions'!$J$31)),1,0),0)))))))*'Recurring Transactions'!$D$31)</f>
        <v/>
      </c>
    </row>
    <row r="1555">
      <c r="N1555" s="126">
        <f>'Recurring Transactions'!$A$31</f>
        <v/>
      </c>
      <c r="O1555" s="126">
        <f>'Recurring Transactions'!$B$31</f>
        <v/>
      </c>
      <c r="P1555" s="126">
        <f>'Recurring Transactions'!$E$31</f>
        <v/>
      </c>
      <c r="Q1555" s="72">
        <f>IF('Recurring Transactions'!$J$31="","",EDATE('Recurring Transactions'!$J$31,33))</f>
        <v/>
      </c>
      <c r="R1555" s="126">
        <f>IF($Q1555="","",TEXT($Q1555,"mmm yyyy"))</f>
        <v/>
      </c>
      <c r="S1555" s="124">
        <f>IF(OR('Recurring Transactions'!$A$31="",$Q1555=""),0,(IF('Recurring Transactions'!$F$31="Monthly",IF(AND('Recurring Transactions'!$J$31&lt;=EOMONTH($Q1555,0),$Q1555&lt;='Recurring Transactions'!$L$31),1,0),IF('Recurring Transactions'!$F$31="Semi-monthly",IF(AND('Recurring Transactions'!$J$31&lt;=EOMONTH($Q1555,0),$Q1555&lt;='Recurring Transactions'!$L$31),2,0),IF('Recurring Transactions'!$F$31="Weekly",IF(AND('Recurring Transactions'!$J$31&lt;=EOMONTH($Q1555,0),$Q1555&lt;='Recurring Transactions'!$L$31),MAX(0,INT((MIN(EOMONTH($Q1555,0),'Recurring Transactions'!$L$31)-'Recurring Transactions'!$J$31)/7)+INT(-(MAX('Recurring Transactions'!$J$31,$Q1555)-'Recurring Transactions'!$J$31)/7)+1),0),IF('Recurring Transactions'!$F$31="Bi-weekly",IF(AND('Recurring Transactions'!$J$31&lt;=EOMONTH($Q1555,0),$Q1555&lt;='Recurring Transactions'!$L$31),MAX(0,INT((MIN(EOMONTH($Q1555,0),'Recurring Transactions'!$L$31)-'Recurring Transactions'!$J$31)/14)+INT(-(MAX('Recurring Transactions'!$J$31,$Q1555)-'Recurring Transactions'!$J$31)/14)+1),0),IF('Recurring Transactions'!$F$31="Quarterly",IF(AND(AND('Recurring Transactions'!$J$31&lt;=EOMONTH($Q1555,0),$Q1555&lt;='Recurring Transactions'!$L$31),MOD((YEAR($Q1555)-YEAR('Recurring Transactions'!$J$31))*12+MONTH($Q1555)-MONTH('Recurring Transactions'!$J$31),3)=0),1,0),IF('Recurring Transactions'!$F$31="Annually",IF(AND(AND('Recurring Transactions'!$J$31&lt;=EOMONTH($Q1555,0),$Q1555&lt;='Recurring Transactions'!$L$31),MONTH($Q1555)=MONTH('Recurring Transactions'!$J$31)),1,0),0)))))))*'Recurring Transactions'!$D$31)</f>
        <v/>
      </c>
    </row>
    <row r="1556">
      <c r="N1556" s="126">
        <f>'Recurring Transactions'!$A$31</f>
        <v/>
      </c>
      <c r="O1556" s="126">
        <f>'Recurring Transactions'!$B$31</f>
        <v/>
      </c>
      <c r="P1556" s="126">
        <f>'Recurring Transactions'!$E$31</f>
        <v/>
      </c>
      <c r="Q1556" s="72">
        <f>IF('Recurring Transactions'!$J$31="","",EDATE('Recurring Transactions'!$J$31,34))</f>
        <v/>
      </c>
      <c r="R1556" s="126">
        <f>IF($Q1556="","",TEXT($Q1556,"mmm yyyy"))</f>
        <v/>
      </c>
      <c r="S1556" s="124">
        <f>IF(OR('Recurring Transactions'!$A$31="",$Q1556=""),0,(IF('Recurring Transactions'!$F$31="Monthly",IF(AND('Recurring Transactions'!$J$31&lt;=EOMONTH($Q1556,0),$Q1556&lt;='Recurring Transactions'!$L$31),1,0),IF('Recurring Transactions'!$F$31="Semi-monthly",IF(AND('Recurring Transactions'!$J$31&lt;=EOMONTH($Q1556,0),$Q1556&lt;='Recurring Transactions'!$L$31),2,0),IF('Recurring Transactions'!$F$31="Weekly",IF(AND('Recurring Transactions'!$J$31&lt;=EOMONTH($Q1556,0),$Q1556&lt;='Recurring Transactions'!$L$31),MAX(0,INT((MIN(EOMONTH($Q1556,0),'Recurring Transactions'!$L$31)-'Recurring Transactions'!$J$31)/7)+INT(-(MAX('Recurring Transactions'!$J$31,$Q1556)-'Recurring Transactions'!$J$31)/7)+1),0),IF('Recurring Transactions'!$F$31="Bi-weekly",IF(AND('Recurring Transactions'!$J$31&lt;=EOMONTH($Q1556,0),$Q1556&lt;='Recurring Transactions'!$L$31),MAX(0,INT((MIN(EOMONTH($Q1556,0),'Recurring Transactions'!$L$31)-'Recurring Transactions'!$J$31)/14)+INT(-(MAX('Recurring Transactions'!$J$31,$Q1556)-'Recurring Transactions'!$J$31)/14)+1),0),IF('Recurring Transactions'!$F$31="Quarterly",IF(AND(AND('Recurring Transactions'!$J$31&lt;=EOMONTH($Q1556,0),$Q1556&lt;='Recurring Transactions'!$L$31),MOD((YEAR($Q1556)-YEAR('Recurring Transactions'!$J$31))*12+MONTH($Q1556)-MONTH('Recurring Transactions'!$J$31),3)=0),1,0),IF('Recurring Transactions'!$F$31="Annually",IF(AND(AND('Recurring Transactions'!$J$31&lt;=EOMONTH($Q1556,0),$Q1556&lt;='Recurring Transactions'!$L$31),MONTH($Q1556)=MONTH('Recurring Transactions'!$J$31)),1,0),0)))))))*'Recurring Transactions'!$D$31)</f>
        <v/>
      </c>
    </row>
    <row r="1557">
      <c r="N1557" s="126">
        <f>'Recurring Transactions'!$A$31</f>
        <v/>
      </c>
      <c r="O1557" s="126">
        <f>'Recurring Transactions'!$B$31</f>
        <v/>
      </c>
      <c r="P1557" s="126">
        <f>'Recurring Transactions'!$E$31</f>
        <v/>
      </c>
      <c r="Q1557" s="72">
        <f>IF('Recurring Transactions'!$J$31="","",EDATE('Recurring Transactions'!$J$31,35))</f>
        <v/>
      </c>
      <c r="R1557" s="126">
        <f>IF($Q1557="","",TEXT($Q1557,"mmm yyyy"))</f>
        <v/>
      </c>
      <c r="S1557" s="124">
        <f>IF(OR('Recurring Transactions'!$A$31="",$Q1557=""),0,(IF('Recurring Transactions'!$F$31="Monthly",IF(AND('Recurring Transactions'!$J$31&lt;=EOMONTH($Q1557,0),$Q1557&lt;='Recurring Transactions'!$L$31),1,0),IF('Recurring Transactions'!$F$31="Semi-monthly",IF(AND('Recurring Transactions'!$J$31&lt;=EOMONTH($Q1557,0),$Q1557&lt;='Recurring Transactions'!$L$31),2,0),IF('Recurring Transactions'!$F$31="Weekly",IF(AND('Recurring Transactions'!$J$31&lt;=EOMONTH($Q1557,0),$Q1557&lt;='Recurring Transactions'!$L$31),MAX(0,INT((MIN(EOMONTH($Q1557,0),'Recurring Transactions'!$L$31)-'Recurring Transactions'!$J$31)/7)+INT(-(MAX('Recurring Transactions'!$J$31,$Q1557)-'Recurring Transactions'!$J$31)/7)+1),0),IF('Recurring Transactions'!$F$31="Bi-weekly",IF(AND('Recurring Transactions'!$J$31&lt;=EOMONTH($Q1557,0),$Q1557&lt;='Recurring Transactions'!$L$31),MAX(0,INT((MIN(EOMONTH($Q1557,0),'Recurring Transactions'!$L$31)-'Recurring Transactions'!$J$31)/14)+INT(-(MAX('Recurring Transactions'!$J$31,$Q1557)-'Recurring Transactions'!$J$31)/14)+1),0),IF('Recurring Transactions'!$F$31="Quarterly",IF(AND(AND('Recurring Transactions'!$J$31&lt;=EOMONTH($Q1557,0),$Q1557&lt;='Recurring Transactions'!$L$31),MOD((YEAR($Q1557)-YEAR('Recurring Transactions'!$J$31))*12+MONTH($Q1557)-MONTH('Recurring Transactions'!$J$31),3)=0),1,0),IF('Recurring Transactions'!$F$31="Annually",IF(AND(AND('Recurring Transactions'!$J$31&lt;=EOMONTH($Q1557,0),$Q1557&lt;='Recurring Transactions'!$L$31),MONTH($Q1557)=MONTH('Recurring Transactions'!$J$31)),1,0),0)))))))*'Recurring Transactions'!$D$31)</f>
        <v/>
      </c>
    </row>
    <row r="1558">
      <c r="N1558" s="126">
        <f>'Recurring Transactions'!$A$31</f>
        <v/>
      </c>
      <c r="O1558" s="126">
        <f>'Recurring Transactions'!$B$31</f>
        <v/>
      </c>
      <c r="P1558" s="126">
        <f>'Recurring Transactions'!$E$31</f>
        <v/>
      </c>
      <c r="Q1558" s="72">
        <f>IF('Recurring Transactions'!$J$31="","",EDATE('Recurring Transactions'!$J$31,36))</f>
        <v/>
      </c>
      <c r="R1558" s="126">
        <f>IF($Q1558="","",TEXT($Q1558,"mmm yyyy"))</f>
        <v/>
      </c>
      <c r="S1558" s="124">
        <f>IF(OR('Recurring Transactions'!$A$31="",$Q1558=""),0,(IF('Recurring Transactions'!$F$31="Monthly",IF(AND('Recurring Transactions'!$J$31&lt;=EOMONTH($Q1558,0),$Q1558&lt;='Recurring Transactions'!$L$31),1,0),IF('Recurring Transactions'!$F$31="Semi-monthly",IF(AND('Recurring Transactions'!$J$31&lt;=EOMONTH($Q1558,0),$Q1558&lt;='Recurring Transactions'!$L$31),2,0),IF('Recurring Transactions'!$F$31="Weekly",IF(AND('Recurring Transactions'!$J$31&lt;=EOMONTH($Q1558,0),$Q1558&lt;='Recurring Transactions'!$L$31),MAX(0,INT((MIN(EOMONTH($Q1558,0),'Recurring Transactions'!$L$31)-'Recurring Transactions'!$J$31)/7)+INT(-(MAX('Recurring Transactions'!$J$31,$Q1558)-'Recurring Transactions'!$J$31)/7)+1),0),IF('Recurring Transactions'!$F$31="Bi-weekly",IF(AND('Recurring Transactions'!$J$31&lt;=EOMONTH($Q1558,0),$Q1558&lt;='Recurring Transactions'!$L$31),MAX(0,INT((MIN(EOMONTH($Q1558,0),'Recurring Transactions'!$L$31)-'Recurring Transactions'!$J$31)/14)+INT(-(MAX('Recurring Transactions'!$J$31,$Q1558)-'Recurring Transactions'!$J$31)/14)+1),0),IF('Recurring Transactions'!$F$31="Quarterly",IF(AND(AND('Recurring Transactions'!$J$31&lt;=EOMONTH($Q1558,0),$Q1558&lt;='Recurring Transactions'!$L$31),MOD((YEAR($Q1558)-YEAR('Recurring Transactions'!$J$31))*12+MONTH($Q1558)-MONTH('Recurring Transactions'!$J$31),3)=0),1,0),IF('Recurring Transactions'!$F$31="Annually",IF(AND(AND('Recurring Transactions'!$J$31&lt;=EOMONTH($Q1558,0),$Q1558&lt;='Recurring Transactions'!$L$31),MONTH($Q1558)=MONTH('Recurring Transactions'!$J$31)),1,0),0)))))))*'Recurring Transactions'!$D$31)</f>
        <v/>
      </c>
    </row>
    <row r="1559">
      <c r="N1559" s="126">
        <f>'Recurring Transactions'!$A$31</f>
        <v/>
      </c>
      <c r="O1559" s="126">
        <f>'Recurring Transactions'!$B$31</f>
        <v/>
      </c>
      <c r="P1559" s="126">
        <f>'Recurring Transactions'!$E$31</f>
        <v/>
      </c>
      <c r="Q1559" s="72">
        <f>IF('Recurring Transactions'!$J$31="","",EDATE('Recurring Transactions'!$J$31,37))</f>
        <v/>
      </c>
      <c r="R1559" s="126">
        <f>IF($Q1559="","",TEXT($Q1559,"mmm yyyy"))</f>
        <v/>
      </c>
      <c r="S1559" s="124">
        <f>IF(OR('Recurring Transactions'!$A$31="",$Q1559=""),0,(IF('Recurring Transactions'!$F$31="Monthly",IF(AND('Recurring Transactions'!$J$31&lt;=EOMONTH($Q1559,0),$Q1559&lt;='Recurring Transactions'!$L$31),1,0),IF('Recurring Transactions'!$F$31="Semi-monthly",IF(AND('Recurring Transactions'!$J$31&lt;=EOMONTH($Q1559,0),$Q1559&lt;='Recurring Transactions'!$L$31),2,0),IF('Recurring Transactions'!$F$31="Weekly",IF(AND('Recurring Transactions'!$J$31&lt;=EOMONTH($Q1559,0),$Q1559&lt;='Recurring Transactions'!$L$31),MAX(0,INT((MIN(EOMONTH($Q1559,0),'Recurring Transactions'!$L$31)-'Recurring Transactions'!$J$31)/7)+INT(-(MAX('Recurring Transactions'!$J$31,$Q1559)-'Recurring Transactions'!$J$31)/7)+1),0),IF('Recurring Transactions'!$F$31="Bi-weekly",IF(AND('Recurring Transactions'!$J$31&lt;=EOMONTH($Q1559,0),$Q1559&lt;='Recurring Transactions'!$L$31),MAX(0,INT((MIN(EOMONTH($Q1559,0),'Recurring Transactions'!$L$31)-'Recurring Transactions'!$J$31)/14)+INT(-(MAX('Recurring Transactions'!$J$31,$Q1559)-'Recurring Transactions'!$J$31)/14)+1),0),IF('Recurring Transactions'!$F$31="Quarterly",IF(AND(AND('Recurring Transactions'!$J$31&lt;=EOMONTH($Q1559,0),$Q1559&lt;='Recurring Transactions'!$L$31),MOD((YEAR($Q1559)-YEAR('Recurring Transactions'!$J$31))*12+MONTH($Q1559)-MONTH('Recurring Transactions'!$J$31),3)=0),1,0),IF('Recurring Transactions'!$F$31="Annually",IF(AND(AND('Recurring Transactions'!$J$31&lt;=EOMONTH($Q1559,0),$Q1559&lt;='Recurring Transactions'!$L$31),MONTH($Q1559)=MONTH('Recurring Transactions'!$J$31)),1,0),0)))))))*'Recurring Transactions'!$D$31)</f>
        <v/>
      </c>
    </row>
    <row r="1560">
      <c r="N1560" s="126">
        <f>'Recurring Transactions'!$A$31</f>
        <v/>
      </c>
      <c r="O1560" s="126">
        <f>'Recurring Transactions'!$B$31</f>
        <v/>
      </c>
      <c r="P1560" s="126">
        <f>'Recurring Transactions'!$E$31</f>
        <v/>
      </c>
      <c r="Q1560" s="72">
        <f>IF('Recurring Transactions'!$J$31="","",EDATE('Recurring Transactions'!$J$31,38))</f>
        <v/>
      </c>
      <c r="R1560" s="126">
        <f>IF($Q1560="","",TEXT($Q1560,"mmm yyyy"))</f>
        <v/>
      </c>
      <c r="S1560" s="124">
        <f>IF(OR('Recurring Transactions'!$A$31="",$Q1560=""),0,(IF('Recurring Transactions'!$F$31="Monthly",IF(AND('Recurring Transactions'!$J$31&lt;=EOMONTH($Q1560,0),$Q1560&lt;='Recurring Transactions'!$L$31),1,0),IF('Recurring Transactions'!$F$31="Semi-monthly",IF(AND('Recurring Transactions'!$J$31&lt;=EOMONTH($Q1560,0),$Q1560&lt;='Recurring Transactions'!$L$31),2,0),IF('Recurring Transactions'!$F$31="Weekly",IF(AND('Recurring Transactions'!$J$31&lt;=EOMONTH($Q1560,0),$Q1560&lt;='Recurring Transactions'!$L$31),MAX(0,INT((MIN(EOMONTH($Q1560,0),'Recurring Transactions'!$L$31)-'Recurring Transactions'!$J$31)/7)+INT(-(MAX('Recurring Transactions'!$J$31,$Q1560)-'Recurring Transactions'!$J$31)/7)+1),0),IF('Recurring Transactions'!$F$31="Bi-weekly",IF(AND('Recurring Transactions'!$J$31&lt;=EOMONTH($Q1560,0),$Q1560&lt;='Recurring Transactions'!$L$31),MAX(0,INT((MIN(EOMONTH($Q1560,0),'Recurring Transactions'!$L$31)-'Recurring Transactions'!$J$31)/14)+INT(-(MAX('Recurring Transactions'!$J$31,$Q1560)-'Recurring Transactions'!$J$31)/14)+1),0),IF('Recurring Transactions'!$F$31="Quarterly",IF(AND(AND('Recurring Transactions'!$J$31&lt;=EOMONTH($Q1560,0),$Q1560&lt;='Recurring Transactions'!$L$31),MOD((YEAR($Q1560)-YEAR('Recurring Transactions'!$J$31))*12+MONTH($Q1560)-MONTH('Recurring Transactions'!$J$31),3)=0),1,0),IF('Recurring Transactions'!$F$31="Annually",IF(AND(AND('Recurring Transactions'!$J$31&lt;=EOMONTH($Q1560,0),$Q1560&lt;='Recurring Transactions'!$L$31),MONTH($Q1560)=MONTH('Recurring Transactions'!$J$31)),1,0),0)))))))*'Recurring Transactions'!$D$31)</f>
        <v/>
      </c>
    </row>
    <row r="1561">
      <c r="N1561" s="126">
        <f>'Recurring Transactions'!$A$31</f>
        <v/>
      </c>
      <c r="O1561" s="126">
        <f>'Recurring Transactions'!$B$31</f>
        <v/>
      </c>
      <c r="P1561" s="126">
        <f>'Recurring Transactions'!$E$31</f>
        <v/>
      </c>
      <c r="Q1561" s="72">
        <f>IF('Recurring Transactions'!$J$31="","",EDATE('Recurring Transactions'!$J$31,39))</f>
        <v/>
      </c>
      <c r="R1561" s="126">
        <f>IF($Q1561="","",TEXT($Q1561,"mmm yyyy"))</f>
        <v/>
      </c>
      <c r="S1561" s="124">
        <f>IF(OR('Recurring Transactions'!$A$31="",$Q1561=""),0,(IF('Recurring Transactions'!$F$31="Monthly",IF(AND('Recurring Transactions'!$J$31&lt;=EOMONTH($Q1561,0),$Q1561&lt;='Recurring Transactions'!$L$31),1,0),IF('Recurring Transactions'!$F$31="Semi-monthly",IF(AND('Recurring Transactions'!$J$31&lt;=EOMONTH($Q1561,0),$Q1561&lt;='Recurring Transactions'!$L$31),2,0),IF('Recurring Transactions'!$F$31="Weekly",IF(AND('Recurring Transactions'!$J$31&lt;=EOMONTH($Q1561,0),$Q1561&lt;='Recurring Transactions'!$L$31),MAX(0,INT((MIN(EOMONTH($Q1561,0),'Recurring Transactions'!$L$31)-'Recurring Transactions'!$J$31)/7)+INT(-(MAX('Recurring Transactions'!$J$31,$Q1561)-'Recurring Transactions'!$J$31)/7)+1),0),IF('Recurring Transactions'!$F$31="Bi-weekly",IF(AND('Recurring Transactions'!$J$31&lt;=EOMONTH($Q1561,0),$Q1561&lt;='Recurring Transactions'!$L$31),MAX(0,INT((MIN(EOMONTH($Q1561,0),'Recurring Transactions'!$L$31)-'Recurring Transactions'!$J$31)/14)+INT(-(MAX('Recurring Transactions'!$J$31,$Q1561)-'Recurring Transactions'!$J$31)/14)+1),0),IF('Recurring Transactions'!$F$31="Quarterly",IF(AND(AND('Recurring Transactions'!$J$31&lt;=EOMONTH($Q1561,0),$Q1561&lt;='Recurring Transactions'!$L$31),MOD((YEAR($Q1561)-YEAR('Recurring Transactions'!$J$31))*12+MONTH($Q1561)-MONTH('Recurring Transactions'!$J$31),3)=0),1,0),IF('Recurring Transactions'!$F$31="Annually",IF(AND(AND('Recurring Transactions'!$J$31&lt;=EOMONTH($Q1561,0),$Q1561&lt;='Recurring Transactions'!$L$31),MONTH($Q1561)=MONTH('Recurring Transactions'!$J$31)),1,0),0)))))))*'Recurring Transactions'!$D$31)</f>
        <v/>
      </c>
    </row>
    <row r="1562">
      <c r="N1562" s="126">
        <f>'Recurring Transactions'!$A$31</f>
        <v/>
      </c>
      <c r="O1562" s="126">
        <f>'Recurring Transactions'!$B$31</f>
        <v/>
      </c>
      <c r="P1562" s="126">
        <f>'Recurring Transactions'!$E$31</f>
        <v/>
      </c>
      <c r="Q1562" s="72">
        <f>IF('Recurring Transactions'!$J$31="","",EDATE('Recurring Transactions'!$J$31,40))</f>
        <v/>
      </c>
      <c r="R1562" s="126">
        <f>IF($Q1562="","",TEXT($Q1562,"mmm yyyy"))</f>
        <v/>
      </c>
      <c r="S1562" s="124">
        <f>IF(OR('Recurring Transactions'!$A$31="",$Q1562=""),0,(IF('Recurring Transactions'!$F$31="Monthly",IF(AND('Recurring Transactions'!$J$31&lt;=EOMONTH($Q1562,0),$Q1562&lt;='Recurring Transactions'!$L$31),1,0),IF('Recurring Transactions'!$F$31="Semi-monthly",IF(AND('Recurring Transactions'!$J$31&lt;=EOMONTH($Q1562,0),$Q1562&lt;='Recurring Transactions'!$L$31),2,0),IF('Recurring Transactions'!$F$31="Weekly",IF(AND('Recurring Transactions'!$J$31&lt;=EOMONTH($Q1562,0),$Q1562&lt;='Recurring Transactions'!$L$31),MAX(0,INT((MIN(EOMONTH($Q1562,0),'Recurring Transactions'!$L$31)-'Recurring Transactions'!$J$31)/7)+INT(-(MAX('Recurring Transactions'!$J$31,$Q1562)-'Recurring Transactions'!$J$31)/7)+1),0),IF('Recurring Transactions'!$F$31="Bi-weekly",IF(AND('Recurring Transactions'!$J$31&lt;=EOMONTH($Q1562,0),$Q1562&lt;='Recurring Transactions'!$L$31),MAX(0,INT((MIN(EOMONTH($Q1562,0),'Recurring Transactions'!$L$31)-'Recurring Transactions'!$J$31)/14)+INT(-(MAX('Recurring Transactions'!$J$31,$Q1562)-'Recurring Transactions'!$J$31)/14)+1),0),IF('Recurring Transactions'!$F$31="Quarterly",IF(AND(AND('Recurring Transactions'!$J$31&lt;=EOMONTH($Q1562,0),$Q1562&lt;='Recurring Transactions'!$L$31),MOD((YEAR($Q1562)-YEAR('Recurring Transactions'!$J$31))*12+MONTH($Q1562)-MONTH('Recurring Transactions'!$J$31),3)=0),1,0),IF('Recurring Transactions'!$F$31="Annually",IF(AND(AND('Recurring Transactions'!$J$31&lt;=EOMONTH($Q1562,0),$Q1562&lt;='Recurring Transactions'!$L$31),MONTH($Q1562)=MONTH('Recurring Transactions'!$J$31)),1,0),0)))))))*'Recurring Transactions'!$D$31)</f>
        <v/>
      </c>
    </row>
    <row r="1563">
      <c r="N1563" s="126">
        <f>'Recurring Transactions'!$A$31</f>
        <v/>
      </c>
      <c r="O1563" s="126">
        <f>'Recurring Transactions'!$B$31</f>
        <v/>
      </c>
      <c r="P1563" s="126">
        <f>'Recurring Transactions'!$E$31</f>
        <v/>
      </c>
      <c r="Q1563" s="72">
        <f>IF('Recurring Transactions'!$J$31="","",EDATE('Recurring Transactions'!$J$31,41))</f>
        <v/>
      </c>
      <c r="R1563" s="126">
        <f>IF($Q1563="","",TEXT($Q1563,"mmm yyyy"))</f>
        <v/>
      </c>
      <c r="S1563" s="124">
        <f>IF(OR('Recurring Transactions'!$A$31="",$Q1563=""),0,(IF('Recurring Transactions'!$F$31="Monthly",IF(AND('Recurring Transactions'!$J$31&lt;=EOMONTH($Q1563,0),$Q1563&lt;='Recurring Transactions'!$L$31),1,0),IF('Recurring Transactions'!$F$31="Semi-monthly",IF(AND('Recurring Transactions'!$J$31&lt;=EOMONTH($Q1563,0),$Q1563&lt;='Recurring Transactions'!$L$31),2,0),IF('Recurring Transactions'!$F$31="Weekly",IF(AND('Recurring Transactions'!$J$31&lt;=EOMONTH($Q1563,0),$Q1563&lt;='Recurring Transactions'!$L$31),MAX(0,INT((MIN(EOMONTH($Q1563,0),'Recurring Transactions'!$L$31)-'Recurring Transactions'!$J$31)/7)+INT(-(MAX('Recurring Transactions'!$J$31,$Q1563)-'Recurring Transactions'!$J$31)/7)+1),0),IF('Recurring Transactions'!$F$31="Bi-weekly",IF(AND('Recurring Transactions'!$J$31&lt;=EOMONTH($Q1563,0),$Q1563&lt;='Recurring Transactions'!$L$31),MAX(0,INT((MIN(EOMONTH($Q1563,0),'Recurring Transactions'!$L$31)-'Recurring Transactions'!$J$31)/14)+INT(-(MAX('Recurring Transactions'!$J$31,$Q1563)-'Recurring Transactions'!$J$31)/14)+1),0),IF('Recurring Transactions'!$F$31="Quarterly",IF(AND(AND('Recurring Transactions'!$J$31&lt;=EOMONTH($Q1563,0),$Q1563&lt;='Recurring Transactions'!$L$31),MOD((YEAR($Q1563)-YEAR('Recurring Transactions'!$J$31))*12+MONTH($Q1563)-MONTH('Recurring Transactions'!$J$31),3)=0),1,0),IF('Recurring Transactions'!$F$31="Annually",IF(AND(AND('Recurring Transactions'!$J$31&lt;=EOMONTH($Q1563,0),$Q1563&lt;='Recurring Transactions'!$L$31),MONTH($Q1563)=MONTH('Recurring Transactions'!$J$31)),1,0),0)))))))*'Recurring Transactions'!$D$31)</f>
        <v/>
      </c>
    </row>
    <row r="1564">
      <c r="N1564" s="126">
        <f>'Recurring Transactions'!$A$31</f>
        <v/>
      </c>
      <c r="O1564" s="126">
        <f>'Recurring Transactions'!$B$31</f>
        <v/>
      </c>
      <c r="P1564" s="126">
        <f>'Recurring Transactions'!$E$31</f>
        <v/>
      </c>
      <c r="Q1564" s="72">
        <f>IF('Recurring Transactions'!$J$31="","",EDATE('Recurring Transactions'!$J$31,42))</f>
        <v/>
      </c>
      <c r="R1564" s="126">
        <f>IF($Q1564="","",TEXT($Q1564,"mmm yyyy"))</f>
        <v/>
      </c>
      <c r="S1564" s="124">
        <f>IF(OR('Recurring Transactions'!$A$31="",$Q1564=""),0,(IF('Recurring Transactions'!$F$31="Monthly",IF(AND('Recurring Transactions'!$J$31&lt;=EOMONTH($Q1564,0),$Q1564&lt;='Recurring Transactions'!$L$31),1,0),IF('Recurring Transactions'!$F$31="Semi-monthly",IF(AND('Recurring Transactions'!$J$31&lt;=EOMONTH($Q1564,0),$Q1564&lt;='Recurring Transactions'!$L$31),2,0),IF('Recurring Transactions'!$F$31="Weekly",IF(AND('Recurring Transactions'!$J$31&lt;=EOMONTH($Q1564,0),$Q1564&lt;='Recurring Transactions'!$L$31),MAX(0,INT((MIN(EOMONTH($Q1564,0),'Recurring Transactions'!$L$31)-'Recurring Transactions'!$J$31)/7)+INT(-(MAX('Recurring Transactions'!$J$31,$Q1564)-'Recurring Transactions'!$J$31)/7)+1),0),IF('Recurring Transactions'!$F$31="Bi-weekly",IF(AND('Recurring Transactions'!$J$31&lt;=EOMONTH($Q1564,0),$Q1564&lt;='Recurring Transactions'!$L$31),MAX(0,INT((MIN(EOMONTH($Q1564,0),'Recurring Transactions'!$L$31)-'Recurring Transactions'!$J$31)/14)+INT(-(MAX('Recurring Transactions'!$J$31,$Q1564)-'Recurring Transactions'!$J$31)/14)+1),0),IF('Recurring Transactions'!$F$31="Quarterly",IF(AND(AND('Recurring Transactions'!$J$31&lt;=EOMONTH($Q1564,0),$Q1564&lt;='Recurring Transactions'!$L$31),MOD((YEAR($Q1564)-YEAR('Recurring Transactions'!$J$31))*12+MONTH($Q1564)-MONTH('Recurring Transactions'!$J$31),3)=0),1,0),IF('Recurring Transactions'!$F$31="Annually",IF(AND(AND('Recurring Transactions'!$J$31&lt;=EOMONTH($Q1564,0),$Q1564&lt;='Recurring Transactions'!$L$31),MONTH($Q1564)=MONTH('Recurring Transactions'!$J$31)),1,0),0)))))))*'Recurring Transactions'!$D$31)</f>
        <v/>
      </c>
    </row>
    <row r="1565">
      <c r="N1565" s="126">
        <f>'Recurring Transactions'!$A$31</f>
        <v/>
      </c>
      <c r="O1565" s="126">
        <f>'Recurring Transactions'!$B$31</f>
        <v/>
      </c>
      <c r="P1565" s="126">
        <f>'Recurring Transactions'!$E$31</f>
        <v/>
      </c>
      <c r="Q1565" s="72">
        <f>IF('Recurring Transactions'!$J$31="","",EDATE('Recurring Transactions'!$J$31,43))</f>
        <v/>
      </c>
      <c r="R1565" s="126">
        <f>IF($Q1565="","",TEXT($Q1565,"mmm yyyy"))</f>
        <v/>
      </c>
      <c r="S1565" s="124">
        <f>IF(OR('Recurring Transactions'!$A$31="",$Q1565=""),0,(IF('Recurring Transactions'!$F$31="Monthly",IF(AND('Recurring Transactions'!$J$31&lt;=EOMONTH($Q1565,0),$Q1565&lt;='Recurring Transactions'!$L$31),1,0),IF('Recurring Transactions'!$F$31="Semi-monthly",IF(AND('Recurring Transactions'!$J$31&lt;=EOMONTH($Q1565,0),$Q1565&lt;='Recurring Transactions'!$L$31),2,0),IF('Recurring Transactions'!$F$31="Weekly",IF(AND('Recurring Transactions'!$J$31&lt;=EOMONTH($Q1565,0),$Q1565&lt;='Recurring Transactions'!$L$31),MAX(0,INT((MIN(EOMONTH($Q1565,0),'Recurring Transactions'!$L$31)-'Recurring Transactions'!$J$31)/7)+INT(-(MAX('Recurring Transactions'!$J$31,$Q1565)-'Recurring Transactions'!$J$31)/7)+1),0),IF('Recurring Transactions'!$F$31="Bi-weekly",IF(AND('Recurring Transactions'!$J$31&lt;=EOMONTH($Q1565,0),$Q1565&lt;='Recurring Transactions'!$L$31),MAX(0,INT((MIN(EOMONTH($Q1565,0),'Recurring Transactions'!$L$31)-'Recurring Transactions'!$J$31)/14)+INT(-(MAX('Recurring Transactions'!$J$31,$Q1565)-'Recurring Transactions'!$J$31)/14)+1),0),IF('Recurring Transactions'!$F$31="Quarterly",IF(AND(AND('Recurring Transactions'!$J$31&lt;=EOMONTH($Q1565,0),$Q1565&lt;='Recurring Transactions'!$L$31),MOD((YEAR($Q1565)-YEAR('Recurring Transactions'!$J$31))*12+MONTH($Q1565)-MONTH('Recurring Transactions'!$J$31),3)=0),1,0),IF('Recurring Transactions'!$F$31="Annually",IF(AND(AND('Recurring Transactions'!$J$31&lt;=EOMONTH($Q1565,0),$Q1565&lt;='Recurring Transactions'!$L$31),MONTH($Q1565)=MONTH('Recurring Transactions'!$J$31)),1,0),0)))))))*'Recurring Transactions'!$D$31)</f>
        <v/>
      </c>
    </row>
    <row r="1566">
      <c r="N1566" s="126">
        <f>'Recurring Transactions'!$A$31</f>
        <v/>
      </c>
      <c r="O1566" s="126">
        <f>'Recurring Transactions'!$B$31</f>
        <v/>
      </c>
      <c r="P1566" s="126">
        <f>'Recurring Transactions'!$E$31</f>
        <v/>
      </c>
      <c r="Q1566" s="72">
        <f>IF('Recurring Transactions'!$J$31="","",EDATE('Recurring Transactions'!$J$31,44))</f>
        <v/>
      </c>
      <c r="R1566" s="126">
        <f>IF($Q1566="","",TEXT($Q1566,"mmm yyyy"))</f>
        <v/>
      </c>
      <c r="S1566" s="124">
        <f>IF(OR('Recurring Transactions'!$A$31="",$Q1566=""),0,(IF('Recurring Transactions'!$F$31="Monthly",IF(AND('Recurring Transactions'!$J$31&lt;=EOMONTH($Q1566,0),$Q1566&lt;='Recurring Transactions'!$L$31),1,0),IF('Recurring Transactions'!$F$31="Semi-monthly",IF(AND('Recurring Transactions'!$J$31&lt;=EOMONTH($Q1566,0),$Q1566&lt;='Recurring Transactions'!$L$31),2,0),IF('Recurring Transactions'!$F$31="Weekly",IF(AND('Recurring Transactions'!$J$31&lt;=EOMONTH($Q1566,0),$Q1566&lt;='Recurring Transactions'!$L$31),MAX(0,INT((MIN(EOMONTH($Q1566,0),'Recurring Transactions'!$L$31)-'Recurring Transactions'!$J$31)/7)+INT(-(MAX('Recurring Transactions'!$J$31,$Q1566)-'Recurring Transactions'!$J$31)/7)+1),0),IF('Recurring Transactions'!$F$31="Bi-weekly",IF(AND('Recurring Transactions'!$J$31&lt;=EOMONTH($Q1566,0),$Q1566&lt;='Recurring Transactions'!$L$31),MAX(0,INT((MIN(EOMONTH($Q1566,0),'Recurring Transactions'!$L$31)-'Recurring Transactions'!$J$31)/14)+INT(-(MAX('Recurring Transactions'!$J$31,$Q1566)-'Recurring Transactions'!$J$31)/14)+1),0),IF('Recurring Transactions'!$F$31="Quarterly",IF(AND(AND('Recurring Transactions'!$J$31&lt;=EOMONTH($Q1566,0),$Q1566&lt;='Recurring Transactions'!$L$31),MOD((YEAR($Q1566)-YEAR('Recurring Transactions'!$J$31))*12+MONTH($Q1566)-MONTH('Recurring Transactions'!$J$31),3)=0),1,0),IF('Recurring Transactions'!$F$31="Annually",IF(AND(AND('Recurring Transactions'!$J$31&lt;=EOMONTH($Q1566,0),$Q1566&lt;='Recurring Transactions'!$L$31),MONTH($Q1566)=MONTH('Recurring Transactions'!$J$31)),1,0),0)))))))*'Recurring Transactions'!$D$31)</f>
        <v/>
      </c>
    </row>
    <row r="1567">
      <c r="N1567" s="126">
        <f>'Recurring Transactions'!$A$31</f>
        <v/>
      </c>
      <c r="O1567" s="126">
        <f>'Recurring Transactions'!$B$31</f>
        <v/>
      </c>
      <c r="P1567" s="126">
        <f>'Recurring Transactions'!$E$31</f>
        <v/>
      </c>
      <c r="Q1567" s="72">
        <f>IF('Recurring Transactions'!$J$31="","",EDATE('Recurring Transactions'!$J$31,45))</f>
        <v/>
      </c>
      <c r="R1567" s="126">
        <f>IF($Q1567="","",TEXT($Q1567,"mmm yyyy"))</f>
        <v/>
      </c>
      <c r="S1567" s="124">
        <f>IF(OR('Recurring Transactions'!$A$31="",$Q1567=""),0,(IF('Recurring Transactions'!$F$31="Monthly",IF(AND('Recurring Transactions'!$J$31&lt;=EOMONTH($Q1567,0),$Q1567&lt;='Recurring Transactions'!$L$31),1,0),IF('Recurring Transactions'!$F$31="Semi-monthly",IF(AND('Recurring Transactions'!$J$31&lt;=EOMONTH($Q1567,0),$Q1567&lt;='Recurring Transactions'!$L$31),2,0),IF('Recurring Transactions'!$F$31="Weekly",IF(AND('Recurring Transactions'!$J$31&lt;=EOMONTH($Q1567,0),$Q1567&lt;='Recurring Transactions'!$L$31),MAX(0,INT((MIN(EOMONTH($Q1567,0),'Recurring Transactions'!$L$31)-'Recurring Transactions'!$J$31)/7)+INT(-(MAX('Recurring Transactions'!$J$31,$Q1567)-'Recurring Transactions'!$J$31)/7)+1),0),IF('Recurring Transactions'!$F$31="Bi-weekly",IF(AND('Recurring Transactions'!$J$31&lt;=EOMONTH($Q1567,0),$Q1567&lt;='Recurring Transactions'!$L$31),MAX(0,INT((MIN(EOMONTH($Q1567,0),'Recurring Transactions'!$L$31)-'Recurring Transactions'!$J$31)/14)+INT(-(MAX('Recurring Transactions'!$J$31,$Q1567)-'Recurring Transactions'!$J$31)/14)+1),0),IF('Recurring Transactions'!$F$31="Quarterly",IF(AND(AND('Recurring Transactions'!$J$31&lt;=EOMONTH($Q1567,0),$Q1567&lt;='Recurring Transactions'!$L$31),MOD((YEAR($Q1567)-YEAR('Recurring Transactions'!$J$31))*12+MONTH($Q1567)-MONTH('Recurring Transactions'!$J$31),3)=0),1,0),IF('Recurring Transactions'!$F$31="Annually",IF(AND(AND('Recurring Transactions'!$J$31&lt;=EOMONTH($Q1567,0),$Q1567&lt;='Recurring Transactions'!$L$31),MONTH($Q1567)=MONTH('Recurring Transactions'!$J$31)),1,0),0)))))))*'Recurring Transactions'!$D$31)</f>
        <v/>
      </c>
    </row>
    <row r="1568">
      <c r="N1568" s="126">
        <f>'Recurring Transactions'!$A$31</f>
        <v/>
      </c>
      <c r="O1568" s="126">
        <f>'Recurring Transactions'!$B$31</f>
        <v/>
      </c>
      <c r="P1568" s="126">
        <f>'Recurring Transactions'!$E$31</f>
        <v/>
      </c>
      <c r="Q1568" s="72">
        <f>IF('Recurring Transactions'!$J$31="","",EDATE('Recurring Transactions'!$J$31,46))</f>
        <v/>
      </c>
      <c r="R1568" s="126">
        <f>IF($Q1568="","",TEXT($Q1568,"mmm yyyy"))</f>
        <v/>
      </c>
      <c r="S1568" s="124">
        <f>IF(OR('Recurring Transactions'!$A$31="",$Q1568=""),0,(IF('Recurring Transactions'!$F$31="Monthly",IF(AND('Recurring Transactions'!$J$31&lt;=EOMONTH($Q1568,0),$Q1568&lt;='Recurring Transactions'!$L$31),1,0),IF('Recurring Transactions'!$F$31="Semi-monthly",IF(AND('Recurring Transactions'!$J$31&lt;=EOMONTH($Q1568,0),$Q1568&lt;='Recurring Transactions'!$L$31),2,0),IF('Recurring Transactions'!$F$31="Weekly",IF(AND('Recurring Transactions'!$J$31&lt;=EOMONTH($Q1568,0),$Q1568&lt;='Recurring Transactions'!$L$31),MAX(0,INT((MIN(EOMONTH($Q1568,0),'Recurring Transactions'!$L$31)-'Recurring Transactions'!$J$31)/7)+INT(-(MAX('Recurring Transactions'!$J$31,$Q1568)-'Recurring Transactions'!$J$31)/7)+1),0),IF('Recurring Transactions'!$F$31="Bi-weekly",IF(AND('Recurring Transactions'!$J$31&lt;=EOMONTH($Q1568,0),$Q1568&lt;='Recurring Transactions'!$L$31),MAX(0,INT((MIN(EOMONTH($Q1568,0),'Recurring Transactions'!$L$31)-'Recurring Transactions'!$J$31)/14)+INT(-(MAX('Recurring Transactions'!$J$31,$Q1568)-'Recurring Transactions'!$J$31)/14)+1),0),IF('Recurring Transactions'!$F$31="Quarterly",IF(AND(AND('Recurring Transactions'!$J$31&lt;=EOMONTH($Q1568,0),$Q1568&lt;='Recurring Transactions'!$L$31),MOD((YEAR($Q1568)-YEAR('Recurring Transactions'!$J$31))*12+MONTH($Q1568)-MONTH('Recurring Transactions'!$J$31),3)=0),1,0),IF('Recurring Transactions'!$F$31="Annually",IF(AND(AND('Recurring Transactions'!$J$31&lt;=EOMONTH($Q1568,0),$Q1568&lt;='Recurring Transactions'!$L$31),MONTH($Q1568)=MONTH('Recurring Transactions'!$J$31)),1,0),0)))))))*'Recurring Transactions'!$D$31)</f>
        <v/>
      </c>
    </row>
    <row r="1569">
      <c r="N1569" s="126">
        <f>'Recurring Transactions'!$A$31</f>
        <v/>
      </c>
      <c r="O1569" s="126">
        <f>'Recurring Transactions'!$B$31</f>
        <v/>
      </c>
      <c r="P1569" s="126">
        <f>'Recurring Transactions'!$E$31</f>
        <v/>
      </c>
      <c r="Q1569" s="72">
        <f>IF('Recurring Transactions'!$J$31="","",EDATE('Recurring Transactions'!$J$31,47))</f>
        <v/>
      </c>
      <c r="R1569" s="126">
        <f>IF($Q1569="","",TEXT($Q1569,"mmm yyyy"))</f>
        <v/>
      </c>
      <c r="S1569" s="124">
        <f>IF(OR('Recurring Transactions'!$A$31="",$Q1569=""),0,(IF('Recurring Transactions'!$F$31="Monthly",IF(AND('Recurring Transactions'!$J$31&lt;=EOMONTH($Q1569,0),$Q1569&lt;='Recurring Transactions'!$L$31),1,0),IF('Recurring Transactions'!$F$31="Semi-monthly",IF(AND('Recurring Transactions'!$J$31&lt;=EOMONTH($Q1569,0),$Q1569&lt;='Recurring Transactions'!$L$31),2,0),IF('Recurring Transactions'!$F$31="Weekly",IF(AND('Recurring Transactions'!$J$31&lt;=EOMONTH($Q1569,0),$Q1569&lt;='Recurring Transactions'!$L$31),MAX(0,INT((MIN(EOMONTH($Q1569,0),'Recurring Transactions'!$L$31)-'Recurring Transactions'!$J$31)/7)+INT(-(MAX('Recurring Transactions'!$J$31,$Q1569)-'Recurring Transactions'!$J$31)/7)+1),0),IF('Recurring Transactions'!$F$31="Bi-weekly",IF(AND('Recurring Transactions'!$J$31&lt;=EOMONTH($Q1569,0),$Q1569&lt;='Recurring Transactions'!$L$31),MAX(0,INT((MIN(EOMONTH($Q1569,0),'Recurring Transactions'!$L$31)-'Recurring Transactions'!$J$31)/14)+INT(-(MAX('Recurring Transactions'!$J$31,$Q1569)-'Recurring Transactions'!$J$31)/14)+1),0),IF('Recurring Transactions'!$F$31="Quarterly",IF(AND(AND('Recurring Transactions'!$J$31&lt;=EOMONTH($Q1569,0),$Q1569&lt;='Recurring Transactions'!$L$31),MOD((YEAR($Q1569)-YEAR('Recurring Transactions'!$J$31))*12+MONTH($Q1569)-MONTH('Recurring Transactions'!$J$31),3)=0),1,0),IF('Recurring Transactions'!$F$31="Annually",IF(AND(AND('Recurring Transactions'!$J$31&lt;=EOMONTH($Q1569,0),$Q1569&lt;='Recurring Transactions'!$L$31),MONTH($Q1569)=MONTH('Recurring Transactions'!$J$31)),1,0),0)))))))*'Recurring Transactions'!$D$31)</f>
        <v/>
      </c>
    </row>
    <row r="1570">
      <c r="N1570" s="126">
        <f>'Recurring Transactions'!$A$31</f>
        <v/>
      </c>
      <c r="O1570" s="126">
        <f>'Recurring Transactions'!$B$31</f>
        <v/>
      </c>
      <c r="P1570" s="126">
        <f>'Recurring Transactions'!$E$31</f>
        <v/>
      </c>
      <c r="Q1570" s="72">
        <f>IF('Recurring Transactions'!$J$31="","",EDATE('Recurring Transactions'!$J$31,48))</f>
        <v/>
      </c>
      <c r="R1570" s="126">
        <f>IF($Q1570="","",TEXT($Q1570,"mmm yyyy"))</f>
        <v/>
      </c>
      <c r="S1570" s="124">
        <f>IF(OR('Recurring Transactions'!$A$31="",$Q1570=""),0,(IF('Recurring Transactions'!$F$31="Monthly",IF(AND('Recurring Transactions'!$J$31&lt;=EOMONTH($Q1570,0),$Q1570&lt;='Recurring Transactions'!$L$31),1,0),IF('Recurring Transactions'!$F$31="Semi-monthly",IF(AND('Recurring Transactions'!$J$31&lt;=EOMONTH($Q1570,0),$Q1570&lt;='Recurring Transactions'!$L$31),2,0),IF('Recurring Transactions'!$F$31="Weekly",IF(AND('Recurring Transactions'!$J$31&lt;=EOMONTH($Q1570,0),$Q1570&lt;='Recurring Transactions'!$L$31),MAX(0,INT((MIN(EOMONTH($Q1570,0),'Recurring Transactions'!$L$31)-'Recurring Transactions'!$J$31)/7)+INT(-(MAX('Recurring Transactions'!$J$31,$Q1570)-'Recurring Transactions'!$J$31)/7)+1),0),IF('Recurring Transactions'!$F$31="Bi-weekly",IF(AND('Recurring Transactions'!$J$31&lt;=EOMONTH($Q1570,0),$Q1570&lt;='Recurring Transactions'!$L$31),MAX(0,INT((MIN(EOMONTH($Q1570,0),'Recurring Transactions'!$L$31)-'Recurring Transactions'!$J$31)/14)+INT(-(MAX('Recurring Transactions'!$J$31,$Q1570)-'Recurring Transactions'!$J$31)/14)+1),0),IF('Recurring Transactions'!$F$31="Quarterly",IF(AND(AND('Recurring Transactions'!$J$31&lt;=EOMONTH($Q1570,0),$Q1570&lt;='Recurring Transactions'!$L$31),MOD((YEAR($Q1570)-YEAR('Recurring Transactions'!$J$31))*12+MONTH($Q1570)-MONTH('Recurring Transactions'!$J$31),3)=0),1,0),IF('Recurring Transactions'!$F$31="Annually",IF(AND(AND('Recurring Transactions'!$J$31&lt;=EOMONTH($Q1570,0),$Q1570&lt;='Recurring Transactions'!$L$31),MONTH($Q1570)=MONTH('Recurring Transactions'!$J$31)),1,0),0)))))))*'Recurring Transactions'!$D$31)</f>
        <v/>
      </c>
    </row>
    <row r="1571">
      <c r="N1571" s="126">
        <f>'Recurring Transactions'!$A$31</f>
        <v/>
      </c>
      <c r="O1571" s="126">
        <f>'Recurring Transactions'!$B$31</f>
        <v/>
      </c>
      <c r="P1571" s="126">
        <f>'Recurring Transactions'!$E$31</f>
        <v/>
      </c>
      <c r="Q1571" s="72">
        <f>IF('Recurring Transactions'!$J$31="","",EDATE('Recurring Transactions'!$J$31,49))</f>
        <v/>
      </c>
      <c r="R1571" s="126">
        <f>IF($Q1571="","",TEXT($Q1571,"mmm yyyy"))</f>
        <v/>
      </c>
      <c r="S1571" s="124">
        <f>IF(OR('Recurring Transactions'!$A$31="",$Q1571=""),0,(IF('Recurring Transactions'!$F$31="Monthly",IF(AND('Recurring Transactions'!$J$31&lt;=EOMONTH($Q1571,0),$Q1571&lt;='Recurring Transactions'!$L$31),1,0),IF('Recurring Transactions'!$F$31="Semi-monthly",IF(AND('Recurring Transactions'!$J$31&lt;=EOMONTH($Q1571,0),$Q1571&lt;='Recurring Transactions'!$L$31),2,0),IF('Recurring Transactions'!$F$31="Weekly",IF(AND('Recurring Transactions'!$J$31&lt;=EOMONTH($Q1571,0),$Q1571&lt;='Recurring Transactions'!$L$31),MAX(0,INT((MIN(EOMONTH($Q1571,0),'Recurring Transactions'!$L$31)-'Recurring Transactions'!$J$31)/7)+INT(-(MAX('Recurring Transactions'!$J$31,$Q1571)-'Recurring Transactions'!$J$31)/7)+1),0),IF('Recurring Transactions'!$F$31="Bi-weekly",IF(AND('Recurring Transactions'!$J$31&lt;=EOMONTH($Q1571,0),$Q1571&lt;='Recurring Transactions'!$L$31),MAX(0,INT((MIN(EOMONTH($Q1571,0),'Recurring Transactions'!$L$31)-'Recurring Transactions'!$J$31)/14)+INT(-(MAX('Recurring Transactions'!$J$31,$Q1571)-'Recurring Transactions'!$J$31)/14)+1),0),IF('Recurring Transactions'!$F$31="Quarterly",IF(AND(AND('Recurring Transactions'!$J$31&lt;=EOMONTH($Q1571,0),$Q1571&lt;='Recurring Transactions'!$L$31),MOD((YEAR($Q1571)-YEAR('Recurring Transactions'!$J$31))*12+MONTH($Q1571)-MONTH('Recurring Transactions'!$J$31),3)=0),1,0),IF('Recurring Transactions'!$F$31="Annually",IF(AND(AND('Recurring Transactions'!$J$31&lt;=EOMONTH($Q1571,0),$Q1571&lt;='Recurring Transactions'!$L$31),MONTH($Q1571)=MONTH('Recurring Transactions'!$J$31)),1,0),0)))))))*'Recurring Transactions'!$D$31)</f>
        <v/>
      </c>
    </row>
    <row r="1572">
      <c r="N1572" s="126">
        <f>'Recurring Transactions'!$A$31</f>
        <v/>
      </c>
      <c r="O1572" s="126">
        <f>'Recurring Transactions'!$B$31</f>
        <v/>
      </c>
      <c r="P1572" s="126">
        <f>'Recurring Transactions'!$E$31</f>
        <v/>
      </c>
      <c r="Q1572" s="72">
        <f>IF('Recurring Transactions'!$J$31="","",EDATE('Recurring Transactions'!$J$31,50))</f>
        <v/>
      </c>
      <c r="R1572" s="126">
        <f>IF($Q1572="","",TEXT($Q1572,"mmm yyyy"))</f>
        <v/>
      </c>
      <c r="S1572" s="124">
        <f>IF(OR('Recurring Transactions'!$A$31="",$Q1572=""),0,(IF('Recurring Transactions'!$F$31="Monthly",IF(AND('Recurring Transactions'!$J$31&lt;=EOMONTH($Q1572,0),$Q1572&lt;='Recurring Transactions'!$L$31),1,0),IF('Recurring Transactions'!$F$31="Semi-monthly",IF(AND('Recurring Transactions'!$J$31&lt;=EOMONTH($Q1572,0),$Q1572&lt;='Recurring Transactions'!$L$31),2,0),IF('Recurring Transactions'!$F$31="Weekly",IF(AND('Recurring Transactions'!$J$31&lt;=EOMONTH($Q1572,0),$Q1572&lt;='Recurring Transactions'!$L$31),MAX(0,INT((MIN(EOMONTH($Q1572,0),'Recurring Transactions'!$L$31)-'Recurring Transactions'!$J$31)/7)+INT(-(MAX('Recurring Transactions'!$J$31,$Q1572)-'Recurring Transactions'!$J$31)/7)+1),0),IF('Recurring Transactions'!$F$31="Bi-weekly",IF(AND('Recurring Transactions'!$J$31&lt;=EOMONTH($Q1572,0),$Q1572&lt;='Recurring Transactions'!$L$31),MAX(0,INT((MIN(EOMONTH($Q1572,0),'Recurring Transactions'!$L$31)-'Recurring Transactions'!$J$31)/14)+INT(-(MAX('Recurring Transactions'!$J$31,$Q1572)-'Recurring Transactions'!$J$31)/14)+1),0),IF('Recurring Transactions'!$F$31="Quarterly",IF(AND(AND('Recurring Transactions'!$J$31&lt;=EOMONTH($Q1572,0),$Q1572&lt;='Recurring Transactions'!$L$31),MOD((YEAR($Q1572)-YEAR('Recurring Transactions'!$J$31))*12+MONTH($Q1572)-MONTH('Recurring Transactions'!$J$31),3)=0),1,0),IF('Recurring Transactions'!$F$31="Annually",IF(AND(AND('Recurring Transactions'!$J$31&lt;=EOMONTH($Q1572,0),$Q1572&lt;='Recurring Transactions'!$L$31),MONTH($Q1572)=MONTH('Recurring Transactions'!$J$31)),1,0),0)))))))*'Recurring Transactions'!$D$31)</f>
        <v/>
      </c>
    </row>
    <row r="1573">
      <c r="N1573" s="126">
        <f>'Recurring Transactions'!$A$31</f>
        <v/>
      </c>
      <c r="O1573" s="126">
        <f>'Recurring Transactions'!$B$31</f>
        <v/>
      </c>
      <c r="P1573" s="126">
        <f>'Recurring Transactions'!$E$31</f>
        <v/>
      </c>
      <c r="Q1573" s="72">
        <f>IF('Recurring Transactions'!$J$31="","",EDATE('Recurring Transactions'!$J$31,51))</f>
        <v/>
      </c>
      <c r="R1573" s="126">
        <f>IF($Q1573="","",TEXT($Q1573,"mmm yyyy"))</f>
        <v/>
      </c>
      <c r="S1573" s="124">
        <f>IF(OR('Recurring Transactions'!$A$31="",$Q1573=""),0,(IF('Recurring Transactions'!$F$31="Monthly",IF(AND('Recurring Transactions'!$J$31&lt;=EOMONTH($Q1573,0),$Q1573&lt;='Recurring Transactions'!$L$31),1,0),IF('Recurring Transactions'!$F$31="Semi-monthly",IF(AND('Recurring Transactions'!$J$31&lt;=EOMONTH($Q1573,0),$Q1573&lt;='Recurring Transactions'!$L$31),2,0),IF('Recurring Transactions'!$F$31="Weekly",IF(AND('Recurring Transactions'!$J$31&lt;=EOMONTH($Q1573,0),$Q1573&lt;='Recurring Transactions'!$L$31),MAX(0,INT((MIN(EOMONTH($Q1573,0),'Recurring Transactions'!$L$31)-'Recurring Transactions'!$J$31)/7)+INT(-(MAX('Recurring Transactions'!$J$31,$Q1573)-'Recurring Transactions'!$J$31)/7)+1),0),IF('Recurring Transactions'!$F$31="Bi-weekly",IF(AND('Recurring Transactions'!$J$31&lt;=EOMONTH($Q1573,0),$Q1573&lt;='Recurring Transactions'!$L$31),MAX(0,INT((MIN(EOMONTH($Q1573,0),'Recurring Transactions'!$L$31)-'Recurring Transactions'!$J$31)/14)+INT(-(MAX('Recurring Transactions'!$J$31,$Q1573)-'Recurring Transactions'!$J$31)/14)+1),0),IF('Recurring Transactions'!$F$31="Quarterly",IF(AND(AND('Recurring Transactions'!$J$31&lt;=EOMONTH($Q1573,0),$Q1573&lt;='Recurring Transactions'!$L$31),MOD((YEAR($Q1573)-YEAR('Recurring Transactions'!$J$31))*12+MONTH($Q1573)-MONTH('Recurring Transactions'!$J$31),3)=0),1,0),IF('Recurring Transactions'!$F$31="Annually",IF(AND(AND('Recurring Transactions'!$J$31&lt;=EOMONTH($Q1573,0),$Q1573&lt;='Recurring Transactions'!$L$31),MONTH($Q1573)=MONTH('Recurring Transactions'!$J$31)),1,0),0)))))))*'Recurring Transactions'!$D$31)</f>
        <v/>
      </c>
    </row>
    <row r="1574">
      <c r="N1574" s="126">
        <f>'Recurring Transactions'!$A$31</f>
        <v/>
      </c>
      <c r="O1574" s="126">
        <f>'Recurring Transactions'!$B$31</f>
        <v/>
      </c>
      <c r="P1574" s="126">
        <f>'Recurring Transactions'!$E$31</f>
        <v/>
      </c>
      <c r="Q1574" s="72">
        <f>IF('Recurring Transactions'!$J$31="","",EDATE('Recurring Transactions'!$J$31,52))</f>
        <v/>
      </c>
      <c r="R1574" s="126">
        <f>IF($Q1574="","",TEXT($Q1574,"mmm yyyy"))</f>
        <v/>
      </c>
      <c r="S1574" s="124">
        <f>IF(OR('Recurring Transactions'!$A$31="",$Q1574=""),0,(IF('Recurring Transactions'!$F$31="Monthly",IF(AND('Recurring Transactions'!$J$31&lt;=EOMONTH($Q1574,0),$Q1574&lt;='Recurring Transactions'!$L$31),1,0),IF('Recurring Transactions'!$F$31="Semi-monthly",IF(AND('Recurring Transactions'!$J$31&lt;=EOMONTH($Q1574,0),$Q1574&lt;='Recurring Transactions'!$L$31),2,0),IF('Recurring Transactions'!$F$31="Weekly",IF(AND('Recurring Transactions'!$J$31&lt;=EOMONTH($Q1574,0),$Q1574&lt;='Recurring Transactions'!$L$31),MAX(0,INT((MIN(EOMONTH($Q1574,0),'Recurring Transactions'!$L$31)-'Recurring Transactions'!$J$31)/7)+INT(-(MAX('Recurring Transactions'!$J$31,$Q1574)-'Recurring Transactions'!$J$31)/7)+1),0),IF('Recurring Transactions'!$F$31="Bi-weekly",IF(AND('Recurring Transactions'!$J$31&lt;=EOMONTH($Q1574,0),$Q1574&lt;='Recurring Transactions'!$L$31),MAX(0,INT((MIN(EOMONTH($Q1574,0),'Recurring Transactions'!$L$31)-'Recurring Transactions'!$J$31)/14)+INT(-(MAX('Recurring Transactions'!$J$31,$Q1574)-'Recurring Transactions'!$J$31)/14)+1),0),IF('Recurring Transactions'!$F$31="Quarterly",IF(AND(AND('Recurring Transactions'!$J$31&lt;=EOMONTH($Q1574,0),$Q1574&lt;='Recurring Transactions'!$L$31),MOD((YEAR($Q1574)-YEAR('Recurring Transactions'!$J$31))*12+MONTH($Q1574)-MONTH('Recurring Transactions'!$J$31),3)=0),1,0),IF('Recurring Transactions'!$F$31="Annually",IF(AND(AND('Recurring Transactions'!$J$31&lt;=EOMONTH($Q1574,0),$Q1574&lt;='Recurring Transactions'!$L$31),MONTH($Q1574)=MONTH('Recurring Transactions'!$J$31)),1,0),0)))))))*'Recurring Transactions'!$D$31)</f>
        <v/>
      </c>
    </row>
    <row r="1575">
      <c r="N1575" s="126">
        <f>'Recurring Transactions'!$A$31</f>
        <v/>
      </c>
      <c r="O1575" s="126">
        <f>'Recurring Transactions'!$B$31</f>
        <v/>
      </c>
      <c r="P1575" s="126">
        <f>'Recurring Transactions'!$E$31</f>
        <v/>
      </c>
      <c r="Q1575" s="72">
        <f>IF('Recurring Transactions'!$J$31="","",EDATE('Recurring Transactions'!$J$31,53))</f>
        <v/>
      </c>
      <c r="R1575" s="126">
        <f>IF($Q1575="","",TEXT($Q1575,"mmm yyyy"))</f>
        <v/>
      </c>
      <c r="S1575" s="124">
        <f>IF(OR('Recurring Transactions'!$A$31="",$Q1575=""),0,(IF('Recurring Transactions'!$F$31="Monthly",IF(AND('Recurring Transactions'!$J$31&lt;=EOMONTH($Q1575,0),$Q1575&lt;='Recurring Transactions'!$L$31),1,0),IF('Recurring Transactions'!$F$31="Semi-monthly",IF(AND('Recurring Transactions'!$J$31&lt;=EOMONTH($Q1575,0),$Q1575&lt;='Recurring Transactions'!$L$31),2,0),IF('Recurring Transactions'!$F$31="Weekly",IF(AND('Recurring Transactions'!$J$31&lt;=EOMONTH($Q1575,0),$Q1575&lt;='Recurring Transactions'!$L$31),MAX(0,INT((MIN(EOMONTH($Q1575,0),'Recurring Transactions'!$L$31)-'Recurring Transactions'!$J$31)/7)+INT(-(MAX('Recurring Transactions'!$J$31,$Q1575)-'Recurring Transactions'!$J$31)/7)+1),0),IF('Recurring Transactions'!$F$31="Bi-weekly",IF(AND('Recurring Transactions'!$J$31&lt;=EOMONTH($Q1575,0),$Q1575&lt;='Recurring Transactions'!$L$31),MAX(0,INT((MIN(EOMONTH($Q1575,0),'Recurring Transactions'!$L$31)-'Recurring Transactions'!$J$31)/14)+INT(-(MAX('Recurring Transactions'!$J$31,$Q1575)-'Recurring Transactions'!$J$31)/14)+1),0),IF('Recurring Transactions'!$F$31="Quarterly",IF(AND(AND('Recurring Transactions'!$J$31&lt;=EOMONTH($Q1575,0),$Q1575&lt;='Recurring Transactions'!$L$31),MOD((YEAR($Q1575)-YEAR('Recurring Transactions'!$J$31))*12+MONTH($Q1575)-MONTH('Recurring Transactions'!$J$31),3)=0),1,0),IF('Recurring Transactions'!$F$31="Annually",IF(AND(AND('Recurring Transactions'!$J$31&lt;=EOMONTH($Q1575,0),$Q1575&lt;='Recurring Transactions'!$L$31),MONTH($Q1575)=MONTH('Recurring Transactions'!$J$31)),1,0),0)))))))*'Recurring Transactions'!$D$31)</f>
        <v/>
      </c>
    </row>
    <row r="1576">
      <c r="N1576" s="126">
        <f>'Recurring Transactions'!$A$31</f>
        <v/>
      </c>
      <c r="O1576" s="126">
        <f>'Recurring Transactions'!$B$31</f>
        <v/>
      </c>
      <c r="P1576" s="126">
        <f>'Recurring Transactions'!$E$31</f>
        <v/>
      </c>
      <c r="Q1576" s="72">
        <f>IF('Recurring Transactions'!$J$31="","",EDATE('Recurring Transactions'!$J$31,54))</f>
        <v/>
      </c>
      <c r="R1576" s="126">
        <f>IF($Q1576="","",TEXT($Q1576,"mmm yyyy"))</f>
        <v/>
      </c>
      <c r="S1576" s="124">
        <f>IF(OR('Recurring Transactions'!$A$31="",$Q1576=""),0,(IF('Recurring Transactions'!$F$31="Monthly",IF(AND('Recurring Transactions'!$J$31&lt;=EOMONTH($Q1576,0),$Q1576&lt;='Recurring Transactions'!$L$31),1,0),IF('Recurring Transactions'!$F$31="Semi-monthly",IF(AND('Recurring Transactions'!$J$31&lt;=EOMONTH($Q1576,0),$Q1576&lt;='Recurring Transactions'!$L$31),2,0),IF('Recurring Transactions'!$F$31="Weekly",IF(AND('Recurring Transactions'!$J$31&lt;=EOMONTH($Q1576,0),$Q1576&lt;='Recurring Transactions'!$L$31),MAX(0,INT((MIN(EOMONTH($Q1576,0),'Recurring Transactions'!$L$31)-'Recurring Transactions'!$J$31)/7)+INT(-(MAX('Recurring Transactions'!$J$31,$Q1576)-'Recurring Transactions'!$J$31)/7)+1),0),IF('Recurring Transactions'!$F$31="Bi-weekly",IF(AND('Recurring Transactions'!$J$31&lt;=EOMONTH($Q1576,0),$Q1576&lt;='Recurring Transactions'!$L$31),MAX(0,INT((MIN(EOMONTH($Q1576,0),'Recurring Transactions'!$L$31)-'Recurring Transactions'!$J$31)/14)+INT(-(MAX('Recurring Transactions'!$J$31,$Q1576)-'Recurring Transactions'!$J$31)/14)+1),0),IF('Recurring Transactions'!$F$31="Quarterly",IF(AND(AND('Recurring Transactions'!$J$31&lt;=EOMONTH($Q1576,0),$Q1576&lt;='Recurring Transactions'!$L$31),MOD((YEAR($Q1576)-YEAR('Recurring Transactions'!$J$31))*12+MONTH($Q1576)-MONTH('Recurring Transactions'!$J$31),3)=0),1,0),IF('Recurring Transactions'!$F$31="Annually",IF(AND(AND('Recurring Transactions'!$J$31&lt;=EOMONTH($Q1576,0),$Q1576&lt;='Recurring Transactions'!$L$31),MONTH($Q1576)=MONTH('Recurring Transactions'!$J$31)),1,0),0)))))))*'Recurring Transactions'!$D$31)</f>
        <v/>
      </c>
    </row>
    <row r="1577">
      <c r="N1577" s="126">
        <f>'Recurring Transactions'!$A$31</f>
        <v/>
      </c>
      <c r="O1577" s="126">
        <f>'Recurring Transactions'!$B$31</f>
        <v/>
      </c>
      <c r="P1577" s="126">
        <f>'Recurring Transactions'!$E$31</f>
        <v/>
      </c>
      <c r="Q1577" s="72">
        <f>IF('Recurring Transactions'!$J$31="","",EDATE('Recurring Transactions'!$J$31,55))</f>
        <v/>
      </c>
      <c r="R1577" s="126">
        <f>IF($Q1577="","",TEXT($Q1577,"mmm yyyy"))</f>
        <v/>
      </c>
      <c r="S1577" s="124">
        <f>IF(OR('Recurring Transactions'!$A$31="",$Q1577=""),0,(IF('Recurring Transactions'!$F$31="Monthly",IF(AND('Recurring Transactions'!$J$31&lt;=EOMONTH($Q1577,0),$Q1577&lt;='Recurring Transactions'!$L$31),1,0),IF('Recurring Transactions'!$F$31="Semi-monthly",IF(AND('Recurring Transactions'!$J$31&lt;=EOMONTH($Q1577,0),$Q1577&lt;='Recurring Transactions'!$L$31),2,0),IF('Recurring Transactions'!$F$31="Weekly",IF(AND('Recurring Transactions'!$J$31&lt;=EOMONTH($Q1577,0),$Q1577&lt;='Recurring Transactions'!$L$31),MAX(0,INT((MIN(EOMONTH($Q1577,0),'Recurring Transactions'!$L$31)-'Recurring Transactions'!$J$31)/7)+INT(-(MAX('Recurring Transactions'!$J$31,$Q1577)-'Recurring Transactions'!$J$31)/7)+1),0),IF('Recurring Transactions'!$F$31="Bi-weekly",IF(AND('Recurring Transactions'!$J$31&lt;=EOMONTH($Q1577,0),$Q1577&lt;='Recurring Transactions'!$L$31),MAX(0,INT((MIN(EOMONTH($Q1577,0),'Recurring Transactions'!$L$31)-'Recurring Transactions'!$J$31)/14)+INT(-(MAX('Recurring Transactions'!$J$31,$Q1577)-'Recurring Transactions'!$J$31)/14)+1),0),IF('Recurring Transactions'!$F$31="Quarterly",IF(AND(AND('Recurring Transactions'!$J$31&lt;=EOMONTH($Q1577,0),$Q1577&lt;='Recurring Transactions'!$L$31),MOD((YEAR($Q1577)-YEAR('Recurring Transactions'!$J$31))*12+MONTH($Q1577)-MONTH('Recurring Transactions'!$J$31),3)=0),1,0),IF('Recurring Transactions'!$F$31="Annually",IF(AND(AND('Recurring Transactions'!$J$31&lt;=EOMONTH($Q1577,0),$Q1577&lt;='Recurring Transactions'!$L$31),MONTH($Q1577)=MONTH('Recurring Transactions'!$J$31)),1,0),0)))))))*'Recurring Transactions'!$D$31)</f>
        <v/>
      </c>
    </row>
    <row r="1578">
      <c r="N1578" s="126">
        <f>'Recurring Transactions'!$A$31</f>
        <v/>
      </c>
      <c r="O1578" s="126">
        <f>'Recurring Transactions'!$B$31</f>
        <v/>
      </c>
      <c r="P1578" s="126">
        <f>'Recurring Transactions'!$E$31</f>
        <v/>
      </c>
      <c r="Q1578" s="72">
        <f>IF('Recurring Transactions'!$J$31="","",EDATE('Recurring Transactions'!$J$31,56))</f>
        <v/>
      </c>
      <c r="R1578" s="126">
        <f>IF($Q1578="","",TEXT($Q1578,"mmm yyyy"))</f>
        <v/>
      </c>
      <c r="S1578" s="124">
        <f>IF(OR('Recurring Transactions'!$A$31="",$Q1578=""),0,(IF('Recurring Transactions'!$F$31="Monthly",IF(AND('Recurring Transactions'!$J$31&lt;=EOMONTH($Q1578,0),$Q1578&lt;='Recurring Transactions'!$L$31),1,0),IF('Recurring Transactions'!$F$31="Semi-monthly",IF(AND('Recurring Transactions'!$J$31&lt;=EOMONTH($Q1578,0),$Q1578&lt;='Recurring Transactions'!$L$31),2,0),IF('Recurring Transactions'!$F$31="Weekly",IF(AND('Recurring Transactions'!$J$31&lt;=EOMONTH($Q1578,0),$Q1578&lt;='Recurring Transactions'!$L$31),MAX(0,INT((MIN(EOMONTH($Q1578,0),'Recurring Transactions'!$L$31)-'Recurring Transactions'!$J$31)/7)+INT(-(MAX('Recurring Transactions'!$J$31,$Q1578)-'Recurring Transactions'!$J$31)/7)+1),0),IF('Recurring Transactions'!$F$31="Bi-weekly",IF(AND('Recurring Transactions'!$J$31&lt;=EOMONTH($Q1578,0),$Q1578&lt;='Recurring Transactions'!$L$31),MAX(0,INT((MIN(EOMONTH($Q1578,0),'Recurring Transactions'!$L$31)-'Recurring Transactions'!$J$31)/14)+INT(-(MAX('Recurring Transactions'!$J$31,$Q1578)-'Recurring Transactions'!$J$31)/14)+1),0),IF('Recurring Transactions'!$F$31="Quarterly",IF(AND(AND('Recurring Transactions'!$J$31&lt;=EOMONTH($Q1578,0),$Q1578&lt;='Recurring Transactions'!$L$31),MOD((YEAR($Q1578)-YEAR('Recurring Transactions'!$J$31))*12+MONTH($Q1578)-MONTH('Recurring Transactions'!$J$31),3)=0),1,0),IF('Recurring Transactions'!$F$31="Annually",IF(AND(AND('Recurring Transactions'!$J$31&lt;=EOMONTH($Q1578,0),$Q1578&lt;='Recurring Transactions'!$L$31),MONTH($Q1578)=MONTH('Recurring Transactions'!$J$31)),1,0),0)))))))*'Recurring Transactions'!$D$31)</f>
        <v/>
      </c>
    </row>
    <row r="1579">
      <c r="N1579" s="126">
        <f>'Recurring Transactions'!$A$31</f>
        <v/>
      </c>
      <c r="O1579" s="126">
        <f>'Recurring Transactions'!$B$31</f>
        <v/>
      </c>
      <c r="P1579" s="126">
        <f>'Recurring Transactions'!$E$31</f>
        <v/>
      </c>
      <c r="Q1579" s="72">
        <f>IF('Recurring Transactions'!$J$31="","",EDATE('Recurring Transactions'!$J$31,57))</f>
        <v/>
      </c>
      <c r="R1579" s="126">
        <f>IF($Q1579="","",TEXT($Q1579,"mmm yyyy"))</f>
        <v/>
      </c>
      <c r="S1579" s="124">
        <f>IF(OR('Recurring Transactions'!$A$31="",$Q1579=""),0,(IF('Recurring Transactions'!$F$31="Monthly",IF(AND('Recurring Transactions'!$J$31&lt;=EOMONTH($Q1579,0),$Q1579&lt;='Recurring Transactions'!$L$31),1,0),IF('Recurring Transactions'!$F$31="Semi-monthly",IF(AND('Recurring Transactions'!$J$31&lt;=EOMONTH($Q1579,0),$Q1579&lt;='Recurring Transactions'!$L$31),2,0),IF('Recurring Transactions'!$F$31="Weekly",IF(AND('Recurring Transactions'!$J$31&lt;=EOMONTH($Q1579,0),$Q1579&lt;='Recurring Transactions'!$L$31),MAX(0,INT((MIN(EOMONTH($Q1579,0),'Recurring Transactions'!$L$31)-'Recurring Transactions'!$J$31)/7)+INT(-(MAX('Recurring Transactions'!$J$31,$Q1579)-'Recurring Transactions'!$J$31)/7)+1),0),IF('Recurring Transactions'!$F$31="Bi-weekly",IF(AND('Recurring Transactions'!$J$31&lt;=EOMONTH($Q1579,0),$Q1579&lt;='Recurring Transactions'!$L$31),MAX(0,INT((MIN(EOMONTH($Q1579,0),'Recurring Transactions'!$L$31)-'Recurring Transactions'!$J$31)/14)+INT(-(MAX('Recurring Transactions'!$J$31,$Q1579)-'Recurring Transactions'!$J$31)/14)+1),0),IF('Recurring Transactions'!$F$31="Quarterly",IF(AND(AND('Recurring Transactions'!$J$31&lt;=EOMONTH($Q1579,0),$Q1579&lt;='Recurring Transactions'!$L$31),MOD((YEAR($Q1579)-YEAR('Recurring Transactions'!$J$31))*12+MONTH($Q1579)-MONTH('Recurring Transactions'!$J$31),3)=0),1,0),IF('Recurring Transactions'!$F$31="Annually",IF(AND(AND('Recurring Transactions'!$J$31&lt;=EOMONTH($Q1579,0),$Q1579&lt;='Recurring Transactions'!$L$31),MONTH($Q1579)=MONTH('Recurring Transactions'!$J$31)),1,0),0)))))))*'Recurring Transactions'!$D$31)</f>
        <v/>
      </c>
    </row>
    <row r="1580">
      <c r="N1580" s="126">
        <f>'Recurring Transactions'!$A$31</f>
        <v/>
      </c>
      <c r="O1580" s="126">
        <f>'Recurring Transactions'!$B$31</f>
        <v/>
      </c>
      <c r="P1580" s="126">
        <f>'Recurring Transactions'!$E$31</f>
        <v/>
      </c>
      <c r="Q1580" s="72">
        <f>IF('Recurring Transactions'!$J$31="","",EDATE('Recurring Transactions'!$J$31,58))</f>
        <v/>
      </c>
      <c r="R1580" s="126">
        <f>IF($Q1580="","",TEXT($Q1580,"mmm yyyy"))</f>
        <v/>
      </c>
      <c r="S1580" s="124">
        <f>IF(OR('Recurring Transactions'!$A$31="",$Q1580=""),0,(IF('Recurring Transactions'!$F$31="Monthly",IF(AND('Recurring Transactions'!$J$31&lt;=EOMONTH($Q1580,0),$Q1580&lt;='Recurring Transactions'!$L$31),1,0),IF('Recurring Transactions'!$F$31="Semi-monthly",IF(AND('Recurring Transactions'!$J$31&lt;=EOMONTH($Q1580,0),$Q1580&lt;='Recurring Transactions'!$L$31),2,0),IF('Recurring Transactions'!$F$31="Weekly",IF(AND('Recurring Transactions'!$J$31&lt;=EOMONTH($Q1580,0),$Q1580&lt;='Recurring Transactions'!$L$31),MAX(0,INT((MIN(EOMONTH($Q1580,0),'Recurring Transactions'!$L$31)-'Recurring Transactions'!$J$31)/7)+INT(-(MAX('Recurring Transactions'!$J$31,$Q1580)-'Recurring Transactions'!$J$31)/7)+1),0),IF('Recurring Transactions'!$F$31="Bi-weekly",IF(AND('Recurring Transactions'!$J$31&lt;=EOMONTH($Q1580,0),$Q1580&lt;='Recurring Transactions'!$L$31),MAX(0,INT((MIN(EOMONTH($Q1580,0),'Recurring Transactions'!$L$31)-'Recurring Transactions'!$J$31)/14)+INT(-(MAX('Recurring Transactions'!$J$31,$Q1580)-'Recurring Transactions'!$J$31)/14)+1),0),IF('Recurring Transactions'!$F$31="Quarterly",IF(AND(AND('Recurring Transactions'!$J$31&lt;=EOMONTH($Q1580,0),$Q1580&lt;='Recurring Transactions'!$L$31),MOD((YEAR($Q1580)-YEAR('Recurring Transactions'!$J$31))*12+MONTH($Q1580)-MONTH('Recurring Transactions'!$J$31),3)=0),1,0),IF('Recurring Transactions'!$F$31="Annually",IF(AND(AND('Recurring Transactions'!$J$31&lt;=EOMONTH($Q1580,0),$Q1580&lt;='Recurring Transactions'!$L$31),MONTH($Q1580)=MONTH('Recurring Transactions'!$J$31)),1,0),0)))))))*'Recurring Transactions'!$D$31)</f>
        <v/>
      </c>
    </row>
    <row r="1581">
      <c r="N1581" s="126">
        <f>'Recurring Transactions'!$A$31</f>
        <v/>
      </c>
      <c r="O1581" s="126">
        <f>'Recurring Transactions'!$B$31</f>
        <v/>
      </c>
      <c r="P1581" s="126">
        <f>'Recurring Transactions'!$E$31</f>
        <v/>
      </c>
      <c r="Q1581" s="72">
        <f>IF('Recurring Transactions'!$J$31="","",EDATE('Recurring Transactions'!$J$31,59))</f>
        <v/>
      </c>
      <c r="R1581" s="126">
        <f>IF($Q1581="","",TEXT($Q1581,"mmm yyyy"))</f>
        <v/>
      </c>
      <c r="S1581" s="124">
        <f>IF(OR('Recurring Transactions'!$A$31="",$Q1581=""),0,(IF('Recurring Transactions'!$F$31="Monthly",IF(AND('Recurring Transactions'!$J$31&lt;=EOMONTH($Q1581,0),$Q1581&lt;='Recurring Transactions'!$L$31),1,0),IF('Recurring Transactions'!$F$31="Semi-monthly",IF(AND('Recurring Transactions'!$J$31&lt;=EOMONTH($Q1581,0),$Q1581&lt;='Recurring Transactions'!$L$31),2,0),IF('Recurring Transactions'!$F$31="Weekly",IF(AND('Recurring Transactions'!$J$31&lt;=EOMONTH($Q1581,0),$Q1581&lt;='Recurring Transactions'!$L$31),MAX(0,INT((MIN(EOMONTH($Q1581,0),'Recurring Transactions'!$L$31)-'Recurring Transactions'!$J$31)/7)+INT(-(MAX('Recurring Transactions'!$J$31,$Q1581)-'Recurring Transactions'!$J$31)/7)+1),0),IF('Recurring Transactions'!$F$31="Bi-weekly",IF(AND('Recurring Transactions'!$J$31&lt;=EOMONTH($Q1581,0),$Q1581&lt;='Recurring Transactions'!$L$31),MAX(0,INT((MIN(EOMONTH($Q1581,0),'Recurring Transactions'!$L$31)-'Recurring Transactions'!$J$31)/14)+INT(-(MAX('Recurring Transactions'!$J$31,$Q1581)-'Recurring Transactions'!$J$31)/14)+1),0),IF('Recurring Transactions'!$F$31="Quarterly",IF(AND(AND('Recurring Transactions'!$J$31&lt;=EOMONTH($Q1581,0),$Q1581&lt;='Recurring Transactions'!$L$31),MOD((YEAR($Q1581)-YEAR('Recurring Transactions'!$J$31))*12+MONTH($Q1581)-MONTH('Recurring Transactions'!$J$31),3)=0),1,0),IF('Recurring Transactions'!$F$31="Annually",IF(AND(AND('Recurring Transactions'!$J$31&lt;=EOMONTH($Q1581,0),$Q1581&lt;='Recurring Transactions'!$L$31),MONTH($Q1581)=MONTH('Recurring Transactions'!$J$31)),1,0),0)))))))*'Recurring Transactions'!$D$31)</f>
        <v/>
      </c>
    </row>
    <row r="1582">
      <c r="N1582" s="126">
        <f>'Recurring Transactions'!$A$32</f>
        <v/>
      </c>
      <c r="O1582" s="126">
        <f>'Recurring Transactions'!$B$32</f>
        <v/>
      </c>
      <c r="P1582" s="126">
        <f>'Recurring Transactions'!$E$32</f>
        <v/>
      </c>
      <c r="Q1582" s="72">
        <f>IF('Recurring Transactions'!$J$32="","",EDATE('Recurring Transactions'!$J$32,0))</f>
        <v/>
      </c>
      <c r="R1582" s="126">
        <f>IF($Q1582="","",TEXT($Q1582,"mmm yyyy"))</f>
        <v/>
      </c>
      <c r="S1582" s="124">
        <f>IF(OR('Recurring Transactions'!$A$32="",$Q1582=""),0,(IF('Recurring Transactions'!$F$32="Monthly",IF(AND('Recurring Transactions'!$J$32&lt;=EOMONTH($Q1582,0),$Q1582&lt;='Recurring Transactions'!$L$32),1,0),IF('Recurring Transactions'!$F$32="Semi-monthly",IF(AND('Recurring Transactions'!$J$32&lt;=EOMONTH($Q1582,0),$Q1582&lt;='Recurring Transactions'!$L$32),2,0),IF('Recurring Transactions'!$F$32="Weekly",IF(AND('Recurring Transactions'!$J$32&lt;=EOMONTH($Q1582,0),$Q1582&lt;='Recurring Transactions'!$L$32),MAX(0,INT((MIN(EOMONTH($Q1582,0),'Recurring Transactions'!$L$32)-'Recurring Transactions'!$J$32)/7)+INT(-(MAX('Recurring Transactions'!$J$32,$Q1582)-'Recurring Transactions'!$J$32)/7)+1),0),IF('Recurring Transactions'!$F$32="Bi-weekly",IF(AND('Recurring Transactions'!$J$32&lt;=EOMONTH($Q1582,0),$Q1582&lt;='Recurring Transactions'!$L$32),MAX(0,INT((MIN(EOMONTH($Q1582,0),'Recurring Transactions'!$L$32)-'Recurring Transactions'!$J$32)/14)+INT(-(MAX('Recurring Transactions'!$J$32,$Q1582)-'Recurring Transactions'!$J$32)/14)+1),0),IF('Recurring Transactions'!$F$32="Quarterly",IF(AND(AND('Recurring Transactions'!$J$32&lt;=EOMONTH($Q1582,0),$Q1582&lt;='Recurring Transactions'!$L$32),MOD((YEAR($Q1582)-YEAR('Recurring Transactions'!$J$32))*12+MONTH($Q1582)-MONTH('Recurring Transactions'!$J$32),3)=0),1,0),IF('Recurring Transactions'!$F$32="Annually",IF(AND(AND('Recurring Transactions'!$J$32&lt;=EOMONTH($Q1582,0),$Q1582&lt;='Recurring Transactions'!$L$32),MONTH($Q1582)=MONTH('Recurring Transactions'!$J$32)),1,0),0)))))))*'Recurring Transactions'!$D$32)</f>
        <v/>
      </c>
    </row>
    <row r="1583">
      <c r="N1583" s="126">
        <f>'Recurring Transactions'!$A$32</f>
        <v/>
      </c>
      <c r="O1583" s="126">
        <f>'Recurring Transactions'!$B$32</f>
        <v/>
      </c>
      <c r="P1583" s="126">
        <f>'Recurring Transactions'!$E$32</f>
        <v/>
      </c>
      <c r="Q1583" s="72">
        <f>IF('Recurring Transactions'!$J$32="","",EDATE('Recurring Transactions'!$J$32,1))</f>
        <v/>
      </c>
      <c r="R1583" s="126">
        <f>IF($Q1583="","",TEXT($Q1583,"mmm yyyy"))</f>
        <v/>
      </c>
      <c r="S1583" s="124">
        <f>IF(OR('Recurring Transactions'!$A$32="",$Q1583=""),0,(IF('Recurring Transactions'!$F$32="Monthly",IF(AND('Recurring Transactions'!$J$32&lt;=EOMONTH($Q1583,0),$Q1583&lt;='Recurring Transactions'!$L$32),1,0),IF('Recurring Transactions'!$F$32="Semi-monthly",IF(AND('Recurring Transactions'!$J$32&lt;=EOMONTH($Q1583,0),$Q1583&lt;='Recurring Transactions'!$L$32),2,0),IF('Recurring Transactions'!$F$32="Weekly",IF(AND('Recurring Transactions'!$J$32&lt;=EOMONTH($Q1583,0),$Q1583&lt;='Recurring Transactions'!$L$32),MAX(0,INT((MIN(EOMONTH($Q1583,0),'Recurring Transactions'!$L$32)-'Recurring Transactions'!$J$32)/7)+INT(-(MAX('Recurring Transactions'!$J$32,$Q1583)-'Recurring Transactions'!$J$32)/7)+1),0),IF('Recurring Transactions'!$F$32="Bi-weekly",IF(AND('Recurring Transactions'!$J$32&lt;=EOMONTH($Q1583,0),$Q1583&lt;='Recurring Transactions'!$L$32),MAX(0,INT((MIN(EOMONTH($Q1583,0),'Recurring Transactions'!$L$32)-'Recurring Transactions'!$J$32)/14)+INT(-(MAX('Recurring Transactions'!$J$32,$Q1583)-'Recurring Transactions'!$J$32)/14)+1),0),IF('Recurring Transactions'!$F$32="Quarterly",IF(AND(AND('Recurring Transactions'!$J$32&lt;=EOMONTH($Q1583,0),$Q1583&lt;='Recurring Transactions'!$L$32),MOD((YEAR($Q1583)-YEAR('Recurring Transactions'!$J$32))*12+MONTH($Q1583)-MONTH('Recurring Transactions'!$J$32),3)=0),1,0),IF('Recurring Transactions'!$F$32="Annually",IF(AND(AND('Recurring Transactions'!$J$32&lt;=EOMONTH($Q1583,0),$Q1583&lt;='Recurring Transactions'!$L$32),MONTH($Q1583)=MONTH('Recurring Transactions'!$J$32)),1,0),0)))))))*'Recurring Transactions'!$D$32)</f>
        <v/>
      </c>
    </row>
    <row r="1584">
      <c r="N1584" s="126">
        <f>'Recurring Transactions'!$A$32</f>
        <v/>
      </c>
      <c r="O1584" s="126">
        <f>'Recurring Transactions'!$B$32</f>
        <v/>
      </c>
      <c r="P1584" s="126">
        <f>'Recurring Transactions'!$E$32</f>
        <v/>
      </c>
      <c r="Q1584" s="72">
        <f>IF('Recurring Transactions'!$J$32="","",EDATE('Recurring Transactions'!$J$32,2))</f>
        <v/>
      </c>
      <c r="R1584" s="126">
        <f>IF($Q1584="","",TEXT($Q1584,"mmm yyyy"))</f>
        <v/>
      </c>
      <c r="S1584" s="124">
        <f>IF(OR('Recurring Transactions'!$A$32="",$Q1584=""),0,(IF('Recurring Transactions'!$F$32="Monthly",IF(AND('Recurring Transactions'!$J$32&lt;=EOMONTH($Q1584,0),$Q1584&lt;='Recurring Transactions'!$L$32),1,0),IF('Recurring Transactions'!$F$32="Semi-monthly",IF(AND('Recurring Transactions'!$J$32&lt;=EOMONTH($Q1584,0),$Q1584&lt;='Recurring Transactions'!$L$32),2,0),IF('Recurring Transactions'!$F$32="Weekly",IF(AND('Recurring Transactions'!$J$32&lt;=EOMONTH($Q1584,0),$Q1584&lt;='Recurring Transactions'!$L$32),MAX(0,INT((MIN(EOMONTH($Q1584,0),'Recurring Transactions'!$L$32)-'Recurring Transactions'!$J$32)/7)+INT(-(MAX('Recurring Transactions'!$J$32,$Q1584)-'Recurring Transactions'!$J$32)/7)+1),0),IF('Recurring Transactions'!$F$32="Bi-weekly",IF(AND('Recurring Transactions'!$J$32&lt;=EOMONTH($Q1584,0),$Q1584&lt;='Recurring Transactions'!$L$32),MAX(0,INT((MIN(EOMONTH($Q1584,0),'Recurring Transactions'!$L$32)-'Recurring Transactions'!$J$32)/14)+INT(-(MAX('Recurring Transactions'!$J$32,$Q1584)-'Recurring Transactions'!$J$32)/14)+1),0),IF('Recurring Transactions'!$F$32="Quarterly",IF(AND(AND('Recurring Transactions'!$J$32&lt;=EOMONTH($Q1584,0),$Q1584&lt;='Recurring Transactions'!$L$32),MOD((YEAR($Q1584)-YEAR('Recurring Transactions'!$J$32))*12+MONTH($Q1584)-MONTH('Recurring Transactions'!$J$32),3)=0),1,0),IF('Recurring Transactions'!$F$32="Annually",IF(AND(AND('Recurring Transactions'!$J$32&lt;=EOMONTH($Q1584,0),$Q1584&lt;='Recurring Transactions'!$L$32),MONTH($Q1584)=MONTH('Recurring Transactions'!$J$32)),1,0),0)))))))*'Recurring Transactions'!$D$32)</f>
        <v/>
      </c>
    </row>
    <row r="1585">
      <c r="N1585" s="126">
        <f>'Recurring Transactions'!$A$32</f>
        <v/>
      </c>
      <c r="O1585" s="126">
        <f>'Recurring Transactions'!$B$32</f>
        <v/>
      </c>
      <c r="P1585" s="126">
        <f>'Recurring Transactions'!$E$32</f>
        <v/>
      </c>
      <c r="Q1585" s="72">
        <f>IF('Recurring Transactions'!$J$32="","",EDATE('Recurring Transactions'!$J$32,3))</f>
        <v/>
      </c>
      <c r="R1585" s="126">
        <f>IF($Q1585="","",TEXT($Q1585,"mmm yyyy"))</f>
        <v/>
      </c>
      <c r="S1585" s="124">
        <f>IF(OR('Recurring Transactions'!$A$32="",$Q1585=""),0,(IF('Recurring Transactions'!$F$32="Monthly",IF(AND('Recurring Transactions'!$J$32&lt;=EOMONTH($Q1585,0),$Q1585&lt;='Recurring Transactions'!$L$32),1,0),IF('Recurring Transactions'!$F$32="Semi-monthly",IF(AND('Recurring Transactions'!$J$32&lt;=EOMONTH($Q1585,0),$Q1585&lt;='Recurring Transactions'!$L$32),2,0),IF('Recurring Transactions'!$F$32="Weekly",IF(AND('Recurring Transactions'!$J$32&lt;=EOMONTH($Q1585,0),$Q1585&lt;='Recurring Transactions'!$L$32),MAX(0,INT((MIN(EOMONTH($Q1585,0),'Recurring Transactions'!$L$32)-'Recurring Transactions'!$J$32)/7)+INT(-(MAX('Recurring Transactions'!$J$32,$Q1585)-'Recurring Transactions'!$J$32)/7)+1),0),IF('Recurring Transactions'!$F$32="Bi-weekly",IF(AND('Recurring Transactions'!$J$32&lt;=EOMONTH($Q1585,0),$Q1585&lt;='Recurring Transactions'!$L$32),MAX(0,INT((MIN(EOMONTH($Q1585,0),'Recurring Transactions'!$L$32)-'Recurring Transactions'!$J$32)/14)+INT(-(MAX('Recurring Transactions'!$J$32,$Q1585)-'Recurring Transactions'!$J$32)/14)+1),0),IF('Recurring Transactions'!$F$32="Quarterly",IF(AND(AND('Recurring Transactions'!$J$32&lt;=EOMONTH($Q1585,0),$Q1585&lt;='Recurring Transactions'!$L$32),MOD((YEAR($Q1585)-YEAR('Recurring Transactions'!$J$32))*12+MONTH($Q1585)-MONTH('Recurring Transactions'!$J$32),3)=0),1,0),IF('Recurring Transactions'!$F$32="Annually",IF(AND(AND('Recurring Transactions'!$J$32&lt;=EOMONTH($Q1585,0),$Q1585&lt;='Recurring Transactions'!$L$32),MONTH($Q1585)=MONTH('Recurring Transactions'!$J$32)),1,0),0)))))))*'Recurring Transactions'!$D$32)</f>
        <v/>
      </c>
    </row>
    <row r="1586">
      <c r="N1586" s="126">
        <f>'Recurring Transactions'!$A$32</f>
        <v/>
      </c>
      <c r="O1586" s="126">
        <f>'Recurring Transactions'!$B$32</f>
        <v/>
      </c>
      <c r="P1586" s="126">
        <f>'Recurring Transactions'!$E$32</f>
        <v/>
      </c>
      <c r="Q1586" s="72">
        <f>IF('Recurring Transactions'!$J$32="","",EDATE('Recurring Transactions'!$J$32,4))</f>
        <v/>
      </c>
      <c r="R1586" s="126">
        <f>IF($Q1586="","",TEXT($Q1586,"mmm yyyy"))</f>
        <v/>
      </c>
      <c r="S1586" s="124">
        <f>IF(OR('Recurring Transactions'!$A$32="",$Q1586=""),0,(IF('Recurring Transactions'!$F$32="Monthly",IF(AND('Recurring Transactions'!$J$32&lt;=EOMONTH($Q1586,0),$Q1586&lt;='Recurring Transactions'!$L$32),1,0),IF('Recurring Transactions'!$F$32="Semi-monthly",IF(AND('Recurring Transactions'!$J$32&lt;=EOMONTH($Q1586,0),$Q1586&lt;='Recurring Transactions'!$L$32),2,0),IF('Recurring Transactions'!$F$32="Weekly",IF(AND('Recurring Transactions'!$J$32&lt;=EOMONTH($Q1586,0),$Q1586&lt;='Recurring Transactions'!$L$32),MAX(0,INT((MIN(EOMONTH($Q1586,0),'Recurring Transactions'!$L$32)-'Recurring Transactions'!$J$32)/7)+INT(-(MAX('Recurring Transactions'!$J$32,$Q1586)-'Recurring Transactions'!$J$32)/7)+1),0),IF('Recurring Transactions'!$F$32="Bi-weekly",IF(AND('Recurring Transactions'!$J$32&lt;=EOMONTH($Q1586,0),$Q1586&lt;='Recurring Transactions'!$L$32),MAX(0,INT((MIN(EOMONTH($Q1586,0),'Recurring Transactions'!$L$32)-'Recurring Transactions'!$J$32)/14)+INT(-(MAX('Recurring Transactions'!$J$32,$Q1586)-'Recurring Transactions'!$J$32)/14)+1),0),IF('Recurring Transactions'!$F$32="Quarterly",IF(AND(AND('Recurring Transactions'!$J$32&lt;=EOMONTH($Q1586,0),$Q1586&lt;='Recurring Transactions'!$L$32),MOD((YEAR($Q1586)-YEAR('Recurring Transactions'!$J$32))*12+MONTH($Q1586)-MONTH('Recurring Transactions'!$J$32),3)=0),1,0),IF('Recurring Transactions'!$F$32="Annually",IF(AND(AND('Recurring Transactions'!$J$32&lt;=EOMONTH($Q1586,0),$Q1586&lt;='Recurring Transactions'!$L$32),MONTH($Q1586)=MONTH('Recurring Transactions'!$J$32)),1,0),0)))))))*'Recurring Transactions'!$D$32)</f>
        <v/>
      </c>
    </row>
    <row r="1587">
      <c r="N1587" s="126">
        <f>'Recurring Transactions'!$A$32</f>
        <v/>
      </c>
      <c r="O1587" s="126">
        <f>'Recurring Transactions'!$B$32</f>
        <v/>
      </c>
      <c r="P1587" s="126">
        <f>'Recurring Transactions'!$E$32</f>
        <v/>
      </c>
      <c r="Q1587" s="72">
        <f>IF('Recurring Transactions'!$J$32="","",EDATE('Recurring Transactions'!$J$32,5))</f>
        <v/>
      </c>
      <c r="R1587" s="126">
        <f>IF($Q1587="","",TEXT($Q1587,"mmm yyyy"))</f>
        <v/>
      </c>
      <c r="S1587" s="124">
        <f>IF(OR('Recurring Transactions'!$A$32="",$Q1587=""),0,(IF('Recurring Transactions'!$F$32="Monthly",IF(AND('Recurring Transactions'!$J$32&lt;=EOMONTH($Q1587,0),$Q1587&lt;='Recurring Transactions'!$L$32),1,0),IF('Recurring Transactions'!$F$32="Semi-monthly",IF(AND('Recurring Transactions'!$J$32&lt;=EOMONTH($Q1587,0),$Q1587&lt;='Recurring Transactions'!$L$32),2,0),IF('Recurring Transactions'!$F$32="Weekly",IF(AND('Recurring Transactions'!$J$32&lt;=EOMONTH($Q1587,0),$Q1587&lt;='Recurring Transactions'!$L$32),MAX(0,INT((MIN(EOMONTH($Q1587,0),'Recurring Transactions'!$L$32)-'Recurring Transactions'!$J$32)/7)+INT(-(MAX('Recurring Transactions'!$J$32,$Q1587)-'Recurring Transactions'!$J$32)/7)+1),0),IF('Recurring Transactions'!$F$32="Bi-weekly",IF(AND('Recurring Transactions'!$J$32&lt;=EOMONTH($Q1587,0),$Q1587&lt;='Recurring Transactions'!$L$32),MAX(0,INT((MIN(EOMONTH($Q1587,0),'Recurring Transactions'!$L$32)-'Recurring Transactions'!$J$32)/14)+INT(-(MAX('Recurring Transactions'!$J$32,$Q1587)-'Recurring Transactions'!$J$32)/14)+1),0),IF('Recurring Transactions'!$F$32="Quarterly",IF(AND(AND('Recurring Transactions'!$J$32&lt;=EOMONTH($Q1587,0),$Q1587&lt;='Recurring Transactions'!$L$32),MOD((YEAR($Q1587)-YEAR('Recurring Transactions'!$J$32))*12+MONTH($Q1587)-MONTH('Recurring Transactions'!$J$32),3)=0),1,0),IF('Recurring Transactions'!$F$32="Annually",IF(AND(AND('Recurring Transactions'!$J$32&lt;=EOMONTH($Q1587,0),$Q1587&lt;='Recurring Transactions'!$L$32),MONTH($Q1587)=MONTH('Recurring Transactions'!$J$32)),1,0),0)))))))*'Recurring Transactions'!$D$32)</f>
        <v/>
      </c>
    </row>
    <row r="1588">
      <c r="N1588" s="126">
        <f>'Recurring Transactions'!$A$32</f>
        <v/>
      </c>
      <c r="O1588" s="126">
        <f>'Recurring Transactions'!$B$32</f>
        <v/>
      </c>
      <c r="P1588" s="126">
        <f>'Recurring Transactions'!$E$32</f>
        <v/>
      </c>
      <c r="Q1588" s="72">
        <f>IF('Recurring Transactions'!$J$32="","",EDATE('Recurring Transactions'!$J$32,6))</f>
        <v/>
      </c>
      <c r="R1588" s="126">
        <f>IF($Q1588="","",TEXT($Q1588,"mmm yyyy"))</f>
        <v/>
      </c>
      <c r="S1588" s="124">
        <f>IF(OR('Recurring Transactions'!$A$32="",$Q1588=""),0,(IF('Recurring Transactions'!$F$32="Monthly",IF(AND('Recurring Transactions'!$J$32&lt;=EOMONTH($Q1588,0),$Q1588&lt;='Recurring Transactions'!$L$32),1,0),IF('Recurring Transactions'!$F$32="Semi-monthly",IF(AND('Recurring Transactions'!$J$32&lt;=EOMONTH($Q1588,0),$Q1588&lt;='Recurring Transactions'!$L$32),2,0),IF('Recurring Transactions'!$F$32="Weekly",IF(AND('Recurring Transactions'!$J$32&lt;=EOMONTH($Q1588,0),$Q1588&lt;='Recurring Transactions'!$L$32),MAX(0,INT((MIN(EOMONTH($Q1588,0),'Recurring Transactions'!$L$32)-'Recurring Transactions'!$J$32)/7)+INT(-(MAX('Recurring Transactions'!$J$32,$Q1588)-'Recurring Transactions'!$J$32)/7)+1),0),IF('Recurring Transactions'!$F$32="Bi-weekly",IF(AND('Recurring Transactions'!$J$32&lt;=EOMONTH($Q1588,0),$Q1588&lt;='Recurring Transactions'!$L$32),MAX(0,INT((MIN(EOMONTH($Q1588,0),'Recurring Transactions'!$L$32)-'Recurring Transactions'!$J$32)/14)+INT(-(MAX('Recurring Transactions'!$J$32,$Q1588)-'Recurring Transactions'!$J$32)/14)+1),0),IF('Recurring Transactions'!$F$32="Quarterly",IF(AND(AND('Recurring Transactions'!$J$32&lt;=EOMONTH($Q1588,0),$Q1588&lt;='Recurring Transactions'!$L$32),MOD((YEAR($Q1588)-YEAR('Recurring Transactions'!$J$32))*12+MONTH($Q1588)-MONTH('Recurring Transactions'!$J$32),3)=0),1,0),IF('Recurring Transactions'!$F$32="Annually",IF(AND(AND('Recurring Transactions'!$J$32&lt;=EOMONTH($Q1588,0),$Q1588&lt;='Recurring Transactions'!$L$32),MONTH($Q1588)=MONTH('Recurring Transactions'!$J$32)),1,0),0)))))))*'Recurring Transactions'!$D$32)</f>
        <v/>
      </c>
    </row>
    <row r="1589">
      <c r="N1589" s="126">
        <f>'Recurring Transactions'!$A$32</f>
        <v/>
      </c>
      <c r="O1589" s="126">
        <f>'Recurring Transactions'!$B$32</f>
        <v/>
      </c>
      <c r="P1589" s="126">
        <f>'Recurring Transactions'!$E$32</f>
        <v/>
      </c>
      <c r="Q1589" s="72">
        <f>IF('Recurring Transactions'!$J$32="","",EDATE('Recurring Transactions'!$J$32,7))</f>
        <v/>
      </c>
      <c r="R1589" s="126">
        <f>IF($Q1589="","",TEXT($Q1589,"mmm yyyy"))</f>
        <v/>
      </c>
      <c r="S1589" s="124">
        <f>IF(OR('Recurring Transactions'!$A$32="",$Q1589=""),0,(IF('Recurring Transactions'!$F$32="Monthly",IF(AND('Recurring Transactions'!$J$32&lt;=EOMONTH($Q1589,0),$Q1589&lt;='Recurring Transactions'!$L$32),1,0),IF('Recurring Transactions'!$F$32="Semi-monthly",IF(AND('Recurring Transactions'!$J$32&lt;=EOMONTH($Q1589,0),$Q1589&lt;='Recurring Transactions'!$L$32),2,0),IF('Recurring Transactions'!$F$32="Weekly",IF(AND('Recurring Transactions'!$J$32&lt;=EOMONTH($Q1589,0),$Q1589&lt;='Recurring Transactions'!$L$32),MAX(0,INT((MIN(EOMONTH($Q1589,0),'Recurring Transactions'!$L$32)-'Recurring Transactions'!$J$32)/7)+INT(-(MAX('Recurring Transactions'!$J$32,$Q1589)-'Recurring Transactions'!$J$32)/7)+1),0),IF('Recurring Transactions'!$F$32="Bi-weekly",IF(AND('Recurring Transactions'!$J$32&lt;=EOMONTH($Q1589,0),$Q1589&lt;='Recurring Transactions'!$L$32),MAX(0,INT((MIN(EOMONTH($Q1589,0),'Recurring Transactions'!$L$32)-'Recurring Transactions'!$J$32)/14)+INT(-(MAX('Recurring Transactions'!$J$32,$Q1589)-'Recurring Transactions'!$J$32)/14)+1),0),IF('Recurring Transactions'!$F$32="Quarterly",IF(AND(AND('Recurring Transactions'!$J$32&lt;=EOMONTH($Q1589,0),$Q1589&lt;='Recurring Transactions'!$L$32),MOD((YEAR($Q1589)-YEAR('Recurring Transactions'!$J$32))*12+MONTH($Q1589)-MONTH('Recurring Transactions'!$J$32),3)=0),1,0),IF('Recurring Transactions'!$F$32="Annually",IF(AND(AND('Recurring Transactions'!$J$32&lt;=EOMONTH($Q1589,0),$Q1589&lt;='Recurring Transactions'!$L$32),MONTH($Q1589)=MONTH('Recurring Transactions'!$J$32)),1,0),0)))))))*'Recurring Transactions'!$D$32)</f>
        <v/>
      </c>
    </row>
    <row r="1590">
      <c r="N1590" s="126">
        <f>'Recurring Transactions'!$A$32</f>
        <v/>
      </c>
      <c r="O1590" s="126">
        <f>'Recurring Transactions'!$B$32</f>
        <v/>
      </c>
      <c r="P1590" s="126">
        <f>'Recurring Transactions'!$E$32</f>
        <v/>
      </c>
      <c r="Q1590" s="72">
        <f>IF('Recurring Transactions'!$J$32="","",EDATE('Recurring Transactions'!$J$32,8))</f>
        <v/>
      </c>
      <c r="R1590" s="126">
        <f>IF($Q1590="","",TEXT($Q1590,"mmm yyyy"))</f>
        <v/>
      </c>
      <c r="S1590" s="124">
        <f>IF(OR('Recurring Transactions'!$A$32="",$Q1590=""),0,(IF('Recurring Transactions'!$F$32="Monthly",IF(AND('Recurring Transactions'!$J$32&lt;=EOMONTH($Q1590,0),$Q1590&lt;='Recurring Transactions'!$L$32),1,0),IF('Recurring Transactions'!$F$32="Semi-monthly",IF(AND('Recurring Transactions'!$J$32&lt;=EOMONTH($Q1590,0),$Q1590&lt;='Recurring Transactions'!$L$32),2,0),IF('Recurring Transactions'!$F$32="Weekly",IF(AND('Recurring Transactions'!$J$32&lt;=EOMONTH($Q1590,0),$Q1590&lt;='Recurring Transactions'!$L$32),MAX(0,INT((MIN(EOMONTH($Q1590,0),'Recurring Transactions'!$L$32)-'Recurring Transactions'!$J$32)/7)+INT(-(MAX('Recurring Transactions'!$J$32,$Q1590)-'Recurring Transactions'!$J$32)/7)+1),0),IF('Recurring Transactions'!$F$32="Bi-weekly",IF(AND('Recurring Transactions'!$J$32&lt;=EOMONTH($Q1590,0),$Q1590&lt;='Recurring Transactions'!$L$32),MAX(0,INT((MIN(EOMONTH($Q1590,0),'Recurring Transactions'!$L$32)-'Recurring Transactions'!$J$32)/14)+INT(-(MAX('Recurring Transactions'!$J$32,$Q1590)-'Recurring Transactions'!$J$32)/14)+1),0),IF('Recurring Transactions'!$F$32="Quarterly",IF(AND(AND('Recurring Transactions'!$J$32&lt;=EOMONTH($Q1590,0),$Q1590&lt;='Recurring Transactions'!$L$32),MOD((YEAR($Q1590)-YEAR('Recurring Transactions'!$J$32))*12+MONTH($Q1590)-MONTH('Recurring Transactions'!$J$32),3)=0),1,0),IF('Recurring Transactions'!$F$32="Annually",IF(AND(AND('Recurring Transactions'!$J$32&lt;=EOMONTH($Q1590,0),$Q1590&lt;='Recurring Transactions'!$L$32),MONTH($Q1590)=MONTH('Recurring Transactions'!$J$32)),1,0),0)))))))*'Recurring Transactions'!$D$32)</f>
        <v/>
      </c>
    </row>
    <row r="1591">
      <c r="N1591" s="126">
        <f>'Recurring Transactions'!$A$32</f>
        <v/>
      </c>
      <c r="O1591" s="126">
        <f>'Recurring Transactions'!$B$32</f>
        <v/>
      </c>
      <c r="P1591" s="126">
        <f>'Recurring Transactions'!$E$32</f>
        <v/>
      </c>
      <c r="Q1591" s="72">
        <f>IF('Recurring Transactions'!$J$32="","",EDATE('Recurring Transactions'!$J$32,9))</f>
        <v/>
      </c>
      <c r="R1591" s="126">
        <f>IF($Q1591="","",TEXT($Q1591,"mmm yyyy"))</f>
        <v/>
      </c>
      <c r="S1591" s="124">
        <f>IF(OR('Recurring Transactions'!$A$32="",$Q1591=""),0,(IF('Recurring Transactions'!$F$32="Monthly",IF(AND('Recurring Transactions'!$J$32&lt;=EOMONTH($Q1591,0),$Q1591&lt;='Recurring Transactions'!$L$32),1,0),IF('Recurring Transactions'!$F$32="Semi-monthly",IF(AND('Recurring Transactions'!$J$32&lt;=EOMONTH($Q1591,0),$Q1591&lt;='Recurring Transactions'!$L$32),2,0),IF('Recurring Transactions'!$F$32="Weekly",IF(AND('Recurring Transactions'!$J$32&lt;=EOMONTH($Q1591,0),$Q1591&lt;='Recurring Transactions'!$L$32),MAX(0,INT((MIN(EOMONTH($Q1591,0),'Recurring Transactions'!$L$32)-'Recurring Transactions'!$J$32)/7)+INT(-(MAX('Recurring Transactions'!$J$32,$Q1591)-'Recurring Transactions'!$J$32)/7)+1),0),IF('Recurring Transactions'!$F$32="Bi-weekly",IF(AND('Recurring Transactions'!$J$32&lt;=EOMONTH($Q1591,0),$Q1591&lt;='Recurring Transactions'!$L$32),MAX(0,INT((MIN(EOMONTH($Q1591,0),'Recurring Transactions'!$L$32)-'Recurring Transactions'!$J$32)/14)+INT(-(MAX('Recurring Transactions'!$J$32,$Q1591)-'Recurring Transactions'!$J$32)/14)+1),0),IF('Recurring Transactions'!$F$32="Quarterly",IF(AND(AND('Recurring Transactions'!$J$32&lt;=EOMONTH($Q1591,0),$Q1591&lt;='Recurring Transactions'!$L$32),MOD((YEAR($Q1591)-YEAR('Recurring Transactions'!$J$32))*12+MONTH($Q1591)-MONTH('Recurring Transactions'!$J$32),3)=0),1,0),IF('Recurring Transactions'!$F$32="Annually",IF(AND(AND('Recurring Transactions'!$J$32&lt;=EOMONTH($Q1591,0),$Q1591&lt;='Recurring Transactions'!$L$32),MONTH($Q1591)=MONTH('Recurring Transactions'!$J$32)),1,0),0)))))))*'Recurring Transactions'!$D$32)</f>
        <v/>
      </c>
    </row>
    <row r="1592">
      <c r="N1592" s="126">
        <f>'Recurring Transactions'!$A$32</f>
        <v/>
      </c>
      <c r="O1592" s="126">
        <f>'Recurring Transactions'!$B$32</f>
        <v/>
      </c>
      <c r="P1592" s="126">
        <f>'Recurring Transactions'!$E$32</f>
        <v/>
      </c>
      <c r="Q1592" s="72">
        <f>IF('Recurring Transactions'!$J$32="","",EDATE('Recurring Transactions'!$J$32,10))</f>
        <v/>
      </c>
      <c r="R1592" s="126">
        <f>IF($Q1592="","",TEXT($Q1592,"mmm yyyy"))</f>
        <v/>
      </c>
      <c r="S1592" s="124">
        <f>IF(OR('Recurring Transactions'!$A$32="",$Q1592=""),0,(IF('Recurring Transactions'!$F$32="Monthly",IF(AND('Recurring Transactions'!$J$32&lt;=EOMONTH($Q1592,0),$Q1592&lt;='Recurring Transactions'!$L$32),1,0),IF('Recurring Transactions'!$F$32="Semi-monthly",IF(AND('Recurring Transactions'!$J$32&lt;=EOMONTH($Q1592,0),$Q1592&lt;='Recurring Transactions'!$L$32),2,0),IF('Recurring Transactions'!$F$32="Weekly",IF(AND('Recurring Transactions'!$J$32&lt;=EOMONTH($Q1592,0),$Q1592&lt;='Recurring Transactions'!$L$32),MAX(0,INT((MIN(EOMONTH($Q1592,0),'Recurring Transactions'!$L$32)-'Recurring Transactions'!$J$32)/7)+INT(-(MAX('Recurring Transactions'!$J$32,$Q1592)-'Recurring Transactions'!$J$32)/7)+1),0),IF('Recurring Transactions'!$F$32="Bi-weekly",IF(AND('Recurring Transactions'!$J$32&lt;=EOMONTH($Q1592,0),$Q1592&lt;='Recurring Transactions'!$L$32),MAX(0,INT((MIN(EOMONTH($Q1592,0),'Recurring Transactions'!$L$32)-'Recurring Transactions'!$J$32)/14)+INT(-(MAX('Recurring Transactions'!$J$32,$Q1592)-'Recurring Transactions'!$J$32)/14)+1),0),IF('Recurring Transactions'!$F$32="Quarterly",IF(AND(AND('Recurring Transactions'!$J$32&lt;=EOMONTH($Q1592,0),$Q1592&lt;='Recurring Transactions'!$L$32),MOD((YEAR($Q1592)-YEAR('Recurring Transactions'!$J$32))*12+MONTH($Q1592)-MONTH('Recurring Transactions'!$J$32),3)=0),1,0),IF('Recurring Transactions'!$F$32="Annually",IF(AND(AND('Recurring Transactions'!$J$32&lt;=EOMONTH($Q1592,0),$Q1592&lt;='Recurring Transactions'!$L$32),MONTH($Q1592)=MONTH('Recurring Transactions'!$J$32)),1,0),0)))))))*'Recurring Transactions'!$D$32)</f>
        <v/>
      </c>
    </row>
    <row r="1593">
      <c r="N1593" s="126">
        <f>'Recurring Transactions'!$A$32</f>
        <v/>
      </c>
      <c r="O1593" s="126">
        <f>'Recurring Transactions'!$B$32</f>
        <v/>
      </c>
      <c r="P1593" s="126">
        <f>'Recurring Transactions'!$E$32</f>
        <v/>
      </c>
      <c r="Q1593" s="72">
        <f>IF('Recurring Transactions'!$J$32="","",EDATE('Recurring Transactions'!$J$32,11))</f>
        <v/>
      </c>
      <c r="R1593" s="126">
        <f>IF($Q1593="","",TEXT($Q1593,"mmm yyyy"))</f>
        <v/>
      </c>
      <c r="S1593" s="124">
        <f>IF(OR('Recurring Transactions'!$A$32="",$Q1593=""),0,(IF('Recurring Transactions'!$F$32="Monthly",IF(AND('Recurring Transactions'!$J$32&lt;=EOMONTH($Q1593,0),$Q1593&lt;='Recurring Transactions'!$L$32),1,0),IF('Recurring Transactions'!$F$32="Semi-monthly",IF(AND('Recurring Transactions'!$J$32&lt;=EOMONTH($Q1593,0),$Q1593&lt;='Recurring Transactions'!$L$32),2,0),IF('Recurring Transactions'!$F$32="Weekly",IF(AND('Recurring Transactions'!$J$32&lt;=EOMONTH($Q1593,0),$Q1593&lt;='Recurring Transactions'!$L$32),MAX(0,INT((MIN(EOMONTH($Q1593,0),'Recurring Transactions'!$L$32)-'Recurring Transactions'!$J$32)/7)+INT(-(MAX('Recurring Transactions'!$J$32,$Q1593)-'Recurring Transactions'!$J$32)/7)+1),0),IF('Recurring Transactions'!$F$32="Bi-weekly",IF(AND('Recurring Transactions'!$J$32&lt;=EOMONTH($Q1593,0),$Q1593&lt;='Recurring Transactions'!$L$32),MAX(0,INT((MIN(EOMONTH($Q1593,0),'Recurring Transactions'!$L$32)-'Recurring Transactions'!$J$32)/14)+INT(-(MAX('Recurring Transactions'!$J$32,$Q1593)-'Recurring Transactions'!$J$32)/14)+1),0),IF('Recurring Transactions'!$F$32="Quarterly",IF(AND(AND('Recurring Transactions'!$J$32&lt;=EOMONTH($Q1593,0),$Q1593&lt;='Recurring Transactions'!$L$32),MOD((YEAR($Q1593)-YEAR('Recurring Transactions'!$J$32))*12+MONTH($Q1593)-MONTH('Recurring Transactions'!$J$32),3)=0),1,0),IF('Recurring Transactions'!$F$32="Annually",IF(AND(AND('Recurring Transactions'!$J$32&lt;=EOMONTH($Q1593,0),$Q1593&lt;='Recurring Transactions'!$L$32),MONTH($Q1593)=MONTH('Recurring Transactions'!$J$32)),1,0),0)))))))*'Recurring Transactions'!$D$32)</f>
        <v/>
      </c>
    </row>
    <row r="1594">
      <c r="N1594" s="126">
        <f>'Recurring Transactions'!$A$32</f>
        <v/>
      </c>
      <c r="O1594" s="126">
        <f>'Recurring Transactions'!$B$32</f>
        <v/>
      </c>
      <c r="P1594" s="126">
        <f>'Recurring Transactions'!$E$32</f>
        <v/>
      </c>
      <c r="Q1594" s="72">
        <f>IF('Recurring Transactions'!$J$32="","",EDATE('Recurring Transactions'!$J$32,12))</f>
        <v/>
      </c>
      <c r="R1594" s="126">
        <f>IF($Q1594="","",TEXT($Q1594,"mmm yyyy"))</f>
        <v/>
      </c>
      <c r="S1594" s="124">
        <f>IF(OR('Recurring Transactions'!$A$32="",$Q1594=""),0,(IF('Recurring Transactions'!$F$32="Monthly",IF(AND('Recurring Transactions'!$J$32&lt;=EOMONTH($Q1594,0),$Q1594&lt;='Recurring Transactions'!$L$32),1,0),IF('Recurring Transactions'!$F$32="Semi-monthly",IF(AND('Recurring Transactions'!$J$32&lt;=EOMONTH($Q1594,0),$Q1594&lt;='Recurring Transactions'!$L$32),2,0),IF('Recurring Transactions'!$F$32="Weekly",IF(AND('Recurring Transactions'!$J$32&lt;=EOMONTH($Q1594,0),$Q1594&lt;='Recurring Transactions'!$L$32),MAX(0,INT((MIN(EOMONTH($Q1594,0),'Recurring Transactions'!$L$32)-'Recurring Transactions'!$J$32)/7)+INT(-(MAX('Recurring Transactions'!$J$32,$Q1594)-'Recurring Transactions'!$J$32)/7)+1),0),IF('Recurring Transactions'!$F$32="Bi-weekly",IF(AND('Recurring Transactions'!$J$32&lt;=EOMONTH($Q1594,0),$Q1594&lt;='Recurring Transactions'!$L$32),MAX(0,INT((MIN(EOMONTH($Q1594,0),'Recurring Transactions'!$L$32)-'Recurring Transactions'!$J$32)/14)+INT(-(MAX('Recurring Transactions'!$J$32,$Q1594)-'Recurring Transactions'!$J$32)/14)+1),0),IF('Recurring Transactions'!$F$32="Quarterly",IF(AND(AND('Recurring Transactions'!$J$32&lt;=EOMONTH($Q1594,0),$Q1594&lt;='Recurring Transactions'!$L$32),MOD((YEAR($Q1594)-YEAR('Recurring Transactions'!$J$32))*12+MONTH($Q1594)-MONTH('Recurring Transactions'!$J$32),3)=0),1,0),IF('Recurring Transactions'!$F$32="Annually",IF(AND(AND('Recurring Transactions'!$J$32&lt;=EOMONTH($Q1594,0),$Q1594&lt;='Recurring Transactions'!$L$32),MONTH($Q1594)=MONTH('Recurring Transactions'!$J$32)),1,0),0)))))))*'Recurring Transactions'!$D$32)</f>
        <v/>
      </c>
    </row>
    <row r="1595">
      <c r="N1595" s="126">
        <f>'Recurring Transactions'!$A$32</f>
        <v/>
      </c>
      <c r="O1595" s="126">
        <f>'Recurring Transactions'!$B$32</f>
        <v/>
      </c>
      <c r="P1595" s="126">
        <f>'Recurring Transactions'!$E$32</f>
        <v/>
      </c>
      <c r="Q1595" s="72">
        <f>IF('Recurring Transactions'!$J$32="","",EDATE('Recurring Transactions'!$J$32,13))</f>
        <v/>
      </c>
      <c r="R1595" s="126">
        <f>IF($Q1595="","",TEXT($Q1595,"mmm yyyy"))</f>
        <v/>
      </c>
      <c r="S1595" s="124">
        <f>IF(OR('Recurring Transactions'!$A$32="",$Q1595=""),0,(IF('Recurring Transactions'!$F$32="Monthly",IF(AND('Recurring Transactions'!$J$32&lt;=EOMONTH($Q1595,0),$Q1595&lt;='Recurring Transactions'!$L$32),1,0),IF('Recurring Transactions'!$F$32="Semi-monthly",IF(AND('Recurring Transactions'!$J$32&lt;=EOMONTH($Q1595,0),$Q1595&lt;='Recurring Transactions'!$L$32),2,0),IF('Recurring Transactions'!$F$32="Weekly",IF(AND('Recurring Transactions'!$J$32&lt;=EOMONTH($Q1595,0),$Q1595&lt;='Recurring Transactions'!$L$32),MAX(0,INT((MIN(EOMONTH($Q1595,0),'Recurring Transactions'!$L$32)-'Recurring Transactions'!$J$32)/7)+INT(-(MAX('Recurring Transactions'!$J$32,$Q1595)-'Recurring Transactions'!$J$32)/7)+1),0),IF('Recurring Transactions'!$F$32="Bi-weekly",IF(AND('Recurring Transactions'!$J$32&lt;=EOMONTH($Q1595,0),$Q1595&lt;='Recurring Transactions'!$L$32),MAX(0,INT((MIN(EOMONTH($Q1595,0),'Recurring Transactions'!$L$32)-'Recurring Transactions'!$J$32)/14)+INT(-(MAX('Recurring Transactions'!$J$32,$Q1595)-'Recurring Transactions'!$J$32)/14)+1),0),IF('Recurring Transactions'!$F$32="Quarterly",IF(AND(AND('Recurring Transactions'!$J$32&lt;=EOMONTH($Q1595,0),$Q1595&lt;='Recurring Transactions'!$L$32),MOD((YEAR($Q1595)-YEAR('Recurring Transactions'!$J$32))*12+MONTH($Q1595)-MONTH('Recurring Transactions'!$J$32),3)=0),1,0),IF('Recurring Transactions'!$F$32="Annually",IF(AND(AND('Recurring Transactions'!$J$32&lt;=EOMONTH($Q1595,0),$Q1595&lt;='Recurring Transactions'!$L$32),MONTH($Q1595)=MONTH('Recurring Transactions'!$J$32)),1,0),0)))))))*'Recurring Transactions'!$D$32)</f>
        <v/>
      </c>
    </row>
    <row r="1596">
      <c r="N1596" s="126">
        <f>'Recurring Transactions'!$A$32</f>
        <v/>
      </c>
      <c r="O1596" s="126">
        <f>'Recurring Transactions'!$B$32</f>
        <v/>
      </c>
      <c r="P1596" s="126">
        <f>'Recurring Transactions'!$E$32</f>
        <v/>
      </c>
      <c r="Q1596" s="72">
        <f>IF('Recurring Transactions'!$J$32="","",EDATE('Recurring Transactions'!$J$32,14))</f>
        <v/>
      </c>
      <c r="R1596" s="126">
        <f>IF($Q1596="","",TEXT($Q1596,"mmm yyyy"))</f>
        <v/>
      </c>
      <c r="S1596" s="124">
        <f>IF(OR('Recurring Transactions'!$A$32="",$Q1596=""),0,(IF('Recurring Transactions'!$F$32="Monthly",IF(AND('Recurring Transactions'!$J$32&lt;=EOMONTH($Q1596,0),$Q1596&lt;='Recurring Transactions'!$L$32),1,0),IF('Recurring Transactions'!$F$32="Semi-monthly",IF(AND('Recurring Transactions'!$J$32&lt;=EOMONTH($Q1596,0),$Q1596&lt;='Recurring Transactions'!$L$32),2,0),IF('Recurring Transactions'!$F$32="Weekly",IF(AND('Recurring Transactions'!$J$32&lt;=EOMONTH($Q1596,0),$Q1596&lt;='Recurring Transactions'!$L$32),MAX(0,INT((MIN(EOMONTH($Q1596,0),'Recurring Transactions'!$L$32)-'Recurring Transactions'!$J$32)/7)+INT(-(MAX('Recurring Transactions'!$J$32,$Q1596)-'Recurring Transactions'!$J$32)/7)+1),0),IF('Recurring Transactions'!$F$32="Bi-weekly",IF(AND('Recurring Transactions'!$J$32&lt;=EOMONTH($Q1596,0),$Q1596&lt;='Recurring Transactions'!$L$32),MAX(0,INT((MIN(EOMONTH($Q1596,0),'Recurring Transactions'!$L$32)-'Recurring Transactions'!$J$32)/14)+INT(-(MAX('Recurring Transactions'!$J$32,$Q1596)-'Recurring Transactions'!$J$32)/14)+1),0),IF('Recurring Transactions'!$F$32="Quarterly",IF(AND(AND('Recurring Transactions'!$J$32&lt;=EOMONTH($Q1596,0),$Q1596&lt;='Recurring Transactions'!$L$32),MOD((YEAR($Q1596)-YEAR('Recurring Transactions'!$J$32))*12+MONTH($Q1596)-MONTH('Recurring Transactions'!$J$32),3)=0),1,0),IF('Recurring Transactions'!$F$32="Annually",IF(AND(AND('Recurring Transactions'!$J$32&lt;=EOMONTH($Q1596,0),$Q1596&lt;='Recurring Transactions'!$L$32),MONTH($Q1596)=MONTH('Recurring Transactions'!$J$32)),1,0),0)))))))*'Recurring Transactions'!$D$32)</f>
        <v/>
      </c>
    </row>
    <row r="1597">
      <c r="N1597" s="126">
        <f>'Recurring Transactions'!$A$32</f>
        <v/>
      </c>
      <c r="O1597" s="126">
        <f>'Recurring Transactions'!$B$32</f>
        <v/>
      </c>
      <c r="P1597" s="126">
        <f>'Recurring Transactions'!$E$32</f>
        <v/>
      </c>
      <c r="Q1597" s="72">
        <f>IF('Recurring Transactions'!$J$32="","",EDATE('Recurring Transactions'!$J$32,15))</f>
        <v/>
      </c>
      <c r="R1597" s="126">
        <f>IF($Q1597="","",TEXT($Q1597,"mmm yyyy"))</f>
        <v/>
      </c>
      <c r="S1597" s="124">
        <f>IF(OR('Recurring Transactions'!$A$32="",$Q1597=""),0,(IF('Recurring Transactions'!$F$32="Monthly",IF(AND('Recurring Transactions'!$J$32&lt;=EOMONTH($Q1597,0),$Q1597&lt;='Recurring Transactions'!$L$32),1,0),IF('Recurring Transactions'!$F$32="Semi-monthly",IF(AND('Recurring Transactions'!$J$32&lt;=EOMONTH($Q1597,0),$Q1597&lt;='Recurring Transactions'!$L$32),2,0),IF('Recurring Transactions'!$F$32="Weekly",IF(AND('Recurring Transactions'!$J$32&lt;=EOMONTH($Q1597,0),$Q1597&lt;='Recurring Transactions'!$L$32),MAX(0,INT((MIN(EOMONTH($Q1597,0),'Recurring Transactions'!$L$32)-'Recurring Transactions'!$J$32)/7)+INT(-(MAX('Recurring Transactions'!$J$32,$Q1597)-'Recurring Transactions'!$J$32)/7)+1),0),IF('Recurring Transactions'!$F$32="Bi-weekly",IF(AND('Recurring Transactions'!$J$32&lt;=EOMONTH($Q1597,0),$Q1597&lt;='Recurring Transactions'!$L$32),MAX(0,INT((MIN(EOMONTH($Q1597,0),'Recurring Transactions'!$L$32)-'Recurring Transactions'!$J$32)/14)+INT(-(MAX('Recurring Transactions'!$J$32,$Q1597)-'Recurring Transactions'!$J$32)/14)+1),0),IF('Recurring Transactions'!$F$32="Quarterly",IF(AND(AND('Recurring Transactions'!$J$32&lt;=EOMONTH($Q1597,0),$Q1597&lt;='Recurring Transactions'!$L$32),MOD((YEAR($Q1597)-YEAR('Recurring Transactions'!$J$32))*12+MONTH($Q1597)-MONTH('Recurring Transactions'!$J$32),3)=0),1,0),IF('Recurring Transactions'!$F$32="Annually",IF(AND(AND('Recurring Transactions'!$J$32&lt;=EOMONTH($Q1597,0),$Q1597&lt;='Recurring Transactions'!$L$32),MONTH($Q1597)=MONTH('Recurring Transactions'!$J$32)),1,0),0)))))))*'Recurring Transactions'!$D$32)</f>
        <v/>
      </c>
    </row>
    <row r="1598">
      <c r="N1598" s="126">
        <f>'Recurring Transactions'!$A$32</f>
        <v/>
      </c>
      <c r="O1598" s="126">
        <f>'Recurring Transactions'!$B$32</f>
        <v/>
      </c>
      <c r="P1598" s="126">
        <f>'Recurring Transactions'!$E$32</f>
        <v/>
      </c>
      <c r="Q1598" s="72">
        <f>IF('Recurring Transactions'!$J$32="","",EDATE('Recurring Transactions'!$J$32,16))</f>
        <v/>
      </c>
      <c r="R1598" s="126">
        <f>IF($Q1598="","",TEXT($Q1598,"mmm yyyy"))</f>
        <v/>
      </c>
      <c r="S1598" s="124">
        <f>IF(OR('Recurring Transactions'!$A$32="",$Q1598=""),0,(IF('Recurring Transactions'!$F$32="Monthly",IF(AND('Recurring Transactions'!$J$32&lt;=EOMONTH($Q1598,0),$Q1598&lt;='Recurring Transactions'!$L$32),1,0),IF('Recurring Transactions'!$F$32="Semi-monthly",IF(AND('Recurring Transactions'!$J$32&lt;=EOMONTH($Q1598,0),$Q1598&lt;='Recurring Transactions'!$L$32),2,0),IF('Recurring Transactions'!$F$32="Weekly",IF(AND('Recurring Transactions'!$J$32&lt;=EOMONTH($Q1598,0),$Q1598&lt;='Recurring Transactions'!$L$32),MAX(0,INT((MIN(EOMONTH($Q1598,0),'Recurring Transactions'!$L$32)-'Recurring Transactions'!$J$32)/7)+INT(-(MAX('Recurring Transactions'!$J$32,$Q1598)-'Recurring Transactions'!$J$32)/7)+1),0),IF('Recurring Transactions'!$F$32="Bi-weekly",IF(AND('Recurring Transactions'!$J$32&lt;=EOMONTH($Q1598,0),$Q1598&lt;='Recurring Transactions'!$L$32),MAX(0,INT((MIN(EOMONTH($Q1598,0),'Recurring Transactions'!$L$32)-'Recurring Transactions'!$J$32)/14)+INT(-(MAX('Recurring Transactions'!$J$32,$Q1598)-'Recurring Transactions'!$J$32)/14)+1),0),IF('Recurring Transactions'!$F$32="Quarterly",IF(AND(AND('Recurring Transactions'!$J$32&lt;=EOMONTH($Q1598,0),$Q1598&lt;='Recurring Transactions'!$L$32),MOD((YEAR($Q1598)-YEAR('Recurring Transactions'!$J$32))*12+MONTH($Q1598)-MONTH('Recurring Transactions'!$J$32),3)=0),1,0),IF('Recurring Transactions'!$F$32="Annually",IF(AND(AND('Recurring Transactions'!$J$32&lt;=EOMONTH($Q1598,0),$Q1598&lt;='Recurring Transactions'!$L$32),MONTH($Q1598)=MONTH('Recurring Transactions'!$J$32)),1,0),0)))))))*'Recurring Transactions'!$D$32)</f>
        <v/>
      </c>
    </row>
    <row r="1599">
      <c r="N1599" s="126">
        <f>'Recurring Transactions'!$A$32</f>
        <v/>
      </c>
      <c r="O1599" s="126">
        <f>'Recurring Transactions'!$B$32</f>
        <v/>
      </c>
      <c r="P1599" s="126">
        <f>'Recurring Transactions'!$E$32</f>
        <v/>
      </c>
      <c r="Q1599" s="72">
        <f>IF('Recurring Transactions'!$J$32="","",EDATE('Recurring Transactions'!$J$32,17))</f>
        <v/>
      </c>
      <c r="R1599" s="126">
        <f>IF($Q1599="","",TEXT($Q1599,"mmm yyyy"))</f>
        <v/>
      </c>
      <c r="S1599" s="124">
        <f>IF(OR('Recurring Transactions'!$A$32="",$Q1599=""),0,(IF('Recurring Transactions'!$F$32="Monthly",IF(AND('Recurring Transactions'!$J$32&lt;=EOMONTH($Q1599,0),$Q1599&lt;='Recurring Transactions'!$L$32),1,0),IF('Recurring Transactions'!$F$32="Semi-monthly",IF(AND('Recurring Transactions'!$J$32&lt;=EOMONTH($Q1599,0),$Q1599&lt;='Recurring Transactions'!$L$32),2,0),IF('Recurring Transactions'!$F$32="Weekly",IF(AND('Recurring Transactions'!$J$32&lt;=EOMONTH($Q1599,0),$Q1599&lt;='Recurring Transactions'!$L$32),MAX(0,INT((MIN(EOMONTH($Q1599,0),'Recurring Transactions'!$L$32)-'Recurring Transactions'!$J$32)/7)+INT(-(MAX('Recurring Transactions'!$J$32,$Q1599)-'Recurring Transactions'!$J$32)/7)+1),0),IF('Recurring Transactions'!$F$32="Bi-weekly",IF(AND('Recurring Transactions'!$J$32&lt;=EOMONTH($Q1599,0),$Q1599&lt;='Recurring Transactions'!$L$32),MAX(0,INT((MIN(EOMONTH($Q1599,0),'Recurring Transactions'!$L$32)-'Recurring Transactions'!$J$32)/14)+INT(-(MAX('Recurring Transactions'!$J$32,$Q1599)-'Recurring Transactions'!$J$32)/14)+1),0),IF('Recurring Transactions'!$F$32="Quarterly",IF(AND(AND('Recurring Transactions'!$J$32&lt;=EOMONTH($Q1599,0),$Q1599&lt;='Recurring Transactions'!$L$32),MOD((YEAR($Q1599)-YEAR('Recurring Transactions'!$J$32))*12+MONTH($Q1599)-MONTH('Recurring Transactions'!$J$32),3)=0),1,0),IF('Recurring Transactions'!$F$32="Annually",IF(AND(AND('Recurring Transactions'!$J$32&lt;=EOMONTH($Q1599,0),$Q1599&lt;='Recurring Transactions'!$L$32),MONTH($Q1599)=MONTH('Recurring Transactions'!$J$32)),1,0),0)))))))*'Recurring Transactions'!$D$32)</f>
        <v/>
      </c>
    </row>
    <row r="1600">
      <c r="N1600" s="126">
        <f>'Recurring Transactions'!$A$32</f>
        <v/>
      </c>
      <c r="O1600" s="126">
        <f>'Recurring Transactions'!$B$32</f>
        <v/>
      </c>
      <c r="P1600" s="126">
        <f>'Recurring Transactions'!$E$32</f>
        <v/>
      </c>
      <c r="Q1600" s="72">
        <f>IF('Recurring Transactions'!$J$32="","",EDATE('Recurring Transactions'!$J$32,18))</f>
        <v/>
      </c>
      <c r="R1600" s="126">
        <f>IF($Q1600="","",TEXT($Q1600,"mmm yyyy"))</f>
        <v/>
      </c>
      <c r="S1600" s="124">
        <f>IF(OR('Recurring Transactions'!$A$32="",$Q1600=""),0,(IF('Recurring Transactions'!$F$32="Monthly",IF(AND('Recurring Transactions'!$J$32&lt;=EOMONTH($Q1600,0),$Q1600&lt;='Recurring Transactions'!$L$32),1,0),IF('Recurring Transactions'!$F$32="Semi-monthly",IF(AND('Recurring Transactions'!$J$32&lt;=EOMONTH($Q1600,0),$Q1600&lt;='Recurring Transactions'!$L$32),2,0),IF('Recurring Transactions'!$F$32="Weekly",IF(AND('Recurring Transactions'!$J$32&lt;=EOMONTH($Q1600,0),$Q1600&lt;='Recurring Transactions'!$L$32),MAX(0,INT((MIN(EOMONTH($Q1600,0),'Recurring Transactions'!$L$32)-'Recurring Transactions'!$J$32)/7)+INT(-(MAX('Recurring Transactions'!$J$32,$Q1600)-'Recurring Transactions'!$J$32)/7)+1),0),IF('Recurring Transactions'!$F$32="Bi-weekly",IF(AND('Recurring Transactions'!$J$32&lt;=EOMONTH($Q1600,0),$Q1600&lt;='Recurring Transactions'!$L$32),MAX(0,INT((MIN(EOMONTH($Q1600,0),'Recurring Transactions'!$L$32)-'Recurring Transactions'!$J$32)/14)+INT(-(MAX('Recurring Transactions'!$J$32,$Q1600)-'Recurring Transactions'!$J$32)/14)+1),0),IF('Recurring Transactions'!$F$32="Quarterly",IF(AND(AND('Recurring Transactions'!$J$32&lt;=EOMONTH($Q1600,0),$Q1600&lt;='Recurring Transactions'!$L$32),MOD((YEAR($Q1600)-YEAR('Recurring Transactions'!$J$32))*12+MONTH($Q1600)-MONTH('Recurring Transactions'!$J$32),3)=0),1,0),IF('Recurring Transactions'!$F$32="Annually",IF(AND(AND('Recurring Transactions'!$J$32&lt;=EOMONTH($Q1600,0),$Q1600&lt;='Recurring Transactions'!$L$32),MONTH($Q1600)=MONTH('Recurring Transactions'!$J$32)),1,0),0)))))))*'Recurring Transactions'!$D$32)</f>
        <v/>
      </c>
    </row>
    <row r="1601">
      <c r="N1601" s="126">
        <f>'Recurring Transactions'!$A$32</f>
        <v/>
      </c>
      <c r="O1601" s="126">
        <f>'Recurring Transactions'!$B$32</f>
        <v/>
      </c>
      <c r="P1601" s="126">
        <f>'Recurring Transactions'!$E$32</f>
        <v/>
      </c>
      <c r="Q1601" s="72">
        <f>IF('Recurring Transactions'!$J$32="","",EDATE('Recurring Transactions'!$J$32,19))</f>
        <v/>
      </c>
      <c r="R1601" s="126">
        <f>IF($Q1601="","",TEXT($Q1601,"mmm yyyy"))</f>
        <v/>
      </c>
      <c r="S1601" s="124">
        <f>IF(OR('Recurring Transactions'!$A$32="",$Q1601=""),0,(IF('Recurring Transactions'!$F$32="Monthly",IF(AND('Recurring Transactions'!$J$32&lt;=EOMONTH($Q1601,0),$Q1601&lt;='Recurring Transactions'!$L$32),1,0),IF('Recurring Transactions'!$F$32="Semi-monthly",IF(AND('Recurring Transactions'!$J$32&lt;=EOMONTH($Q1601,0),$Q1601&lt;='Recurring Transactions'!$L$32),2,0),IF('Recurring Transactions'!$F$32="Weekly",IF(AND('Recurring Transactions'!$J$32&lt;=EOMONTH($Q1601,0),$Q1601&lt;='Recurring Transactions'!$L$32),MAX(0,INT((MIN(EOMONTH($Q1601,0),'Recurring Transactions'!$L$32)-'Recurring Transactions'!$J$32)/7)+INT(-(MAX('Recurring Transactions'!$J$32,$Q1601)-'Recurring Transactions'!$J$32)/7)+1),0),IF('Recurring Transactions'!$F$32="Bi-weekly",IF(AND('Recurring Transactions'!$J$32&lt;=EOMONTH($Q1601,0),$Q1601&lt;='Recurring Transactions'!$L$32),MAX(0,INT((MIN(EOMONTH($Q1601,0),'Recurring Transactions'!$L$32)-'Recurring Transactions'!$J$32)/14)+INT(-(MAX('Recurring Transactions'!$J$32,$Q1601)-'Recurring Transactions'!$J$32)/14)+1),0),IF('Recurring Transactions'!$F$32="Quarterly",IF(AND(AND('Recurring Transactions'!$J$32&lt;=EOMONTH($Q1601,0),$Q1601&lt;='Recurring Transactions'!$L$32),MOD((YEAR($Q1601)-YEAR('Recurring Transactions'!$J$32))*12+MONTH($Q1601)-MONTH('Recurring Transactions'!$J$32),3)=0),1,0),IF('Recurring Transactions'!$F$32="Annually",IF(AND(AND('Recurring Transactions'!$J$32&lt;=EOMONTH($Q1601,0),$Q1601&lt;='Recurring Transactions'!$L$32),MONTH($Q1601)=MONTH('Recurring Transactions'!$J$32)),1,0),0)))))))*'Recurring Transactions'!$D$32)</f>
        <v/>
      </c>
    </row>
    <row r="1602">
      <c r="N1602" s="126">
        <f>'Recurring Transactions'!$A$32</f>
        <v/>
      </c>
      <c r="O1602" s="126">
        <f>'Recurring Transactions'!$B$32</f>
        <v/>
      </c>
      <c r="P1602" s="126">
        <f>'Recurring Transactions'!$E$32</f>
        <v/>
      </c>
      <c r="Q1602" s="72">
        <f>IF('Recurring Transactions'!$J$32="","",EDATE('Recurring Transactions'!$J$32,20))</f>
        <v/>
      </c>
      <c r="R1602" s="126">
        <f>IF($Q1602="","",TEXT($Q1602,"mmm yyyy"))</f>
        <v/>
      </c>
      <c r="S1602" s="124">
        <f>IF(OR('Recurring Transactions'!$A$32="",$Q1602=""),0,(IF('Recurring Transactions'!$F$32="Monthly",IF(AND('Recurring Transactions'!$J$32&lt;=EOMONTH($Q1602,0),$Q1602&lt;='Recurring Transactions'!$L$32),1,0),IF('Recurring Transactions'!$F$32="Semi-monthly",IF(AND('Recurring Transactions'!$J$32&lt;=EOMONTH($Q1602,0),$Q1602&lt;='Recurring Transactions'!$L$32),2,0),IF('Recurring Transactions'!$F$32="Weekly",IF(AND('Recurring Transactions'!$J$32&lt;=EOMONTH($Q1602,0),$Q1602&lt;='Recurring Transactions'!$L$32),MAX(0,INT((MIN(EOMONTH($Q1602,0),'Recurring Transactions'!$L$32)-'Recurring Transactions'!$J$32)/7)+INT(-(MAX('Recurring Transactions'!$J$32,$Q1602)-'Recurring Transactions'!$J$32)/7)+1),0),IF('Recurring Transactions'!$F$32="Bi-weekly",IF(AND('Recurring Transactions'!$J$32&lt;=EOMONTH($Q1602,0),$Q1602&lt;='Recurring Transactions'!$L$32),MAX(0,INT((MIN(EOMONTH($Q1602,0),'Recurring Transactions'!$L$32)-'Recurring Transactions'!$J$32)/14)+INT(-(MAX('Recurring Transactions'!$J$32,$Q1602)-'Recurring Transactions'!$J$32)/14)+1),0),IF('Recurring Transactions'!$F$32="Quarterly",IF(AND(AND('Recurring Transactions'!$J$32&lt;=EOMONTH($Q1602,0),$Q1602&lt;='Recurring Transactions'!$L$32),MOD((YEAR($Q1602)-YEAR('Recurring Transactions'!$J$32))*12+MONTH($Q1602)-MONTH('Recurring Transactions'!$J$32),3)=0),1,0),IF('Recurring Transactions'!$F$32="Annually",IF(AND(AND('Recurring Transactions'!$J$32&lt;=EOMONTH($Q1602,0),$Q1602&lt;='Recurring Transactions'!$L$32),MONTH($Q1602)=MONTH('Recurring Transactions'!$J$32)),1,0),0)))))))*'Recurring Transactions'!$D$32)</f>
        <v/>
      </c>
    </row>
    <row r="1603">
      <c r="N1603" s="126">
        <f>'Recurring Transactions'!$A$32</f>
        <v/>
      </c>
      <c r="O1603" s="126">
        <f>'Recurring Transactions'!$B$32</f>
        <v/>
      </c>
      <c r="P1603" s="126">
        <f>'Recurring Transactions'!$E$32</f>
        <v/>
      </c>
      <c r="Q1603" s="72">
        <f>IF('Recurring Transactions'!$J$32="","",EDATE('Recurring Transactions'!$J$32,21))</f>
        <v/>
      </c>
      <c r="R1603" s="126">
        <f>IF($Q1603="","",TEXT($Q1603,"mmm yyyy"))</f>
        <v/>
      </c>
      <c r="S1603" s="124">
        <f>IF(OR('Recurring Transactions'!$A$32="",$Q1603=""),0,(IF('Recurring Transactions'!$F$32="Monthly",IF(AND('Recurring Transactions'!$J$32&lt;=EOMONTH($Q1603,0),$Q1603&lt;='Recurring Transactions'!$L$32),1,0),IF('Recurring Transactions'!$F$32="Semi-monthly",IF(AND('Recurring Transactions'!$J$32&lt;=EOMONTH($Q1603,0),$Q1603&lt;='Recurring Transactions'!$L$32),2,0),IF('Recurring Transactions'!$F$32="Weekly",IF(AND('Recurring Transactions'!$J$32&lt;=EOMONTH($Q1603,0),$Q1603&lt;='Recurring Transactions'!$L$32),MAX(0,INT((MIN(EOMONTH($Q1603,0),'Recurring Transactions'!$L$32)-'Recurring Transactions'!$J$32)/7)+INT(-(MAX('Recurring Transactions'!$J$32,$Q1603)-'Recurring Transactions'!$J$32)/7)+1),0),IF('Recurring Transactions'!$F$32="Bi-weekly",IF(AND('Recurring Transactions'!$J$32&lt;=EOMONTH($Q1603,0),$Q1603&lt;='Recurring Transactions'!$L$32),MAX(0,INT((MIN(EOMONTH($Q1603,0),'Recurring Transactions'!$L$32)-'Recurring Transactions'!$J$32)/14)+INT(-(MAX('Recurring Transactions'!$J$32,$Q1603)-'Recurring Transactions'!$J$32)/14)+1),0),IF('Recurring Transactions'!$F$32="Quarterly",IF(AND(AND('Recurring Transactions'!$J$32&lt;=EOMONTH($Q1603,0),$Q1603&lt;='Recurring Transactions'!$L$32),MOD((YEAR($Q1603)-YEAR('Recurring Transactions'!$J$32))*12+MONTH($Q1603)-MONTH('Recurring Transactions'!$J$32),3)=0),1,0),IF('Recurring Transactions'!$F$32="Annually",IF(AND(AND('Recurring Transactions'!$J$32&lt;=EOMONTH($Q1603,0),$Q1603&lt;='Recurring Transactions'!$L$32),MONTH($Q1603)=MONTH('Recurring Transactions'!$J$32)),1,0),0)))))))*'Recurring Transactions'!$D$32)</f>
        <v/>
      </c>
    </row>
    <row r="1604">
      <c r="N1604" s="126">
        <f>'Recurring Transactions'!$A$32</f>
        <v/>
      </c>
      <c r="O1604" s="126">
        <f>'Recurring Transactions'!$B$32</f>
        <v/>
      </c>
      <c r="P1604" s="126">
        <f>'Recurring Transactions'!$E$32</f>
        <v/>
      </c>
      <c r="Q1604" s="72">
        <f>IF('Recurring Transactions'!$J$32="","",EDATE('Recurring Transactions'!$J$32,22))</f>
        <v/>
      </c>
      <c r="R1604" s="126">
        <f>IF($Q1604="","",TEXT($Q1604,"mmm yyyy"))</f>
        <v/>
      </c>
      <c r="S1604" s="124">
        <f>IF(OR('Recurring Transactions'!$A$32="",$Q1604=""),0,(IF('Recurring Transactions'!$F$32="Monthly",IF(AND('Recurring Transactions'!$J$32&lt;=EOMONTH($Q1604,0),$Q1604&lt;='Recurring Transactions'!$L$32),1,0),IF('Recurring Transactions'!$F$32="Semi-monthly",IF(AND('Recurring Transactions'!$J$32&lt;=EOMONTH($Q1604,0),$Q1604&lt;='Recurring Transactions'!$L$32),2,0),IF('Recurring Transactions'!$F$32="Weekly",IF(AND('Recurring Transactions'!$J$32&lt;=EOMONTH($Q1604,0),$Q1604&lt;='Recurring Transactions'!$L$32),MAX(0,INT((MIN(EOMONTH($Q1604,0),'Recurring Transactions'!$L$32)-'Recurring Transactions'!$J$32)/7)+INT(-(MAX('Recurring Transactions'!$J$32,$Q1604)-'Recurring Transactions'!$J$32)/7)+1),0),IF('Recurring Transactions'!$F$32="Bi-weekly",IF(AND('Recurring Transactions'!$J$32&lt;=EOMONTH($Q1604,0),$Q1604&lt;='Recurring Transactions'!$L$32),MAX(0,INT((MIN(EOMONTH($Q1604,0),'Recurring Transactions'!$L$32)-'Recurring Transactions'!$J$32)/14)+INT(-(MAX('Recurring Transactions'!$J$32,$Q1604)-'Recurring Transactions'!$J$32)/14)+1),0),IF('Recurring Transactions'!$F$32="Quarterly",IF(AND(AND('Recurring Transactions'!$J$32&lt;=EOMONTH($Q1604,0),$Q1604&lt;='Recurring Transactions'!$L$32),MOD((YEAR($Q1604)-YEAR('Recurring Transactions'!$J$32))*12+MONTH($Q1604)-MONTH('Recurring Transactions'!$J$32),3)=0),1,0),IF('Recurring Transactions'!$F$32="Annually",IF(AND(AND('Recurring Transactions'!$J$32&lt;=EOMONTH($Q1604,0),$Q1604&lt;='Recurring Transactions'!$L$32),MONTH($Q1604)=MONTH('Recurring Transactions'!$J$32)),1,0),0)))))))*'Recurring Transactions'!$D$32)</f>
        <v/>
      </c>
    </row>
    <row r="1605">
      <c r="N1605" s="126">
        <f>'Recurring Transactions'!$A$32</f>
        <v/>
      </c>
      <c r="O1605" s="126">
        <f>'Recurring Transactions'!$B$32</f>
        <v/>
      </c>
      <c r="P1605" s="126">
        <f>'Recurring Transactions'!$E$32</f>
        <v/>
      </c>
      <c r="Q1605" s="72">
        <f>IF('Recurring Transactions'!$J$32="","",EDATE('Recurring Transactions'!$J$32,23))</f>
        <v/>
      </c>
      <c r="R1605" s="126">
        <f>IF($Q1605="","",TEXT($Q1605,"mmm yyyy"))</f>
        <v/>
      </c>
      <c r="S1605" s="124">
        <f>IF(OR('Recurring Transactions'!$A$32="",$Q1605=""),0,(IF('Recurring Transactions'!$F$32="Monthly",IF(AND('Recurring Transactions'!$J$32&lt;=EOMONTH($Q1605,0),$Q1605&lt;='Recurring Transactions'!$L$32),1,0),IF('Recurring Transactions'!$F$32="Semi-monthly",IF(AND('Recurring Transactions'!$J$32&lt;=EOMONTH($Q1605,0),$Q1605&lt;='Recurring Transactions'!$L$32),2,0),IF('Recurring Transactions'!$F$32="Weekly",IF(AND('Recurring Transactions'!$J$32&lt;=EOMONTH($Q1605,0),$Q1605&lt;='Recurring Transactions'!$L$32),MAX(0,INT((MIN(EOMONTH($Q1605,0),'Recurring Transactions'!$L$32)-'Recurring Transactions'!$J$32)/7)+INT(-(MAX('Recurring Transactions'!$J$32,$Q1605)-'Recurring Transactions'!$J$32)/7)+1),0),IF('Recurring Transactions'!$F$32="Bi-weekly",IF(AND('Recurring Transactions'!$J$32&lt;=EOMONTH($Q1605,0),$Q1605&lt;='Recurring Transactions'!$L$32),MAX(0,INT((MIN(EOMONTH($Q1605,0),'Recurring Transactions'!$L$32)-'Recurring Transactions'!$J$32)/14)+INT(-(MAX('Recurring Transactions'!$J$32,$Q1605)-'Recurring Transactions'!$J$32)/14)+1),0),IF('Recurring Transactions'!$F$32="Quarterly",IF(AND(AND('Recurring Transactions'!$J$32&lt;=EOMONTH($Q1605,0),$Q1605&lt;='Recurring Transactions'!$L$32),MOD((YEAR($Q1605)-YEAR('Recurring Transactions'!$J$32))*12+MONTH($Q1605)-MONTH('Recurring Transactions'!$J$32),3)=0),1,0),IF('Recurring Transactions'!$F$32="Annually",IF(AND(AND('Recurring Transactions'!$J$32&lt;=EOMONTH($Q1605,0),$Q1605&lt;='Recurring Transactions'!$L$32),MONTH($Q1605)=MONTH('Recurring Transactions'!$J$32)),1,0),0)))))))*'Recurring Transactions'!$D$32)</f>
        <v/>
      </c>
    </row>
    <row r="1606">
      <c r="N1606" s="126">
        <f>'Recurring Transactions'!$A$32</f>
        <v/>
      </c>
      <c r="O1606" s="126">
        <f>'Recurring Transactions'!$B$32</f>
        <v/>
      </c>
      <c r="P1606" s="126">
        <f>'Recurring Transactions'!$E$32</f>
        <v/>
      </c>
      <c r="Q1606" s="72">
        <f>IF('Recurring Transactions'!$J$32="","",EDATE('Recurring Transactions'!$J$32,24))</f>
        <v/>
      </c>
      <c r="R1606" s="126">
        <f>IF($Q1606="","",TEXT($Q1606,"mmm yyyy"))</f>
        <v/>
      </c>
      <c r="S1606" s="124">
        <f>IF(OR('Recurring Transactions'!$A$32="",$Q1606=""),0,(IF('Recurring Transactions'!$F$32="Monthly",IF(AND('Recurring Transactions'!$J$32&lt;=EOMONTH($Q1606,0),$Q1606&lt;='Recurring Transactions'!$L$32),1,0),IF('Recurring Transactions'!$F$32="Semi-monthly",IF(AND('Recurring Transactions'!$J$32&lt;=EOMONTH($Q1606,0),$Q1606&lt;='Recurring Transactions'!$L$32),2,0),IF('Recurring Transactions'!$F$32="Weekly",IF(AND('Recurring Transactions'!$J$32&lt;=EOMONTH($Q1606,0),$Q1606&lt;='Recurring Transactions'!$L$32),MAX(0,INT((MIN(EOMONTH($Q1606,0),'Recurring Transactions'!$L$32)-'Recurring Transactions'!$J$32)/7)+INT(-(MAX('Recurring Transactions'!$J$32,$Q1606)-'Recurring Transactions'!$J$32)/7)+1),0),IF('Recurring Transactions'!$F$32="Bi-weekly",IF(AND('Recurring Transactions'!$J$32&lt;=EOMONTH($Q1606,0),$Q1606&lt;='Recurring Transactions'!$L$32),MAX(0,INT((MIN(EOMONTH($Q1606,0),'Recurring Transactions'!$L$32)-'Recurring Transactions'!$J$32)/14)+INT(-(MAX('Recurring Transactions'!$J$32,$Q1606)-'Recurring Transactions'!$J$32)/14)+1),0),IF('Recurring Transactions'!$F$32="Quarterly",IF(AND(AND('Recurring Transactions'!$J$32&lt;=EOMONTH($Q1606,0),$Q1606&lt;='Recurring Transactions'!$L$32),MOD((YEAR($Q1606)-YEAR('Recurring Transactions'!$J$32))*12+MONTH($Q1606)-MONTH('Recurring Transactions'!$J$32),3)=0),1,0),IF('Recurring Transactions'!$F$32="Annually",IF(AND(AND('Recurring Transactions'!$J$32&lt;=EOMONTH($Q1606,0),$Q1606&lt;='Recurring Transactions'!$L$32),MONTH($Q1606)=MONTH('Recurring Transactions'!$J$32)),1,0),0)))))))*'Recurring Transactions'!$D$32)</f>
        <v/>
      </c>
    </row>
    <row r="1607">
      <c r="N1607" s="126">
        <f>'Recurring Transactions'!$A$32</f>
        <v/>
      </c>
      <c r="O1607" s="126">
        <f>'Recurring Transactions'!$B$32</f>
        <v/>
      </c>
      <c r="P1607" s="126">
        <f>'Recurring Transactions'!$E$32</f>
        <v/>
      </c>
      <c r="Q1607" s="72">
        <f>IF('Recurring Transactions'!$J$32="","",EDATE('Recurring Transactions'!$J$32,25))</f>
        <v/>
      </c>
      <c r="R1607" s="126">
        <f>IF($Q1607="","",TEXT($Q1607,"mmm yyyy"))</f>
        <v/>
      </c>
      <c r="S1607" s="124">
        <f>IF(OR('Recurring Transactions'!$A$32="",$Q1607=""),0,(IF('Recurring Transactions'!$F$32="Monthly",IF(AND('Recurring Transactions'!$J$32&lt;=EOMONTH($Q1607,0),$Q1607&lt;='Recurring Transactions'!$L$32),1,0),IF('Recurring Transactions'!$F$32="Semi-monthly",IF(AND('Recurring Transactions'!$J$32&lt;=EOMONTH($Q1607,0),$Q1607&lt;='Recurring Transactions'!$L$32),2,0),IF('Recurring Transactions'!$F$32="Weekly",IF(AND('Recurring Transactions'!$J$32&lt;=EOMONTH($Q1607,0),$Q1607&lt;='Recurring Transactions'!$L$32),MAX(0,INT((MIN(EOMONTH($Q1607,0),'Recurring Transactions'!$L$32)-'Recurring Transactions'!$J$32)/7)+INT(-(MAX('Recurring Transactions'!$J$32,$Q1607)-'Recurring Transactions'!$J$32)/7)+1),0),IF('Recurring Transactions'!$F$32="Bi-weekly",IF(AND('Recurring Transactions'!$J$32&lt;=EOMONTH($Q1607,0),$Q1607&lt;='Recurring Transactions'!$L$32),MAX(0,INT((MIN(EOMONTH($Q1607,0),'Recurring Transactions'!$L$32)-'Recurring Transactions'!$J$32)/14)+INT(-(MAX('Recurring Transactions'!$J$32,$Q1607)-'Recurring Transactions'!$J$32)/14)+1),0),IF('Recurring Transactions'!$F$32="Quarterly",IF(AND(AND('Recurring Transactions'!$J$32&lt;=EOMONTH($Q1607,0),$Q1607&lt;='Recurring Transactions'!$L$32),MOD((YEAR($Q1607)-YEAR('Recurring Transactions'!$J$32))*12+MONTH($Q1607)-MONTH('Recurring Transactions'!$J$32),3)=0),1,0),IF('Recurring Transactions'!$F$32="Annually",IF(AND(AND('Recurring Transactions'!$J$32&lt;=EOMONTH($Q1607,0),$Q1607&lt;='Recurring Transactions'!$L$32),MONTH($Q1607)=MONTH('Recurring Transactions'!$J$32)),1,0),0)))))))*'Recurring Transactions'!$D$32)</f>
        <v/>
      </c>
    </row>
    <row r="1608">
      <c r="N1608" s="126">
        <f>'Recurring Transactions'!$A$32</f>
        <v/>
      </c>
      <c r="O1608" s="126">
        <f>'Recurring Transactions'!$B$32</f>
        <v/>
      </c>
      <c r="P1608" s="126">
        <f>'Recurring Transactions'!$E$32</f>
        <v/>
      </c>
      <c r="Q1608" s="72">
        <f>IF('Recurring Transactions'!$J$32="","",EDATE('Recurring Transactions'!$J$32,26))</f>
        <v/>
      </c>
      <c r="R1608" s="126">
        <f>IF($Q1608="","",TEXT($Q1608,"mmm yyyy"))</f>
        <v/>
      </c>
      <c r="S1608" s="124">
        <f>IF(OR('Recurring Transactions'!$A$32="",$Q1608=""),0,(IF('Recurring Transactions'!$F$32="Monthly",IF(AND('Recurring Transactions'!$J$32&lt;=EOMONTH($Q1608,0),$Q1608&lt;='Recurring Transactions'!$L$32),1,0),IF('Recurring Transactions'!$F$32="Semi-monthly",IF(AND('Recurring Transactions'!$J$32&lt;=EOMONTH($Q1608,0),$Q1608&lt;='Recurring Transactions'!$L$32),2,0),IF('Recurring Transactions'!$F$32="Weekly",IF(AND('Recurring Transactions'!$J$32&lt;=EOMONTH($Q1608,0),$Q1608&lt;='Recurring Transactions'!$L$32),MAX(0,INT((MIN(EOMONTH($Q1608,0),'Recurring Transactions'!$L$32)-'Recurring Transactions'!$J$32)/7)+INT(-(MAX('Recurring Transactions'!$J$32,$Q1608)-'Recurring Transactions'!$J$32)/7)+1),0),IF('Recurring Transactions'!$F$32="Bi-weekly",IF(AND('Recurring Transactions'!$J$32&lt;=EOMONTH($Q1608,0),$Q1608&lt;='Recurring Transactions'!$L$32),MAX(0,INT((MIN(EOMONTH($Q1608,0),'Recurring Transactions'!$L$32)-'Recurring Transactions'!$J$32)/14)+INT(-(MAX('Recurring Transactions'!$J$32,$Q1608)-'Recurring Transactions'!$J$32)/14)+1),0),IF('Recurring Transactions'!$F$32="Quarterly",IF(AND(AND('Recurring Transactions'!$J$32&lt;=EOMONTH($Q1608,0),$Q1608&lt;='Recurring Transactions'!$L$32),MOD((YEAR($Q1608)-YEAR('Recurring Transactions'!$J$32))*12+MONTH($Q1608)-MONTH('Recurring Transactions'!$J$32),3)=0),1,0),IF('Recurring Transactions'!$F$32="Annually",IF(AND(AND('Recurring Transactions'!$J$32&lt;=EOMONTH($Q1608,0),$Q1608&lt;='Recurring Transactions'!$L$32),MONTH($Q1608)=MONTH('Recurring Transactions'!$J$32)),1,0),0)))))))*'Recurring Transactions'!$D$32)</f>
        <v/>
      </c>
    </row>
    <row r="1609">
      <c r="N1609" s="126">
        <f>'Recurring Transactions'!$A$32</f>
        <v/>
      </c>
      <c r="O1609" s="126">
        <f>'Recurring Transactions'!$B$32</f>
        <v/>
      </c>
      <c r="P1609" s="126">
        <f>'Recurring Transactions'!$E$32</f>
        <v/>
      </c>
      <c r="Q1609" s="72">
        <f>IF('Recurring Transactions'!$J$32="","",EDATE('Recurring Transactions'!$J$32,27))</f>
        <v/>
      </c>
      <c r="R1609" s="126">
        <f>IF($Q1609="","",TEXT($Q1609,"mmm yyyy"))</f>
        <v/>
      </c>
      <c r="S1609" s="124">
        <f>IF(OR('Recurring Transactions'!$A$32="",$Q1609=""),0,(IF('Recurring Transactions'!$F$32="Monthly",IF(AND('Recurring Transactions'!$J$32&lt;=EOMONTH($Q1609,0),$Q1609&lt;='Recurring Transactions'!$L$32),1,0),IF('Recurring Transactions'!$F$32="Semi-monthly",IF(AND('Recurring Transactions'!$J$32&lt;=EOMONTH($Q1609,0),$Q1609&lt;='Recurring Transactions'!$L$32),2,0),IF('Recurring Transactions'!$F$32="Weekly",IF(AND('Recurring Transactions'!$J$32&lt;=EOMONTH($Q1609,0),$Q1609&lt;='Recurring Transactions'!$L$32),MAX(0,INT((MIN(EOMONTH($Q1609,0),'Recurring Transactions'!$L$32)-'Recurring Transactions'!$J$32)/7)+INT(-(MAX('Recurring Transactions'!$J$32,$Q1609)-'Recurring Transactions'!$J$32)/7)+1),0),IF('Recurring Transactions'!$F$32="Bi-weekly",IF(AND('Recurring Transactions'!$J$32&lt;=EOMONTH($Q1609,0),$Q1609&lt;='Recurring Transactions'!$L$32),MAX(0,INT((MIN(EOMONTH($Q1609,0),'Recurring Transactions'!$L$32)-'Recurring Transactions'!$J$32)/14)+INT(-(MAX('Recurring Transactions'!$J$32,$Q1609)-'Recurring Transactions'!$J$32)/14)+1),0),IF('Recurring Transactions'!$F$32="Quarterly",IF(AND(AND('Recurring Transactions'!$J$32&lt;=EOMONTH($Q1609,0),$Q1609&lt;='Recurring Transactions'!$L$32),MOD((YEAR($Q1609)-YEAR('Recurring Transactions'!$J$32))*12+MONTH($Q1609)-MONTH('Recurring Transactions'!$J$32),3)=0),1,0),IF('Recurring Transactions'!$F$32="Annually",IF(AND(AND('Recurring Transactions'!$J$32&lt;=EOMONTH($Q1609,0),$Q1609&lt;='Recurring Transactions'!$L$32),MONTH($Q1609)=MONTH('Recurring Transactions'!$J$32)),1,0),0)))))))*'Recurring Transactions'!$D$32)</f>
        <v/>
      </c>
    </row>
    <row r="1610">
      <c r="N1610" s="126">
        <f>'Recurring Transactions'!$A$32</f>
        <v/>
      </c>
      <c r="O1610" s="126">
        <f>'Recurring Transactions'!$B$32</f>
        <v/>
      </c>
      <c r="P1610" s="126">
        <f>'Recurring Transactions'!$E$32</f>
        <v/>
      </c>
      <c r="Q1610" s="72">
        <f>IF('Recurring Transactions'!$J$32="","",EDATE('Recurring Transactions'!$J$32,28))</f>
        <v/>
      </c>
      <c r="R1610" s="126">
        <f>IF($Q1610="","",TEXT($Q1610,"mmm yyyy"))</f>
        <v/>
      </c>
      <c r="S1610" s="124">
        <f>IF(OR('Recurring Transactions'!$A$32="",$Q1610=""),0,(IF('Recurring Transactions'!$F$32="Monthly",IF(AND('Recurring Transactions'!$J$32&lt;=EOMONTH($Q1610,0),$Q1610&lt;='Recurring Transactions'!$L$32),1,0),IF('Recurring Transactions'!$F$32="Semi-monthly",IF(AND('Recurring Transactions'!$J$32&lt;=EOMONTH($Q1610,0),$Q1610&lt;='Recurring Transactions'!$L$32),2,0),IF('Recurring Transactions'!$F$32="Weekly",IF(AND('Recurring Transactions'!$J$32&lt;=EOMONTH($Q1610,0),$Q1610&lt;='Recurring Transactions'!$L$32),MAX(0,INT((MIN(EOMONTH($Q1610,0),'Recurring Transactions'!$L$32)-'Recurring Transactions'!$J$32)/7)+INT(-(MAX('Recurring Transactions'!$J$32,$Q1610)-'Recurring Transactions'!$J$32)/7)+1),0),IF('Recurring Transactions'!$F$32="Bi-weekly",IF(AND('Recurring Transactions'!$J$32&lt;=EOMONTH($Q1610,0),$Q1610&lt;='Recurring Transactions'!$L$32),MAX(0,INT((MIN(EOMONTH($Q1610,0),'Recurring Transactions'!$L$32)-'Recurring Transactions'!$J$32)/14)+INT(-(MAX('Recurring Transactions'!$J$32,$Q1610)-'Recurring Transactions'!$J$32)/14)+1),0),IF('Recurring Transactions'!$F$32="Quarterly",IF(AND(AND('Recurring Transactions'!$J$32&lt;=EOMONTH($Q1610,0),$Q1610&lt;='Recurring Transactions'!$L$32),MOD((YEAR($Q1610)-YEAR('Recurring Transactions'!$J$32))*12+MONTH($Q1610)-MONTH('Recurring Transactions'!$J$32),3)=0),1,0),IF('Recurring Transactions'!$F$32="Annually",IF(AND(AND('Recurring Transactions'!$J$32&lt;=EOMONTH($Q1610,0),$Q1610&lt;='Recurring Transactions'!$L$32),MONTH($Q1610)=MONTH('Recurring Transactions'!$J$32)),1,0),0)))))))*'Recurring Transactions'!$D$32)</f>
        <v/>
      </c>
    </row>
    <row r="1611">
      <c r="N1611" s="126">
        <f>'Recurring Transactions'!$A$32</f>
        <v/>
      </c>
      <c r="O1611" s="126">
        <f>'Recurring Transactions'!$B$32</f>
        <v/>
      </c>
      <c r="P1611" s="126">
        <f>'Recurring Transactions'!$E$32</f>
        <v/>
      </c>
      <c r="Q1611" s="72">
        <f>IF('Recurring Transactions'!$J$32="","",EDATE('Recurring Transactions'!$J$32,29))</f>
        <v/>
      </c>
      <c r="R1611" s="126">
        <f>IF($Q1611="","",TEXT($Q1611,"mmm yyyy"))</f>
        <v/>
      </c>
      <c r="S1611" s="124">
        <f>IF(OR('Recurring Transactions'!$A$32="",$Q1611=""),0,(IF('Recurring Transactions'!$F$32="Monthly",IF(AND('Recurring Transactions'!$J$32&lt;=EOMONTH($Q1611,0),$Q1611&lt;='Recurring Transactions'!$L$32),1,0),IF('Recurring Transactions'!$F$32="Semi-monthly",IF(AND('Recurring Transactions'!$J$32&lt;=EOMONTH($Q1611,0),$Q1611&lt;='Recurring Transactions'!$L$32),2,0),IF('Recurring Transactions'!$F$32="Weekly",IF(AND('Recurring Transactions'!$J$32&lt;=EOMONTH($Q1611,0),$Q1611&lt;='Recurring Transactions'!$L$32),MAX(0,INT((MIN(EOMONTH($Q1611,0),'Recurring Transactions'!$L$32)-'Recurring Transactions'!$J$32)/7)+INT(-(MAX('Recurring Transactions'!$J$32,$Q1611)-'Recurring Transactions'!$J$32)/7)+1),0),IF('Recurring Transactions'!$F$32="Bi-weekly",IF(AND('Recurring Transactions'!$J$32&lt;=EOMONTH($Q1611,0),$Q1611&lt;='Recurring Transactions'!$L$32),MAX(0,INT((MIN(EOMONTH($Q1611,0),'Recurring Transactions'!$L$32)-'Recurring Transactions'!$J$32)/14)+INT(-(MAX('Recurring Transactions'!$J$32,$Q1611)-'Recurring Transactions'!$J$32)/14)+1),0),IF('Recurring Transactions'!$F$32="Quarterly",IF(AND(AND('Recurring Transactions'!$J$32&lt;=EOMONTH($Q1611,0),$Q1611&lt;='Recurring Transactions'!$L$32),MOD((YEAR($Q1611)-YEAR('Recurring Transactions'!$J$32))*12+MONTH($Q1611)-MONTH('Recurring Transactions'!$J$32),3)=0),1,0),IF('Recurring Transactions'!$F$32="Annually",IF(AND(AND('Recurring Transactions'!$J$32&lt;=EOMONTH($Q1611,0),$Q1611&lt;='Recurring Transactions'!$L$32),MONTH($Q1611)=MONTH('Recurring Transactions'!$J$32)),1,0),0)))))))*'Recurring Transactions'!$D$32)</f>
        <v/>
      </c>
    </row>
    <row r="1612">
      <c r="N1612" s="126">
        <f>'Recurring Transactions'!$A$32</f>
        <v/>
      </c>
      <c r="O1612" s="126">
        <f>'Recurring Transactions'!$B$32</f>
        <v/>
      </c>
      <c r="P1612" s="126">
        <f>'Recurring Transactions'!$E$32</f>
        <v/>
      </c>
      <c r="Q1612" s="72">
        <f>IF('Recurring Transactions'!$J$32="","",EDATE('Recurring Transactions'!$J$32,30))</f>
        <v/>
      </c>
      <c r="R1612" s="126">
        <f>IF($Q1612="","",TEXT($Q1612,"mmm yyyy"))</f>
        <v/>
      </c>
      <c r="S1612" s="124">
        <f>IF(OR('Recurring Transactions'!$A$32="",$Q1612=""),0,(IF('Recurring Transactions'!$F$32="Monthly",IF(AND('Recurring Transactions'!$J$32&lt;=EOMONTH($Q1612,0),$Q1612&lt;='Recurring Transactions'!$L$32),1,0),IF('Recurring Transactions'!$F$32="Semi-monthly",IF(AND('Recurring Transactions'!$J$32&lt;=EOMONTH($Q1612,0),$Q1612&lt;='Recurring Transactions'!$L$32),2,0),IF('Recurring Transactions'!$F$32="Weekly",IF(AND('Recurring Transactions'!$J$32&lt;=EOMONTH($Q1612,0),$Q1612&lt;='Recurring Transactions'!$L$32),MAX(0,INT((MIN(EOMONTH($Q1612,0),'Recurring Transactions'!$L$32)-'Recurring Transactions'!$J$32)/7)+INT(-(MAX('Recurring Transactions'!$J$32,$Q1612)-'Recurring Transactions'!$J$32)/7)+1),0),IF('Recurring Transactions'!$F$32="Bi-weekly",IF(AND('Recurring Transactions'!$J$32&lt;=EOMONTH($Q1612,0),$Q1612&lt;='Recurring Transactions'!$L$32),MAX(0,INT((MIN(EOMONTH($Q1612,0),'Recurring Transactions'!$L$32)-'Recurring Transactions'!$J$32)/14)+INT(-(MAX('Recurring Transactions'!$J$32,$Q1612)-'Recurring Transactions'!$J$32)/14)+1),0),IF('Recurring Transactions'!$F$32="Quarterly",IF(AND(AND('Recurring Transactions'!$J$32&lt;=EOMONTH($Q1612,0),$Q1612&lt;='Recurring Transactions'!$L$32),MOD((YEAR($Q1612)-YEAR('Recurring Transactions'!$J$32))*12+MONTH($Q1612)-MONTH('Recurring Transactions'!$J$32),3)=0),1,0),IF('Recurring Transactions'!$F$32="Annually",IF(AND(AND('Recurring Transactions'!$J$32&lt;=EOMONTH($Q1612,0),$Q1612&lt;='Recurring Transactions'!$L$32),MONTH($Q1612)=MONTH('Recurring Transactions'!$J$32)),1,0),0)))))))*'Recurring Transactions'!$D$32)</f>
        <v/>
      </c>
    </row>
    <row r="1613">
      <c r="N1613" s="126">
        <f>'Recurring Transactions'!$A$32</f>
        <v/>
      </c>
      <c r="O1613" s="126">
        <f>'Recurring Transactions'!$B$32</f>
        <v/>
      </c>
      <c r="P1613" s="126">
        <f>'Recurring Transactions'!$E$32</f>
        <v/>
      </c>
      <c r="Q1613" s="72">
        <f>IF('Recurring Transactions'!$J$32="","",EDATE('Recurring Transactions'!$J$32,31))</f>
        <v/>
      </c>
      <c r="R1613" s="126">
        <f>IF($Q1613="","",TEXT($Q1613,"mmm yyyy"))</f>
        <v/>
      </c>
      <c r="S1613" s="124">
        <f>IF(OR('Recurring Transactions'!$A$32="",$Q1613=""),0,(IF('Recurring Transactions'!$F$32="Monthly",IF(AND('Recurring Transactions'!$J$32&lt;=EOMONTH($Q1613,0),$Q1613&lt;='Recurring Transactions'!$L$32),1,0),IF('Recurring Transactions'!$F$32="Semi-monthly",IF(AND('Recurring Transactions'!$J$32&lt;=EOMONTH($Q1613,0),$Q1613&lt;='Recurring Transactions'!$L$32),2,0),IF('Recurring Transactions'!$F$32="Weekly",IF(AND('Recurring Transactions'!$J$32&lt;=EOMONTH($Q1613,0),$Q1613&lt;='Recurring Transactions'!$L$32),MAX(0,INT((MIN(EOMONTH($Q1613,0),'Recurring Transactions'!$L$32)-'Recurring Transactions'!$J$32)/7)+INT(-(MAX('Recurring Transactions'!$J$32,$Q1613)-'Recurring Transactions'!$J$32)/7)+1),0),IF('Recurring Transactions'!$F$32="Bi-weekly",IF(AND('Recurring Transactions'!$J$32&lt;=EOMONTH($Q1613,0),$Q1613&lt;='Recurring Transactions'!$L$32),MAX(0,INT((MIN(EOMONTH($Q1613,0),'Recurring Transactions'!$L$32)-'Recurring Transactions'!$J$32)/14)+INT(-(MAX('Recurring Transactions'!$J$32,$Q1613)-'Recurring Transactions'!$J$32)/14)+1),0),IF('Recurring Transactions'!$F$32="Quarterly",IF(AND(AND('Recurring Transactions'!$J$32&lt;=EOMONTH($Q1613,0),$Q1613&lt;='Recurring Transactions'!$L$32),MOD((YEAR($Q1613)-YEAR('Recurring Transactions'!$J$32))*12+MONTH($Q1613)-MONTH('Recurring Transactions'!$J$32),3)=0),1,0),IF('Recurring Transactions'!$F$32="Annually",IF(AND(AND('Recurring Transactions'!$J$32&lt;=EOMONTH($Q1613,0),$Q1613&lt;='Recurring Transactions'!$L$32),MONTH($Q1613)=MONTH('Recurring Transactions'!$J$32)),1,0),0)))))))*'Recurring Transactions'!$D$32)</f>
        <v/>
      </c>
    </row>
    <row r="1614">
      <c r="N1614" s="126">
        <f>'Recurring Transactions'!$A$32</f>
        <v/>
      </c>
      <c r="O1614" s="126">
        <f>'Recurring Transactions'!$B$32</f>
        <v/>
      </c>
      <c r="P1614" s="126">
        <f>'Recurring Transactions'!$E$32</f>
        <v/>
      </c>
      <c r="Q1614" s="72">
        <f>IF('Recurring Transactions'!$J$32="","",EDATE('Recurring Transactions'!$J$32,32))</f>
        <v/>
      </c>
      <c r="R1614" s="126">
        <f>IF($Q1614="","",TEXT($Q1614,"mmm yyyy"))</f>
        <v/>
      </c>
      <c r="S1614" s="124">
        <f>IF(OR('Recurring Transactions'!$A$32="",$Q1614=""),0,(IF('Recurring Transactions'!$F$32="Monthly",IF(AND('Recurring Transactions'!$J$32&lt;=EOMONTH($Q1614,0),$Q1614&lt;='Recurring Transactions'!$L$32),1,0),IF('Recurring Transactions'!$F$32="Semi-monthly",IF(AND('Recurring Transactions'!$J$32&lt;=EOMONTH($Q1614,0),$Q1614&lt;='Recurring Transactions'!$L$32),2,0),IF('Recurring Transactions'!$F$32="Weekly",IF(AND('Recurring Transactions'!$J$32&lt;=EOMONTH($Q1614,0),$Q1614&lt;='Recurring Transactions'!$L$32),MAX(0,INT((MIN(EOMONTH($Q1614,0),'Recurring Transactions'!$L$32)-'Recurring Transactions'!$J$32)/7)+INT(-(MAX('Recurring Transactions'!$J$32,$Q1614)-'Recurring Transactions'!$J$32)/7)+1),0),IF('Recurring Transactions'!$F$32="Bi-weekly",IF(AND('Recurring Transactions'!$J$32&lt;=EOMONTH($Q1614,0),$Q1614&lt;='Recurring Transactions'!$L$32),MAX(0,INT((MIN(EOMONTH($Q1614,0),'Recurring Transactions'!$L$32)-'Recurring Transactions'!$J$32)/14)+INT(-(MAX('Recurring Transactions'!$J$32,$Q1614)-'Recurring Transactions'!$J$32)/14)+1),0),IF('Recurring Transactions'!$F$32="Quarterly",IF(AND(AND('Recurring Transactions'!$J$32&lt;=EOMONTH($Q1614,0),$Q1614&lt;='Recurring Transactions'!$L$32),MOD((YEAR($Q1614)-YEAR('Recurring Transactions'!$J$32))*12+MONTH($Q1614)-MONTH('Recurring Transactions'!$J$32),3)=0),1,0),IF('Recurring Transactions'!$F$32="Annually",IF(AND(AND('Recurring Transactions'!$J$32&lt;=EOMONTH($Q1614,0),$Q1614&lt;='Recurring Transactions'!$L$32),MONTH($Q1614)=MONTH('Recurring Transactions'!$J$32)),1,0),0)))))))*'Recurring Transactions'!$D$32)</f>
        <v/>
      </c>
    </row>
    <row r="1615">
      <c r="N1615" s="126">
        <f>'Recurring Transactions'!$A$32</f>
        <v/>
      </c>
      <c r="O1615" s="126">
        <f>'Recurring Transactions'!$B$32</f>
        <v/>
      </c>
      <c r="P1615" s="126">
        <f>'Recurring Transactions'!$E$32</f>
        <v/>
      </c>
      <c r="Q1615" s="72">
        <f>IF('Recurring Transactions'!$J$32="","",EDATE('Recurring Transactions'!$J$32,33))</f>
        <v/>
      </c>
      <c r="R1615" s="126">
        <f>IF($Q1615="","",TEXT($Q1615,"mmm yyyy"))</f>
        <v/>
      </c>
      <c r="S1615" s="124">
        <f>IF(OR('Recurring Transactions'!$A$32="",$Q1615=""),0,(IF('Recurring Transactions'!$F$32="Monthly",IF(AND('Recurring Transactions'!$J$32&lt;=EOMONTH($Q1615,0),$Q1615&lt;='Recurring Transactions'!$L$32),1,0),IF('Recurring Transactions'!$F$32="Semi-monthly",IF(AND('Recurring Transactions'!$J$32&lt;=EOMONTH($Q1615,0),$Q1615&lt;='Recurring Transactions'!$L$32),2,0),IF('Recurring Transactions'!$F$32="Weekly",IF(AND('Recurring Transactions'!$J$32&lt;=EOMONTH($Q1615,0),$Q1615&lt;='Recurring Transactions'!$L$32),MAX(0,INT((MIN(EOMONTH($Q1615,0),'Recurring Transactions'!$L$32)-'Recurring Transactions'!$J$32)/7)+INT(-(MAX('Recurring Transactions'!$J$32,$Q1615)-'Recurring Transactions'!$J$32)/7)+1),0),IF('Recurring Transactions'!$F$32="Bi-weekly",IF(AND('Recurring Transactions'!$J$32&lt;=EOMONTH($Q1615,0),$Q1615&lt;='Recurring Transactions'!$L$32),MAX(0,INT((MIN(EOMONTH($Q1615,0),'Recurring Transactions'!$L$32)-'Recurring Transactions'!$J$32)/14)+INT(-(MAX('Recurring Transactions'!$J$32,$Q1615)-'Recurring Transactions'!$J$32)/14)+1),0),IF('Recurring Transactions'!$F$32="Quarterly",IF(AND(AND('Recurring Transactions'!$J$32&lt;=EOMONTH($Q1615,0),$Q1615&lt;='Recurring Transactions'!$L$32),MOD((YEAR($Q1615)-YEAR('Recurring Transactions'!$J$32))*12+MONTH($Q1615)-MONTH('Recurring Transactions'!$J$32),3)=0),1,0),IF('Recurring Transactions'!$F$32="Annually",IF(AND(AND('Recurring Transactions'!$J$32&lt;=EOMONTH($Q1615,0),$Q1615&lt;='Recurring Transactions'!$L$32),MONTH($Q1615)=MONTH('Recurring Transactions'!$J$32)),1,0),0)))))))*'Recurring Transactions'!$D$32)</f>
        <v/>
      </c>
    </row>
    <row r="1616">
      <c r="N1616" s="126">
        <f>'Recurring Transactions'!$A$32</f>
        <v/>
      </c>
      <c r="O1616" s="126">
        <f>'Recurring Transactions'!$B$32</f>
        <v/>
      </c>
      <c r="P1616" s="126">
        <f>'Recurring Transactions'!$E$32</f>
        <v/>
      </c>
      <c r="Q1616" s="72">
        <f>IF('Recurring Transactions'!$J$32="","",EDATE('Recurring Transactions'!$J$32,34))</f>
        <v/>
      </c>
      <c r="R1616" s="126">
        <f>IF($Q1616="","",TEXT($Q1616,"mmm yyyy"))</f>
        <v/>
      </c>
      <c r="S1616" s="124">
        <f>IF(OR('Recurring Transactions'!$A$32="",$Q1616=""),0,(IF('Recurring Transactions'!$F$32="Monthly",IF(AND('Recurring Transactions'!$J$32&lt;=EOMONTH($Q1616,0),$Q1616&lt;='Recurring Transactions'!$L$32),1,0),IF('Recurring Transactions'!$F$32="Semi-monthly",IF(AND('Recurring Transactions'!$J$32&lt;=EOMONTH($Q1616,0),$Q1616&lt;='Recurring Transactions'!$L$32),2,0),IF('Recurring Transactions'!$F$32="Weekly",IF(AND('Recurring Transactions'!$J$32&lt;=EOMONTH($Q1616,0),$Q1616&lt;='Recurring Transactions'!$L$32),MAX(0,INT((MIN(EOMONTH($Q1616,0),'Recurring Transactions'!$L$32)-'Recurring Transactions'!$J$32)/7)+INT(-(MAX('Recurring Transactions'!$J$32,$Q1616)-'Recurring Transactions'!$J$32)/7)+1),0),IF('Recurring Transactions'!$F$32="Bi-weekly",IF(AND('Recurring Transactions'!$J$32&lt;=EOMONTH($Q1616,0),$Q1616&lt;='Recurring Transactions'!$L$32),MAX(0,INT((MIN(EOMONTH($Q1616,0),'Recurring Transactions'!$L$32)-'Recurring Transactions'!$J$32)/14)+INT(-(MAX('Recurring Transactions'!$J$32,$Q1616)-'Recurring Transactions'!$J$32)/14)+1),0),IF('Recurring Transactions'!$F$32="Quarterly",IF(AND(AND('Recurring Transactions'!$J$32&lt;=EOMONTH($Q1616,0),$Q1616&lt;='Recurring Transactions'!$L$32),MOD((YEAR($Q1616)-YEAR('Recurring Transactions'!$J$32))*12+MONTH($Q1616)-MONTH('Recurring Transactions'!$J$32),3)=0),1,0),IF('Recurring Transactions'!$F$32="Annually",IF(AND(AND('Recurring Transactions'!$J$32&lt;=EOMONTH($Q1616,0),$Q1616&lt;='Recurring Transactions'!$L$32),MONTH($Q1616)=MONTH('Recurring Transactions'!$J$32)),1,0),0)))))))*'Recurring Transactions'!$D$32)</f>
        <v/>
      </c>
    </row>
    <row r="1617">
      <c r="N1617" s="126">
        <f>'Recurring Transactions'!$A$32</f>
        <v/>
      </c>
      <c r="O1617" s="126">
        <f>'Recurring Transactions'!$B$32</f>
        <v/>
      </c>
      <c r="P1617" s="126">
        <f>'Recurring Transactions'!$E$32</f>
        <v/>
      </c>
      <c r="Q1617" s="72">
        <f>IF('Recurring Transactions'!$J$32="","",EDATE('Recurring Transactions'!$J$32,35))</f>
        <v/>
      </c>
      <c r="R1617" s="126">
        <f>IF($Q1617="","",TEXT($Q1617,"mmm yyyy"))</f>
        <v/>
      </c>
      <c r="S1617" s="124">
        <f>IF(OR('Recurring Transactions'!$A$32="",$Q1617=""),0,(IF('Recurring Transactions'!$F$32="Monthly",IF(AND('Recurring Transactions'!$J$32&lt;=EOMONTH($Q1617,0),$Q1617&lt;='Recurring Transactions'!$L$32),1,0),IF('Recurring Transactions'!$F$32="Semi-monthly",IF(AND('Recurring Transactions'!$J$32&lt;=EOMONTH($Q1617,0),$Q1617&lt;='Recurring Transactions'!$L$32),2,0),IF('Recurring Transactions'!$F$32="Weekly",IF(AND('Recurring Transactions'!$J$32&lt;=EOMONTH($Q1617,0),$Q1617&lt;='Recurring Transactions'!$L$32),MAX(0,INT((MIN(EOMONTH($Q1617,0),'Recurring Transactions'!$L$32)-'Recurring Transactions'!$J$32)/7)+INT(-(MAX('Recurring Transactions'!$J$32,$Q1617)-'Recurring Transactions'!$J$32)/7)+1),0),IF('Recurring Transactions'!$F$32="Bi-weekly",IF(AND('Recurring Transactions'!$J$32&lt;=EOMONTH($Q1617,0),$Q1617&lt;='Recurring Transactions'!$L$32),MAX(0,INT((MIN(EOMONTH($Q1617,0),'Recurring Transactions'!$L$32)-'Recurring Transactions'!$J$32)/14)+INT(-(MAX('Recurring Transactions'!$J$32,$Q1617)-'Recurring Transactions'!$J$32)/14)+1),0),IF('Recurring Transactions'!$F$32="Quarterly",IF(AND(AND('Recurring Transactions'!$J$32&lt;=EOMONTH($Q1617,0),$Q1617&lt;='Recurring Transactions'!$L$32),MOD((YEAR($Q1617)-YEAR('Recurring Transactions'!$J$32))*12+MONTH($Q1617)-MONTH('Recurring Transactions'!$J$32),3)=0),1,0),IF('Recurring Transactions'!$F$32="Annually",IF(AND(AND('Recurring Transactions'!$J$32&lt;=EOMONTH($Q1617,0),$Q1617&lt;='Recurring Transactions'!$L$32),MONTH($Q1617)=MONTH('Recurring Transactions'!$J$32)),1,0),0)))))))*'Recurring Transactions'!$D$32)</f>
        <v/>
      </c>
    </row>
    <row r="1618">
      <c r="N1618" s="126">
        <f>'Recurring Transactions'!$A$32</f>
        <v/>
      </c>
      <c r="O1618" s="126">
        <f>'Recurring Transactions'!$B$32</f>
        <v/>
      </c>
      <c r="P1618" s="126">
        <f>'Recurring Transactions'!$E$32</f>
        <v/>
      </c>
      <c r="Q1618" s="72">
        <f>IF('Recurring Transactions'!$J$32="","",EDATE('Recurring Transactions'!$J$32,36))</f>
        <v/>
      </c>
      <c r="R1618" s="126">
        <f>IF($Q1618="","",TEXT($Q1618,"mmm yyyy"))</f>
        <v/>
      </c>
      <c r="S1618" s="124">
        <f>IF(OR('Recurring Transactions'!$A$32="",$Q1618=""),0,(IF('Recurring Transactions'!$F$32="Monthly",IF(AND('Recurring Transactions'!$J$32&lt;=EOMONTH($Q1618,0),$Q1618&lt;='Recurring Transactions'!$L$32),1,0),IF('Recurring Transactions'!$F$32="Semi-monthly",IF(AND('Recurring Transactions'!$J$32&lt;=EOMONTH($Q1618,0),$Q1618&lt;='Recurring Transactions'!$L$32),2,0),IF('Recurring Transactions'!$F$32="Weekly",IF(AND('Recurring Transactions'!$J$32&lt;=EOMONTH($Q1618,0),$Q1618&lt;='Recurring Transactions'!$L$32),MAX(0,INT((MIN(EOMONTH($Q1618,0),'Recurring Transactions'!$L$32)-'Recurring Transactions'!$J$32)/7)+INT(-(MAX('Recurring Transactions'!$J$32,$Q1618)-'Recurring Transactions'!$J$32)/7)+1),0),IF('Recurring Transactions'!$F$32="Bi-weekly",IF(AND('Recurring Transactions'!$J$32&lt;=EOMONTH($Q1618,0),$Q1618&lt;='Recurring Transactions'!$L$32),MAX(0,INT((MIN(EOMONTH($Q1618,0),'Recurring Transactions'!$L$32)-'Recurring Transactions'!$J$32)/14)+INT(-(MAX('Recurring Transactions'!$J$32,$Q1618)-'Recurring Transactions'!$J$32)/14)+1),0),IF('Recurring Transactions'!$F$32="Quarterly",IF(AND(AND('Recurring Transactions'!$J$32&lt;=EOMONTH($Q1618,0),$Q1618&lt;='Recurring Transactions'!$L$32),MOD((YEAR($Q1618)-YEAR('Recurring Transactions'!$J$32))*12+MONTH($Q1618)-MONTH('Recurring Transactions'!$J$32),3)=0),1,0),IF('Recurring Transactions'!$F$32="Annually",IF(AND(AND('Recurring Transactions'!$J$32&lt;=EOMONTH($Q1618,0),$Q1618&lt;='Recurring Transactions'!$L$32),MONTH($Q1618)=MONTH('Recurring Transactions'!$J$32)),1,0),0)))))))*'Recurring Transactions'!$D$32)</f>
        <v/>
      </c>
    </row>
    <row r="1619">
      <c r="N1619" s="126">
        <f>'Recurring Transactions'!$A$32</f>
        <v/>
      </c>
      <c r="O1619" s="126">
        <f>'Recurring Transactions'!$B$32</f>
        <v/>
      </c>
      <c r="P1619" s="126">
        <f>'Recurring Transactions'!$E$32</f>
        <v/>
      </c>
      <c r="Q1619" s="72">
        <f>IF('Recurring Transactions'!$J$32="","",EDATE('Recurring Transactions'!$J$32,37))</f>
        <v/>
      </c>
      <c r="R1619" s="126">
        <f>IF($Q1619="","",TEXT($Q1619,"mmm yyyy"))</f>
        <v/>
      </c>
      <c r="S1619" s="124">
        <f>IF(OR('Recurring Transactions'!$A$32="",$Q1619=""),0,(IF('Recurring Transactions'!$F$32="Monthly",IF(AND('Recurring Transactions'!$J$32&lt;=EOMONTH($Q1619,0),$Q1619&lt;='Recurring Transactions'!$L$32),1,0),IF('Recurring Transactions'!$F$32="Semi-monthly",IF(AND('Recurring Transactions'!$J$32&lt;=EOMONTH($Q1619,0),$Q1619&lt;='Recurring Transactions'!$L$32),2,0),IF('Recurring Transactions'!$F$32="Weekly",IF(AND('Recurring Transactions'!$J$32&lt;=EOMONTH($Q1619,0),$Q1619&lt;='Recurring Transactions'!$L$32),MAX(0,INT((MIN(EOMONTH($Q1619,0),'Recurring Transactions'!$L$32)-'Recurring Transactions'!$J$32)/7)+INT(-(MAX('Recurring Transactions'!$J$32,$Q1619)-'Recurring Transactions'!$J$32)/7)+1),0),IF('Recurring Transactions'!$F$32="Bi-weekly",IF(AND('Recurring Transactions'!$J$32&lt;=EOMONTH($Q1619,0),$Q1619&lt;='Recurring Transactions'!$L$32),MAX(0,INT((MIN(EOMONTH($Q1619,0),'Recurring Transactions'!$L$32)-'Recurring Transactions'!$J$32)/14)+INT(-(MAX('Recurring Transactions'!$J$32,$Q1619)-'Recurring Transactions'!$J$32)/14)+1),0),IF('Recurring Transactions'!$F$32="Quarterly",IF(AND(AND('Recurring Transactions'!$J$32&lt;=EOMONTH($Q1619,0),$Q1619&lt;='Recurring Transactions'!$L$32),MOD((YEAR($Q1619)-YEAR('Recurring Transactions'!$J$32))*12+MONTH($Q1619)-MONTH('Recurring Transactions'!$J$32),3)=0),1,0),IF('Recurring Transactions'!$F$32="Annually",IF(AND(AND('Recurring Transactions'!$J$32&lt;=EOMONTH($Q1619,0),$Q1619&lt;='Recurring Transactions'!$L$32),MONTH($Q1619)=MONTH('Recurring Transactions'!$J$32)),1,0),0)))))))*'Recurring Transactions'!$D$32)</f>
        <v/>
      </c>
    </row>
    <row r="1620">
      <c r="N1620" s="126">
        <f>'Recurring Transactions'!$A$32</f>
        <v/>
      </c>
      <c r="O1620" s="126">
        <f>'Recurring Transactions'!$B$32</f>
        <v/>
      </c>
      <c r="P1620" s="126">
        <f>'Recurring Transactions'!$E$32</f>
        <v/>
      </c>
      <c r="Q1620" s="72">
        <f>IF('Recurring Transactions'!$J$32="","",EDATE('Recurring Transactions'!$J$32,38))</f>
        <v/>
      </c>
      <c r="R1620" s="126">
        <f>IF($Q1620="","",TEXT($Q1620,"mmm yyyy"))</f>
        <v/>
      </c>
      <c r="S1620" s="124">
        <f>IF(OR('Recurring Transactions'!$A$32="",$Q1620=""),0,(IF('Recurring Transactions'!$F$32="Monthly",IF(AND('Recurring Transactions'!$J$32&lt;=EOMONTH($Q1620,0),$Q1620&lt;='Recurring Transactions'!$L$32),1,0),IF('Recurring Transactions'!$F$32="Semi-monthly",IF(AND('Recurring Transactions'!$J$32&lt;=EOMONTH($Q1620,0),$Q1620&lt;='Recurring Transactions'!$L$32),2,0),IF('Recurring Transactions'!$F$32="Weekly",IF(AND('Recurring Transactions'!$J$32&lt;=EOMONTH($Q1620,0),$Q1620&lt;='Recurring Transactions'!$L$32),MAX(0,INT((MIN(EOMONTH($Q1620,0),'Recurring Transactions'!$L$32)-'Recurring Transactions'!$J$32)/7)+INT(-(MAX('Recurring Transactions'!$J$32,$Q1620)-'Recurring Transactions'!$J$32)/7)+1),0),IF('Recurring Transactions'!$F$32="Bi-weekly",IF(AND('Recurring Transactions'!$J$32&lt;=EOMONTH($Q1620,0),$Q1620&lt;='Recurring Transactions'!$L$32),MAX(0,INT((MIN(EOMONTH($Q1620,0),'Recurring Transactions'!$L$32)-'Recurring Transactions'!$J$32)/14)+INT(-(MAX('Recurring Transactions'!$J$32,$Q1620)-'Recurring Transactions'!$J$32)/14)+1),0),IF('Recurring Transactions'!$F$32="Quarterly",IF(AND(AND('Recurring Transactions'!$J$32&lt;=EOMONTH($Q1620,0),$Q1620&lt;='Recurring Transactions'!$L$32),MOD((YEAR($Q1620)-YEAR('Recurring Transactions'!$J$32))*12+MONTH($Q1620)-MONTH('Recurring Transactions'!$J$32),3)=0),1,0),IF('Recurring Transactions'!$F$32="Annually",IF(AND(AND('Recurring Transactions'!$J$32&lt;=EOMONTH($Q1620,0),$Q1620&lt;='Recurring Transactions'!$L$32),MONTH($Q1620)=MONTH('Recurring Transactions'!$J$32)),1,0),0)))))))*'Recurring Transactions'!$D$32)</f>
        <v/>
      </c>
    </row>
    <row r="1621">
      <c r="N1621" s="126">
        <f>'Recurring Transactions'!$A$32</f>
        <v/>
      </c>
      <c r="O1621" s="126">
        <f>'Recurring Transactions'!$B$32</f>
        <v/>
      </c>
      <c r="P1621" s="126">
        <f>'Recurring Transactions'!$E$32</f>
        <v/>
      </c>
      <c r="Q1621" s="72">
        <f>IF('Recurring Transactions'!$J$32="","",EDATE('Recurring Transactions'!$J$32,39))</f>
        <v/>
      </c>
      <c r="R1621" s="126">
        <f>IF($Q1621="","",TEXT($Q1621,"mmm yyyy"))</f>
        <v/>
      </c>
      <c r="S1621" s="124">
        <f>IF(OR('Recurring Transactions'!$A$32="",$Q1621=""),0,(IF('Recurring Transactions'!$F$32="Monthly",IF(AND('Recurring Transactions'!$J$32&lt;=EOMONTH($Q1621,0),$Q1621&lt;='Recurring Transactions'!$L$32),1,0),IF('Recurring Transactions'!$F$32="Semi-monthly",IF(AND('Recurring Transactions'!$J$32&lt;=EOMONTH($Q1621,0),$Q1621&lt;='Recurring Transactions'!$L$32),2,0),IF('Recurring Transactions'!$F$32="Weekly",IF(AND('Recurring Transactions'!$J$32&lt;=EOMONTH($Q1621,0),$Q1621&lt;='Recurring Transactions'!$L$32),MAX(0,INT((MIN(EOMONTH($Q1621,0),'Recurring Transactions'!$L$32)-'Recurring Transactions'!$J$32)/7)+INT(-(MAX('Recurring Transactions'!$J$32,$Q1621)-'Recurring Transactions'!$J$32)/7)+1),0),IF('Recurring Transactions'!$F$32="Bi-weekly",IF(AND('Recurring Transactions'!$J$32&lt;=EOMONTH($Q1621,0),$Q1621&lt;='Recurring Transactions'!$L$32),MAX(0,INT((MIN(EOMONTH($Q1621,0),'Recurring Transactions'!$L$32)-'Recurring Transactions'!$J$32)/14)+INT(-(MAX('Recurring Transactions'!$J$32,$Q1621)-'Recurring Transactions'!$J$32)/14)+1),0),IF('Recurring Transactions'!$F$32="Quarterly",IF(AND(AND('Recurring Transactions'!$J$32&lt;=EOMONTH($Q1621,0),$Q1621&lt;='Recurring Transactions'!$L$32),MOD((YEAR($Q1621)-YEAR('Recurring Transactions'!$J$32))*12+MONTH($Q1621)-MONTH('Recurring Transactions'!$J$32),3)=0),1,0),IF('Recurring Transactions'!$F$32="Annually",IF(AND(AND('Recurring Transactions'!$J$32&lt;=EOMONTH($Q1621,0),$Q1621&lt;='Recurring Transactions'!$L$32),MONTH($Q1621)=MONTH('Recurring Transactions'!$J$32)),1,0),0)))))))*'Recurring Transactions'!$D$32)</f>
        <v/>
      </c>
    </row>
    <row r="1622">
      <c r="N1622" s="126">
        <f>'Recurring Transactions'!$A$32</f>
        <v/>
      </c>
      <c r="O1622" s="126">
        <f>'Recurring Transactions'!$B$32</f>
        <v/>
      </c>
      <c r="P1622" s="126">
        <f>'Recurring Transactions'!$E$32</f>
        <v/>
      </c>
      <c r="Q1622" s="72">
        <f>IF('Recurring Transactions'!$J$32="","",EDATE('Recurring Transactions'!$J$32,40))</f>
        <v/>
      </c>
      <c r="R1622" s="126">
        <f>IF($Q1622="","",TEXT($Q1622,"mmm yyyy"))</f>
        <v/>
      </c>
      <c r="S1622" s="124">
        <f>IF(OR('Recurring Transactions'!$A$32="",$Q1622=""),0,(IF('Recurring Transactions'!$F$32="Monthly",IF(AND('Recurring Transactions'!$J$32&lt;=EOMONTH($Q1622,0),$Q1622&lt;='Recurring Transactions'!$L$32),1,0),IF('Recurring Transactions'!$F$32="Semi-monthly",IF(AND('Recurring Transactions'!$J$32&lt;=EOMONTH($Q1622,0),$Q1622&lt;='Recurring Transactions'!$L$32),2,0),IF('Recurring Transactions'!$F$32="Weekly",IF(AND('Recurring Transactions'!$J$32&lt;=EOMONTH($Q1622,0),$Q1622&lt;='Recurring Transactions'!$L$32),MAX(0,INT((MIN(EOMONTH($Q1622,0),'Recurring Transactions'!$L$32)-'Recurring Transactions'!$J$32)/7)+INT(-(MAX('Recurring Transactions'!$J$32,$Q1622)-'Recurring Transactions'!$J$32)/7)+1),0),IF('Recurring Transactions'!$F$32="Bi-weekly",IF(AND('Recurring Transactions'!$J$32&lt;=EOMONTH($Q1622,0),$Q1622&lt;='Recurring Transactions'!$L$32),MAX(0,INT((MIN(EOMONTH($Q1622,0),'Recurring Transactions'!$L$32)-'Recurring Transactions'!$J$32)/14)+INT(-(MAX('Recurring Transactions'!$J$32,$Q1622)-'Recurring Transactions'!$J$32)/14)+1),0),IF('Recurring Transactions'!$F$32="Quarterly",IF(AND(AND('Recurring Transactions'!$J$32&lt;=EOMONTH($Q1622,0),$Q1622&lt;='Recurring Transactions'!$L$32),MOD((YEAR($Q1622)-YEAR('Recurring Transactions'!$J$32))*12+MONTH($Q1622)-MONTH('Recurring Transactions'!$J$32),3)=0),1,0),IF('Recurring Transactions'!$F$32="Annually",IF(AND(AND('Recurring Transactions'!$J$32&lt;=EOMONTH($Q1622,0),$Q1622&lt;='Recurring Transactions'!$L$32),MONTH($Q1622)=MONTH('Recurring Transactions'!$J$32)),1,0),0)))))))*'Recurring Transactions'!$D$32)</f>
        <v/>
      </c>
    </row>
    <row r="1623">
      <c r="N1623" s="126">
        <f>'Recurring Transactions'!$A$32</f>
        <v/>
      </c>
      <c r="O1623" s="126">
        <f>'Recurring Transactions'!$B$32</f>
        <v/>
      </c>
      <c r="P1623" s="126">
        <f>'Recurring Transactions'!$E$32</f>
        <v/>
      </c>
      <c r="Q1623" s="72">
        <f>IF('Recurring Transactions'!$J$32="","",EDATE('Recurring Transactions'!$J$32,41))</f>
        <v/>
      </c>
      <c r="R1623" s="126">
        <f>IF($Q1623="","",TEXT($Q1623,"mmm yyyy"))</f>
        <v/>
      </c>
      <c r="S1623" s="124">
        <f>IF(OR('Recurring Transactions'!$A$32="",$Q1623=""),0,(IF('Recurring Transactions'!$F$32="Monthly",IF(AND('Recurring Transactions'!$J$32&lt;=EOMONTH($Q1623,0),$Q1623&lt;='Recurring Transactions'!$L$32),1,0),IF('Recurring Transactions'!$F$32="Semi-monthly",IF(AND('Recurring Transactions'!$J$32&lt;=EOMONTH($Q1623,0),$Q1623&lt;='Recurring Transactions'!$L$32),2,0),IF('Recurring Transactions'!$F$32="Weekly",IF(AND('Recurring Transactions'!$J$32&lt;=EOMONTH($Q1623,0),$Q1623&lt;='Recurring Transactions'!$L$32),MAX(0,INT((MIN(EOMONTH($Q1623,0),'Recurring Transactions'!$L$32)-'Recurring Transactions'!$J$32)/7)+INT(-(MAX('Recurring Transactions'!$J$32,$Q1623)-'Recurring Transactions'!$J$32)/7)+1),0),IF('Recurring Transactions'!$F$32="Bi-weekly",IF(AND('Recurring Transactions'!$J$32&lt;=EOMONTH($Q1623,0),$Q1623&lt;='Recurring Transactions'!$L$32),MAX(0,INT((MIN(EOMONTH($Q1623,0),'Recurring Transactions'!$L$32)-'Recurring Transactions'!$J$32)/14)+INT(-(MAX('Recurring Transactions'!$J$32,$Q1623)-'Recurring Transactions'!$J$32)/14)+1),0),IF('Recurring Transactions'!$F$32="Quarterly",IF(AND(AND('Recurring Transactions'!$J$32&lt;=EOMONTH($Q1623,0),$Q1623&lt;='Recurring Transactions'!$L$32),MOD((YEAR($Q1623)-YEAR('Recurring Transactions'!$J$32))*12+MONTH($Q1623)-MONTH('Recurring Transactions'!$J$32),3)=0),1,0),IF('Recurring Transactions'!$F$32="Annually",IF(AND(AND('Recurring Transactions'!$J$32&lt;=EOMONTH($Q1623,0),$Q1623&lt;='Recurring Transactions'!$L$32),MONTH($Q1623)=MONTH('Recurring Transactions'!$J$32)),1,0),0)))))))*'Recurring Transactions'!$D$32)</f>
        <v/>
      </c>
    </row>
    <row r="1624">
      <c r="N1624" s="126">
        <f>'Recurring Transactions'!$A$32</f>
        <v/>
      </c>
      <c r="O1624" s="126">
        <f>'Recurring Transactions'!$B$32</f>
        <v/>
      </c>
      <c r="P1624" s="126">
        <f>'Recurring Transactions'!$E$32</f>
        <v/>
      </c>
      <c r="Q1624" s="72">
        <f>IF('Recurring Transactions'!$J$32="","",EDATE('Recurring Transactions'!$J$32,42))</f>
        <v/>
      </c>
      <c r="R1624" s="126">
        <f>IF($Q1624="","",TEXT($Q1624,"mmm yyyy"))</f>
        <v/>
      </c>
      <c r="S1624" s="124">
        <f>IF(OR('Recurring Transactions'!$A$32="",$Q1624=""),0,(IF('Recurring Transactions'!$F$32="Monthly",IF(AND('Recurring Transactions'!$J$32&lt;=EOMONTH($Q1624,0),$Q1624&lt;='Recurring Transactions'!$L$32),1,0),IF('Recurring Transactions'!$F$32="Semi-monthly",IF(AND('Recurring Transactions'!$J$32&lt;=EOMONTH($Q1624,0),$Q1624&lt;='Recurring Transactions'!$L$32),2,0),IF('Recurring Transactions'!$F$32="Weekly",IF(AND('Recurring Transactions'!$J$32&lt;=EOMONTH($Q1624,0),$Q1624&lt;='Recurring Transactions'!$L$32),MAX(0,INT((MIN(EOMONTH($Q1624,0),'Recurring Transactions'!$L$32)-'Recurring Transactions'!$J$32)/7)+INT(-(MAX('Recurring Transactions'!$J$32,$Q1624)-'Recurring Transactions'!$J$32)/7)+1),0),IF('Recurring Transactions'!$F$32="Bi-weekly",IF(AND('Recurring Transactions'!$J$32&lt;=EOMONTH($Q1624,0),$Q1624&lt;='Recurring Transactions'!$L$32),MAX(0,INT((MIN(EOMONTH($Q1624,0),'Recurring Transactions'!$L$32)-'Recurring Transactions'!$J$32)/14)+INT(-(MAX('Recurring Transactions'!$J$32,$Q1624)-'Recurring Transactions'!$J$32)/14)+1),0),IF('Recurring Transactions'!$F$32="Quarterly",IF(AND(AND('Recurring Transactions'!$J$32&lt;=EOMONTH($Q1624,0),$Q1624&lt;='Recurring Transactions'!$L$32),MOD((YEAR($Q1624)-YEAR('Recurring Transactions'!$J$32))*12+MONTH($Q1624)-MONTH('Recurring Transactions'!$J$32),3)=0),1,0),IF('Recurring Transactions'!$F$32="Annually",IF(AND(AND('Recurring Transactions'!$J$32&lt;=EOMONTH($Q1624,0),$Q1624&lt;='Recurring Transactions'!$L$32),MONTH($Q1624)=MONTH('Recurring Transactions'!$J$32)),1,0),0)))))))*'Recurring Transactions'!$D$32)</f>
        <v/>
      </c>
    </row>
    <row r="1625">
      <c r="N1625" s="126">
        <f>'Recurring Transactions'!$A$32</f>
        <v/>
      </c>
      <c r="O1625" s="126">
        <f>'Recurring Transactions'!$B$32</f>
        <v/>
      </c>
      <c r="P1625" s="126">
        <f>'Recurring Transactions'!$E$32</f>
        <v/>
      </c>
      <c r="Q1625" s="72">
        <f>IF('Recurring Transactions'!$J$32="","",EDATE('Recurring Transactions'!$J$32,43))</f>
        <v/>
      </c>
      <c r="R1625" s="126">
        <f>IF($Q1625="","",TEXT($Q1625,"mmm yyyy"))</f>
        <v/>
      </c>
      <c r="S1625" s="124">
        <f>IF(OR('Recurring Transactions'!$A$32="",$Q1625=""),0,(IF('Recurring Transactions'!$F$32="Monthly",IF(AND('Recurring Transactions'!$J$32&lt;=EOMONTH($Q1625,0),$Q1625&lt;='Recurring Transactions'!$L$32),1,0),IF('Recurring Transactions'!$F$32="Semi-monthly",IF(AND('Recurring Transactions'!$J$32&lt;=EOMONTH($Q1625,0),$Q1625&lt;='Recurring Transactions'!$L$32),2,0),IF('Recurring Transactions'!$F$32="Weekly",IF(AND('Recurring Transactions'!$J$32&lt;=EOMONTH($Q1625,0),$Q1625&lt;='Recurring Transactions'!$L$32),MAX(0,INT((MIN(EOMONTH($Q1625,0),'Recurring Transactions'!$L$32)-'Recurring Transactions'!$J$32)/7)+INT(-(MAX('Recurring Transactions'!$J$32,$Q1625)-'Recurring Transactions'!$J$32)/7)+1),0),IF('Recurring Transactions'!$F$32="Bi-weekly",IF(AND('Recurring Transactions'!$J$32&lt;=EOMONTH($Q1625,0),$Q1625&lt;='Recurring Transactions'!$L$32),MAX(0,INT((MIN(EOMONTH($Q1625,0),'Recurring Transactions'!$L$32)-'Recurring Transactions'!$J$32)/14)+INT(-(MAX('Recurring Transactions'!$J$32,$Q1625)-'Recurring Transactions'!$J$32)/14)+1),0),IF('Recurring Transactions'!$F$32="Quarterly",IF(AND(AND('Recurring Transactions'!$J$32&lt;=EOMONTH($Q1625,0),$Q1625&lt;='Recurring Transactions'!$L$32),MOD((YEAR($Q1625)-YEAR('Recurring Transactions'!$J$32))*12+MONTH($Q1625)-MONTH('Recurring Transactions'!$J$32),3)=0),1,0),IF('Recurring Transactions'!$F$32="Annually",IF(AND(AND('Recurring Transactions'!$J$32&lt;=EOMONTH($Q1625,0),$Q1625&lt;='Recurring Transactions'!$L$32),MONTH($Q1625)=MONTH('Recurring Transactions'!$J$32)),1,0),0)))))))*'Recurring Transactions'!$D$32)</f>
        <v/>
      </c>
    </row>
    <row r="1626">
      <c r="N1626" s="126">
        <f>'Recurring Transactions'!$A$32</f>
        <v/>
      </c>
      <c r="O1626" s="126">
        <f>'Recurring Transactions'!$B$32</f>
        <v/>
      </c>
      <c r="P1626" s="126">
        <f>'Recurring Transactions'!$E$32</f>
        <v/>
      </c>
      <c r="Q1626" s="72">
        <f>IF('Recurring Transactions'!$J$32="","",EDATE('Recurring Transactions'!$J$32,44))</f>
        <v/>
      </c>
      <c r="R1626" s="126">
        <f>IF($Q1626="","",TEXT($Q1626,"mmm yyyy"))</f>
        <v/>
      </c>
      <c r="S1626" s="124">
        <f>IF(OR('Recurring Transactions'!$A$32="",$Q1626=""),0,(IF('Recurring Transactions'!$F$32="Monthly",IF(AND('Recurring Transactions'!$J$32&lt;=EOMONTH($Q1626,0),$Q1626&lt;='Recurring Transactions'!$L$32),1,0),IF('Recurring Transactions'!$F$32="Semi-monthly",IF(AND('Recurring Transactions'!$J$32&lt;=EOMONTH($Q1626,0),$Q1626&lt;='Recurring Transactions'!$L$32),2,0),IF('Recurring Transactions'!$F$32="Weekly",IF(AND('Recurring Transactions'!$J$32&lt;=EOMONTH($Q1626,0),$Q1626&lt;='Recurring Transactions'!$L$32),MAX(0,INT((MIN(EOMONTH($Q1626,0),'Recurring Transactions'!$L$32)-'Recurring Transactions'!$J$32)/7)+INT(-(MAX('Recurring Transactions'!$J$32,$Q1626)-'Recurring Transactions'!$J$32)/7)+1),0),IF('Recurring Transactions'!$F$32="Bi-weekly",IF(AND('Recurring Transactions'!$J$32&lt;=EOMONTH($Q1626,0),$Q1626&lt;='Recurring Transactions'!$L$32),MAX(0,INT((MIN(EOMONTH($Q1626,0),'Recurring Transactions'!$L$32)-'Recurring Transactions'!$J$32)/14)+INT(-(MAX('Recurring Transactions'!$J$32,$Q1626)-'Recurring Transactions'!$J$32)/14)+1),0),IF('Recurring Transactions'!$F$32="Quarterly",IF(AND(AND('Recurring Transactions'!$J$32&lt;=EOMONTH($Q1626,0),$Q1626&lt;='Recurring Transactions'!$L$32),MOD((YEAR($Q1626)-YEAR('Recurring Transactions'!$J$32))*12+MONTH($Q1626)-MONTH('Recurring Transactions'!$J$32),3)=0),1,0),IF('Recurring Transactions'!$F$32="Annually",IF(AND(AND('Recurring Transactions'!$J$32&lt;=EOMONTH($Q1626,0),$Q1626&lt;='Recurring Transactions'!$L$32),MONTH($Q1626)=MONTH('Recurring Transactions'!$J$32)),1,0),0)))))))*'Recurring Transactions'!$D$32)</f>
        <v/>
      </c>
    </row>
    <row r="1627">
      <c r="N1627" s="126">
        <f>'Recurring Transactions'!$A$32</f>
        <v/>
      </c>
      <c r="O1627" s="126">
        <f>'Recurring Transactions'!$B$32</f>
        <v/>
      </c>
      <c r="P1627" s="126">
        <f>'Recurring Transactions'!$E$32</f>
        <v/>
      </c>
      <c r="Q1627" s="72">
        <f>IF('Recurring Transactions'!$J$32="","",EDATE('Recurring Transactions'!$J$32,45))</f>
        <v/>
      </c>
      <c r="R1627" s="126">
        <f>IF($Q1627="","",TEXT($Q1627,"mmm yyyy"))</f>
        <v/>
      </c>
      <c r="S1627" s="124">
        <f>IF(OR('Recurring Transactions'!$A$32="",$Q1627=""),0,(IF('Recurring Transactions'!$F$32="Monthly",IF(AND('Recurring Transactions'!$J$32&lt;=EOMONTH($Q1627,0),$Q1627&lt;='Recurring Transactions'!$L$32),1,0),IF('Recurring Transactions'!$F$32="Semi-monthly",IF(AND('Recurring Transactions'!$J$32&lt;=EOMONTH($Q1627,0),$Q1627&lt;='Recurring Transactions'!$L$32),2,0),IF('Recurring Transactions'!$F$32="Weekly",IF(AND('Recurring Transactions'!$J$32&lt;=EOMONTH($Q1627,0),$Q1627&lt;='Recurring Transactions'!$L$32),MAX(0,INT((MIN(EOMONTH($Q1627,0),'Recurring Transactions'!$L$32)-'Recurring Transactions'!$J$32)/7)+INT(-(MAX('Recurring Transactions'!$J$32,$Q1627)-'Recurring Transactions'!$J$32)/7)+1),0),IF('Recurring Transactions'!$F$32="Bi-weekly",IF(AND('Recurring Transactions'!$J$32&lt;=EOMONTH($Q1627,0),$Q1627&lt;='Recurring Transactions'!$L$32),MAX(0,INT((MIN(EOMONTH($Q1627,0),'Recurring Transactions'!$L$32)-'Recurring Transactions'!$J$32)/14)+INT(-(MAX('Recurring Transactions'!$J$32,$Q1627)-'Recurring Transactions'!$J$32)/14)+1),0),IF('Recurring Transactions'!$F$32="Quarterly",IF(AND(AND('Recurring Transactions'!$J$32&lt;=EOMONTH($Q1627,0),$Q1627&lt;='Recurring Transactions'!$L$32),MOD((YEAR($Q1627)-YEAR('Recurring Transactions'!$J$32))*12+MONTH($Q1627)-MONTH('Recurring Transactions'!$J$32),3)=0),1,0),IF('Recurring Transactions'!$F$32="Annually",IF(AND(AND('Recurring Transactions'!$J$32&lt;=EOMONTH($Q1627,0),$Q1627&lt;='Recurring Transactions'!$L$32),MONTH($Q1627)=MONTH('Recurring Transactions'!$J$32)),1,0),0)))))))*'Recurring Transactions'!$D$32)</f>
        <v/>
      </c>
    </row>
    <row r="1628">
      <c r="N1628" s="126">
        <f>'Recurring Transactions'!$A$32</f>
        <v/>
      </c>
      <c r="O1628" s="126">
        <f>'Recurring Transactions'!$B$32</f>
        <v/>
      </c>
      <c r="P1628" s="126">
        <f>'Recurring Transactions'!$E$32</f>
        <v/>
      </c>
      <c r="Q1628" s="72">
        <f>IF('Recurring Transactions'!$J$32="","",EDATE('Recurring Transactions'!$J$32,46))</f>
        <v/>
      </c>
      <c r="R1628" s="126">
        <f>IF($Q1628="","",TEXT($Q1628,"mmm yyyy"))</f>
        <v/>
      </c>
      <c r="S1628" s="124">
        <f>IF(OR('Recurring Transactions'!$A$32="",$Q1628=""),0,(IF('Recurring Transactions'!$F$32="Monthly",IF(AND('Recurring Transactions'!$J$32&lt;=EOMONTH($Q1628,0),$Q1628&lt;='Recurring Transactions'!$L$32),1,0),IF('Recurring Transactions'!$F$32="Semi-monthly",IF(AND('Recurring Transactions'!$J$32&lt;=EOMONTH($Q1628,0),$Q1628&lt;='Recurring Transactions'!$L$32),2,0),IF('Recurring Transactions'!$F$32="Weekly",IF(AND('Recurring Transactions'!$J$32&lt;=EOMONTH($Q1628,0),$Q1628&lt;='Recurring Transactions'!$L$32),MAX(0,INT((MIN(EOMONTH($Q1628,0),'Recurring Transactions'!$L$32)-'Recurring Transactions'!$J$32)/7)+INT(-(MAX('Recurring Transactions'!$J$32,$Q1628)-'Recurring Transactions'!$J$32)/7)+1),0),IF('Recurring Transactions'!$F$32="Bi-weekly",IF(AND('Recurring Transactions'!$J$32&lt;=EOMONTH($Q1628,0),$Q1628&lt;='Recurring Transactions'!$L$32),MAX(0,INT((MIN(EOMONTH($Q1628,0),'Recurring Transactions'!$L$32)-'Recurring Transactions'!$J$32)/14)+INT(-(MAX('Recurring Transactions'!$J$32,$Q1628)-'Recurring Transactions'!$J$32)/14)+1),0),IF('Recurring Transactions'!$F$32="Quarterly",IF(AND(AND('Recurring Transactions'!$J$32&lt;=EOMONTH($Q1628,0),$Q1628&lt;='Recurring Transactions'!$L$32),MOD((YEAR($Q1628)-YEAR('Recurring Transactions'!$J$32))*12+MONTH($Q1628)-MONTH('Recurring Transactions'!$J$32),3)=0),1,0),IF('Recurring Transactions'!$F$32="Annually",IF(AND(AND('Recurring Transactions'!$J$32&lt;=EOMONTH($Q1628,0),$Q1628&lt;='Recurring Transactions'!$L$32),MONTH($Q1628)=MONTH('Recurring Transactions'!$J$32)),1,0),0)))))))*'Recurring Transactions'!$D$32)</f>
        <v/>
      </c>
    </row>
    <row r="1629">
      <c r="N1629" s="126">
        <f>'Recurring Transactions'!$A$32</f>
        <v/>
      </c>
      <c r="O1629" s="126">
        <f>'Recurring Transactions'!$B$32</f>
        <v/>
      </c>
      <c r="P1629" s="126">
        <f>'Recurring Transactions'!$E$32</f>
        <v/>
      </c>
      <c r="Q1629" s="72">
        <f>IF('Recurring Transactions'!$J$32="","",EDATE('Recurring Transactions'!$J$32,47))</f>
        <v/>
      </c>
      <c r="R1629" s="126">
        <f>IF($Q1629="","",TEXT($Q1629,"mmm yyyy"))</f>
        <v/>
      </c>
      <c r="S1629" s="124">
        <f>IF(OR('Recurring Transactions'!$A$32="",$Q1629=""),0,(IF('Recurring Transactions'!$F$32="Monthly",IF(AND('Recurring Transactions'!$J$32&lt;=EOMONTH($Q1629,0),$Q1629&lt;='Recurring Transactions'!$L$32),1,0),IF('Recurring Transactions'!$F$32="Semi-monthly",IF(AND('Recurring Transactions'!$J$32&lt;=EOMONTH($Q1629,0),$Q1629&lt;='Recurring Transactions'!$L$32),2,0),IF('Recurring Transactions'!$F$32="Weekly",IF(AND('Recurring Transactions'!$J$32&lt;=EOMONTH($Q1629,0),$Q1629&lt;='Recurring Transactions'!$L$32),MAX(0,INT((MIN(EOMONTH($Q1629,0),'Recurring Transactions'!$L$32)-'Recurring Transactions'!$J$32)/7)+INT(-(MAX('Recurring Transactions'!$J$32,$Q1629)-'Recurring Transactions'!$J$32)/7)+1),0),IF('Recurring Transactions'!$F$32="Bi-weekly",IF(AND('Recurring Transactions'!$J$32&lt;=EOMONTH($Q1629,0),$Q1629&lt;='Recurring Transactions'!$L$32),MAX(0,INT((MIN(EOMONTH($Q1629,0),'Recurring Transactions'!$L$32)-'Recurring Transactions'!$J$32)/14)+INT(-(MAX('Recurring Transactions'!$J$32,$Q1629)-'Recurring Transactions'!$J$32)/14)+1),0),IF('Recurring Transactions'!$F$32="Quarterly",IF(AND(AND('Recurring Transactions'!$J$32&lt;=EOMONTH($Q1629,0),$Q1629&lt;='Recurring Transactions'!$L$32),MOD((YEAR($Q1629)-YEAR('Recurring Transactions'!$J$32))*12+MONTH($Q1629)-MONTH('Recurring Transactions'!$J$32),3)=0),1,0),IF('Recurring Transactions'!$F$32="Annually",IF(AND(AND('Recurring Transactions'!$J$32&lt;=EOMONTH($Q1629,0),$Q1629&lt;='Recurring Transactions'!$L$32),MONTH($Q1629)=MONTH('Recurring Transactions'!$J$32)),1,0),0)))))))*'Recurring Transactions'!$D$32)</f>
        <v/>
      </c>
    </row>
    <row r="1630">
      <c r="N1630" s="126">
        <f>'Recurring Transactions'!$A$32</f>
        <v/>
      </c>
      <c r="O1630" s="126">
        <f>'Recurring Transactions'!$B$32</f>
        <v/>
      </c>
      <c r="P1630" s="126">
        <f>'Recurring Transactions'!$E$32</f>
        <v/>
      </c>
      <c r="Q1630" s="72">
        <f>IF('Recurring Transactions'!$J$32="","",EDATE('Recurring Transactions'!$J$32,48))</f>
        <v/>
      </c>
      <c r="R1630" s="126">
        <f>IF($Q1630="","",TEXT($Q1630,"mmm yyyy"))</f>
        <v/>
      </c>
      <c r="S1630" s="124">
        <f>IF(OR('Recurring Transactions'!$A$32="",$Q1630=""),0,(IF('Recurring Transactions'!$F$32="Monthly",IF(AND('Recurring Transactions'!$J$32&lt;=EOMONTH($Q1630,0),$Q1630&lt;='Recurring Transactions'!$L$32),1,0),IF('Recurring Transactions'!$F$32="Semi-monthly",IF(AND('Recurring Transactions'!$J$32&lt;=EOMONTH($Q1630,0),$Q1630&lt;='Recurring Transactions'!$L$32),2,0),IF('Recurring Transactions'!$F$32="Weekly",IF(AND('Recurring Transactions'!$J$32&lt;=EOMONTH($Q1630,0),$Q1630&lt;='Recurring Transactions'!$L$32),MAX(0,INT((MIN(EOMONTH($Q1630,0),'Recurring Transactions'!$L$32)-'Recurring Transactions'!$J$32)/7)+INT(-(MAX('Recurring Transactions'!$J$32,$Q1630)-'Recurring Transactions'!$J$32)/7)+1),0),IF('Recurring Transactions'!$F$32="Bi-weekly",IF(AND('Recurring Transactions'!$J$32&lt;=EOMONTH($Q1630,0),$Q1630&lt;='Recurring Transactions'!$L$32),MAX(0,INT((MIN(EOMONTH($Q1630,0),'Recurring Transactions'!$L$32)-'Recurring Transactions'!$J$32)/14)+INT(-(MAX('Recurring Transactions'!$J$32,$Q1630)-'Recurring Transactions'!$J$32)/14)+1),0),IF('Recurring Transactions'!$F$32="Quarterly",IF(AND(AND('Recurring Transactions'!$J$32&lt;=EOMONTH($Q1630,0),$Q1630&lt;='Recurring Transactions'!$L$32),MOD((YEAR($Q1630)-YEAR('Recurring Transactions'!$J$32))*12+MONTH($Q1630)-MONTH('Recurring Transactions'!$J$32),3)=0),1,0),IF('Recurring Transactions'!$F$32="Annually",IF(AND(AND('Recurring Transactions'!$J$32&lt;=EOMONTH($Q1630,0),$Q1630&lt;='Recurring Transactions'!$L$32),MONTH($Q1630)=MONTH('Recurring Transactions'!$J$32)),1,0),0)))))))*'Recurring Transactions'!$D$32)</f>
        <v/>
      </c>
    </row>
    <row r="1631">
      <c r="N1631" s="126">
        <f>'Recurring Transactions'!$A$32</f>
        <v/>
      </c>
      <c r="O1631" s="126">
        <f>'Recurring Transactions'!$B$32</f>
        <v/>
      </c>
      <c r="P1631" s="126">
        <f>'Recurring Transactions'!$E$32</f>
        <v/>
      </c>
      <c r="Q1631" s="72">
        <f>IF('Recurring Transactions'!$J$32="","",EDATE('Recurring Transactions'!$J$32,49))</f>
        <v/>
      </c>
      <c r="R1631" s="126">
        <f>IF($Q1631="","",TEXT($Q1631,"mmm yyyy"))</f>
        <v/>
      </c>
      <c r="S1631" s="124">
        <f>IF(OR('Recurring Transactions'!$A$32="",$Q1631=""),0,(IF('Recurring Transactions'!$F$32="Monthly",IF(AND('Recurring Transactions'!$J$32&lt;=EOMONTH($Q1631,0),$Q1631&lt;='Recurring Transactions'!$L$32),1,0),IF('Recurring Transactions'!$F$32="Semi-monthly",IF(AND('Recurring Transactions'!$J$32&lt;=EOMONTH($Q1631,0),$Q1631&lt;='Recurring Transactions'!$L$32),2,0),IF('Recurring Transactions'!$F$32="Weekly",IF(AND('Recurring Transactions'!$J$32&lt;=EOMONTH($Q1631,0),$Q1631&lt;='Recurring Transactions'!$L$32),MAX(0,INT((MIN(EOMONTH($Q1631,0),'Recurring Transactions'!$L$32)-'Recurring Transactions'!$J$32)/7)+INT(-(MAX('Recurring Transactions'!$J$32,$Q1631)-'Recurring Transactions'!$J$32)/7)+1),0),IF('Recurring Transactions'!$F$32="Bi-weekly",IF(AND('Recurring Transactions'!$J$32&lt;=EOMONTH($Q1631,0),$Q1631&lt;='Recurring Transactions'!$L$32),MAX(0,INT((MIN(EOMONTH($Q1631,0),'Recurring Transactions'!$L$32)-'Recurring Transactions'!$J$32)/14)+INT(-(MAX('Recurring Transactions'!$J$32,$Q1631)-'Recurring Transactions'!$J$32)/14)+1),0),IF('Recurring Transactions'!$F$32="Quarterly",IF(AND(AND('Recurring Transactions'!$J$32&lt;=EOMONTH($Q1631,0),$Q1631&lt;='Recurring Transactions'!$L$32),MOD((YEAR($Q1631)-YEAR('Recurring Transactions'!$J$32))*12+MONTH($Q1631)-MONTH('Recurring Transactions'!$J$32),3)=0),1,0),IF('Recurring Transactions'!$F$32="Annually",IF(AND(AND('Recurring Transactions'!$J$32&lt;=EOMONTH($Q1631,0),$Q1631&lt;='Recurring Transactions'!$L$32),MONTH($Q1631)=MONTH('Recurring Transactions'!$J$32)),1,0),0)))))))*'Recurring Transactions'!$D$32)</f>
        <v/>
      </c>
    </row>
    <row r="1632">
      <c r="N1632" s="126">
        <f>'Recurring Transactions'!$A$32</f>
        <v/>
      </c>
      <c r="O1632" s="126">
        <f>'Recurring Transactions'!$B$32</f>
        <v/>
      </c>
      <c r="P1632" s="126">
        <f>'Recurring Transactions'!$E$32</f>
        <v/>
      </c>
      <c r="Q1632" s="72">
        <f>IF('Recurring Transactions'!$J$32="","",EDATE('Recurring Transactions'!$J$32,50))</f>
        <v/>
      </c>
      <c r="R1632" s="126">
        <f>IF($Q1632="","",TEXT($Q1632,"mmm yyyy"))</f>
        <v/>
      </c>
      <c r="S1632" s="124">
        <f>IF(OR('Recurring Transactions'!$A$32="",$Q1632=""),0,(IF('Recurring Transactions'!$F$32="Monthly",IF(AND('Recurring Transactions'!$J$32&lt;=EOMONTH($Q1632,0),$Q1632&lt;='Recurring Transactions'!$L$32),1,0),IF('Recurring Transactions'!$F$32="Semi-monthly",IF(AND('Recurring Transactions'!$J$32&lt;=EOMONTH($Q1632,0),$Q1632&lt;='Recurring Transactions'!$L$32),2,0),IF('Recurring Transactions'!$F$32="Weekly",IF(AND('Recurring Transactions'!$J$32&lt;=EOMONTH($Q1632,0),$Q1632&lt;='Recurring Transactions'!$L$32),MAX(0,INT((MIN(EOMONTH($Q1632,0),'Recurring Transactions'!$L$32)-'Recurring Transactions'!$J$32)/7)+INT(-(MAX('Recurring Transactions'!$J$32,$Q1632)-'Recurring Transactions'!$J$32)/7)+1),0),IF('Recurring Transactions'!$F$32="Bi-weekly",IF(AND('Recurring Transactions'!$J$32&lt;=EOMONTH($Q1632,0),$Q1632&lt;='Recurring Transactions'!$L$32),MAX(0,INT((MIN(EOMONTH($Q1632,0),'Recurring Transactions'!$L$32)-'Recurring Transactions'!$J$32)/14)+INT(-(MAX('Recurring Transactions'!$J$32,$Q1632)-'Recurring Transactions'!$J$32)/14)+1),0),IF('Recurring Transactions'!$F$32="Quarterly",IF(AND(AND('Recurring Transactions'!$J$32&lt;=EOMONTH($Q1632,0),$Q1632&lt;='Recurring Transactions'!$L$32),MOD((YEAR($Q1632)-YEAR('Recurring Transactions'!$J$32))*12+MONTH($Q1632)-MONTH('Recurring Transactions'!$J$32),3)=0),1,0),IF('Recurring Transactions'!$F$32="Annually",IF(AND(AND('Recurring Transactions'!$J$32&lt;=EOMONTH($Q1632,0),$Q1632&lt;='Recurring Transactions'!$L$32),MONTH($Q1632)=MONTH('Recurring Transactions'!$J$32)),1,0),0)))))))*'Recurring Transactions'!$D$32)</f>
        <v/>
      </c>
    </row>
    <row r="1633">
      <c r="N1633" s="126">
        <f>'Recurring Transactions'!$A$32</f>
        <v/>
      </c>
      <c r="O1633" s="126">
        <f>'Recurring Transactions'!$B$32</f>
        <v/>
      </c>
      <c r="P1633" s="126">
        <f>'Recurring Transactions'!$E$32</f>
        <v/>
      </c>
      <c r="Q1633" s="72">
        <f>IF('Recurring Transactions'!$J$32="","",EDATE('Recurring Transactions'!$J$32,51))</f>
        <v/>
      </c>
      <c r="R1633" s="126">
        <f>IF($Q1633="","",TEXT($Q1633,"mmm yyyy"))</f>
        <v/>
      </c>
      <c r="S1633" s="124">
        <f>IF(OR('Recurring Transactions'!$A$32="",$Q1633=""),0,(IF('Recurring Transactions'!$F$32="Monthly",IF(AND('Recurring Transactions'!$J$32&lt;=EOMONTH($Q1633,0),$Q1633&lt;='Recurring Transactions'!$L$32),1,0),IF('Recurring Transactions'!$F$32="Semi-monthly",IF(AND('Recurring Transactions'!$J$32&lt;=EOMONTH($Q1633,0),$Q1633&lt;='Recurring Transactions'!$L$32),2,0),IF('Recurring Transactions'!$F$32="Weekly",IF(AND('Recurring Transactions'!$J$32&lt;=EOMONTH($Q1633,0),$Q1633&lt;='Recurring Transactions'!$L$32),MAX(0,INT((MIN(EOMONTH($Q1633,0),'Recurring Transactions'!$L$32)-'Recurring Transactions'!$J$32)/7)+INT(-(MAX('Recurring Transactions'!$J$32,$Q1633)-'Recurring Transactions'!$J$32)/7)+1),0),IF('Recurring Transactions'!$F$32="Bi-weekly",IF(AND('Recurring Transactions'!$J$32&lt;=EOMONTH($Q1633,0),$Q1633&lt;='Recurring Transactions'!$L$32),MAX(0,INT((MIN(EOMONTH($Q1633,0),'Recurring Transactions'!$L$32)-'Recurring Transactions'!$J$32)/14)+INT(-(MAX('Recurring Transactions'!$J$32,$Q1633)-'Recurring Transactions'!$J$32)/14)+1),0),IF('Recurring Transactions'!$F$32="Quarterly",IF(AND(AND('Recurring Transactions'!$J$32&lt;=EOMONTH($Q1633,0),$Q1633&lt;='Recurring Transactions'!$L$32),MOD((YEAR($Q1633)-YEAR('Recurring Transactions'!$J$32))*12+MONTH($Q1633)-MONTH('Recurring Transactions'!$J$32),3)=0),1,0),IF('Recurring Transactions'!$F$32="Annually",IF(AND(AND('Recurring Transactions'!$J$32&lt;=EOMONTH($Q1633,0),$Q1633&lt;='Recurring Transactions'!$L$32),MONTH($Q1633)=MONTH('Recurring Transactions'!$J$32)),1,0),0)))))))*'Recurring Transactions'!$D$32)</f>
        <v/>
      </c>
    </row>
    <row r="1634">
      <c r="N1634" s="126">
        <f>'Recurring Transactions'!$A$32</f>
        <v/>
      </c>
      <c r="O1634" s="126">
        <f>'Recurring Transactions'!$B$32</f>
        <v/>
      </c>
      <c r="P1634" s="126">
        <f>'Recurring Transactions'!$E$32</f>
        <v/>
      </c>
      <c r="Q1634" s="72">
        <f>IF('Recurring Transactions'!$J$32="","",EDATE('Recurring Transactions'!$J$32,52))</f>
        <v/>
      </c>
      <c r="R1634" s="126">
        <f>IF($Q1634="","",TEXT($Q1634,"mmm yyyy"))</f>
        <v/>
      </c>
      <c r="S1634" s="124">
        <f>IF(OR('Recurring Transactions'!$A$32="",$Q1634=""),0,(IF('Recurring Transactions'!$F$32="Monthly",IF(AND('Recurring Transactions'!$J$32&lt;=EOMONTH($Q1634,0),$Q1634&lt;='Recurring Transactions'!$L$32),1,0),IF('Recurring Transactions'!$F$32="Semi-monthly",IF(AND('Recurring Transactions'!$J$32&lt;=EOMONTH($Q1634,0),$Q1634&lt;='Recurring Transactions'!$L$32),2,0),IF('Recurring Transactions'!$F$32="Weekly",IF(AND('Recurring Transactions'!$J$32&lt;=EOMONTH($Q1634,0),$Q1634&lt;='Recurring Transactions'!$L$32),MAX(0,INT((MIN(EOMONTH($Q1634,0),'Recurring Transactions'!$L$32)-'Recurring Transactions'!$J$32)/7)+INT(-(MAX('Recurring Transactions'!$J$32,$Q1634)-'Recurring Transactions'!$J$32)/7)+1),0),IF('Recurring Transactions'!$F$32="Bi-weekly",IF(AND('Recurring Transactions'!$J$32&lt;=EOMONTH($Q1634,0),$Q1634&lt;='Recurring Transactions'!$L$32),MAX(0,INT((MIN(EOMONTH($Q1634,0),'Recurring Transactions'!$L$32)-'Recurring Transactions'!$J$32)/14)+INT(-(MAX('Recurring Transactions'!$J$32,$Q1634)-'Recurring Transactions'!$J$32)/14)+1),0),IF('Recurring Transactions'!$F$32="Quarterly",IF(AND(AND('Recurring Transactions'!$J$32&lt;=EOMONTH($Q1634,0),$Q1634&lt;='Recurring Transactions'!$L$32),MOD((YEAR($Q1634)-YEAR('Recurring Transactions'!$J$32))*12+MONTH($Q1634)-MONTH('Recurring Transactions'!$J$32),3)=0),1,0),IF('Recurring Transactions'!$F$32="Annually",IF(AND(AND('Recurring Transactions'!$J$32&lt;=EOMONTH($Q1634,0),$Q1634&lt;='Recurring Transactions'!$L$32),MONTH($Q1634)=MONTH('Recurring Transactions'!$J$32)),1,0),0)))))))*'Recurring Transactions'!$D$32)</f>
        <v/>
      </c>
    </row>
    <row r="1635">
      <c r="N1635" s="126">
        <f>'Recurring Transactions'!$A$32</f>
        <v/>
      </c>
      <c r="O1635" s="126">
        <f>'Recurring Transactions'!$B$32</f>
        <v/>
      </c>
      <c r="P1635" s="126">
        <f>'Recurring Transactions'!$E$32</f>
        <v/>
      </c>
      <c r="Q1635" s="72">
        <f>IF('Recurring Transactions'!$J$32="","",EDATE('Recurring Transactions'!$J$32,53))</f>
        <v/>
      </c>
      <c r="R1635" s="126">
        <f>IF($Q1635="","",TEXT($Q1635,"mmm yyyy"))</f>
        <v/>
      </c>
      <c r="S1635" s="124">
        <f>IF(OR('Recurring Transactions'!$A$32="",$Q1635=""),0,(IF('Recurring Transactions'!$F$32="Monthly",IF(AND('Recurring Transactions'!$J$32&lt;=EOMONTH($Q1635,0),$Q1635&lt;='Recurring Transactions'!$L$32),1,0),IF('Recurring Transactions'!$F$32="Semi-monthly",IF(AND('Recurring Transactions'!$J$32&lt;=EOMONTH($Q1635,0),$Q1635&lt;='Recurring Transactions'!$L$32),2,0),IF('Recurring Transactions'!$F$32="Weekly",IF(AND('Recurring Transactions'!$J$32&lt;=EOMONTH($Q1635,0),$Q1635&lt;='Recurring Transactions'!$L$32),MAX(0,INT((MIN(EOMONTH($Q1635,0),'Recurring Transactions'!$L$32)-'Recurring Transactions'!$J$32)/7)+INT(-(MAX('Recurring Transactions'!$J$32,$Q1635)-'Recurring Transactions'!$J$32)/7)+1),0),IF('Recurring Transactions'!$F$32="Bi-weekly",IF(AND('Recurring Transactions'!$J$32&lt;=EOMONTH($Q1635,0),$Q1635&lt;='Recurring Transactions'!$L$32),MAX(0,INT((MIN(EOMONTH($Q1635,0),'Recurring Transactions'!$L$32)-'Recurring Transactions'!$J$32)/14)+INT(-(MAX('Recurring Transactions'!$J$32,$Q1635)-'Recurring Transactions'!$J$32)/14)+1),0),IF('Recurring Transactions'!$F$32="Quarterly",IF(AND(AND('Recurring Transactions'!$J$32&lt;=EOMONTH($Q1635,0),$Q1635&lt;='Recurring Transactions'!$L$32),MOD((YEAR($Q1635)-YEAR('Recurring Transactions'!$J$32))*12+MONTH($Q1635)-MONTH('Recurring Transactions'!$J$32),3)=0),1,0),IF('Recurring Transactions'!$F$32="Annually",IF(AND(AND('Recurring Transactions'!$J$32&lt;=EOMONTH($Q1635,0),$Q1635&lt;='Recurring Transactions'!$L$32),MONTH($Q1635)=MONTH('Recurring Transactions'!$J$32)),1,0),0)))))))*'Recurring Transactions'!$D$32)</f>
        <v/>
      </c>
    </row>
    <row r="1636">
      <c r="N1636" s="126">
        <f>'Recurring Transactions'!$A$32</f>
        <v/>
      </c>
      <c r="O1636" s="126">
        <f>'Recurring Transactions'!$B$32</f>
        <v/>
      </c>
      <c r="P1636" s="126">
        <f>'Recurring Transactions'!$E$32</f>
        <v/>
      </c>
      <c r="Q1636" s="72">
        <f>IF('Recurring Transactions'!$J$32="","",EDATE('Recurring Transactions'!$J$32,54))</f>
        <v/>
      </c>
      <c r="R1636" s="126">
        <f>IF($Q1636="","",TEXT($Q1636,"mmm yyyy"))</f>
        <v/>
      </c>
      <c r="S1636" s="124">
        <f>IF(OR('Recurring Transactions'!$A$32="",$Q1636=""),0,(IF('Recurring Transactions'!$F$32="Monthly",IF(AND('Recurring Transactions'!$J$32&lt;=EOMONTH($Q1636,0),$Q1636&lt;='Recurring Transactions'!$L$32),1,0),IF('Recurring Transactions'!$F$32="Semi-monthly",IF(AND('Recurring Transactions'!$J$32&lt;=EOMONTH($Q1636,0),$Q1636&lt;='Recurring Transactions'!$L$32),2,0),IF('Recurring Transactions'!$F$32="Weekly",IF(AND('Recurring Transactions'!$J$32&lt;=EOMONTH($Q1636,0),$Q1636&lt;='Recurring Transactions'!$L$32),MAX(0,INT((MIN(EOMONTH($Q1636,0),'Recurring Transactions'!$L$32)-'Recurring Transactions'!$J$32)/7)+INT(-(MAX('Recurring Transactions'!$J$32,$Q1636)-'Recurring Transactions'!$J$32)/7)+1),0),IF('Recurring Transactions'!$F$32="Bi-weekly",IF(AND('Recurring Transactions'!$J$32&lt;=EOMONTH($Q1636,0),$Q1636&lt;='Recurring Transactions'!$L$32),MAX(0,INT((MIN(EOMONTH($Q1636,0),'Recurring Transactions'!$L$32)-'Recurring Transactions'!$J$32)/14)+INT(-(MAX('Recurring Transactions'!$J$32,$Q1636)-'Recurring Transactions'!$J$32)/14)+1),0),IF('Recurring Transactions'!$F$32="Quarterly",IF(AND(AND('Recurring Transactions'!$J$32&lt;=EOMONTH($Q1636,0),$Q1636&lt;='Recurring Transactions'!$L$32),MOD((YEAR($Q1636)-YEAR('Recurring Transactions'!$J$32))*12+MONTH($Q1636)-MONTH('Recurring Transactions'!$J$32),3)=0),1,0),IF('Recurring Transactions'!$F$32="Annually",IF(AND(AND('Recurring Transactions'!$J$32&lt;=EOMONTH($Q1636,0),$Q1636&lt;='Recurring Transactions'!$L$32),MONTH($Q1636)=MONTH('Recurring Transactions'!$J$32)),1,0),0)))))))*'Recurring Transactions'!$D$32)</f>
        <v/>
      </c>
    </row>
    <row r="1637">
      <c r="N1637" s="126">
        <f>'Recurring Transactions'!$A$32</f>
        <v/>
      </c>
      <c r="O1637" s="126">
        <f>'Recurring Transactions'!$B$32</f>
        <v/>
      </c>
      <c r="P1637" s="126">
        <f>'Recurring Transactions'!$E$32</f>
        <v/>
      </c>
      <c r="Q1637" s="72">
        <f>IF('Recurring Transactions'!$J$32="","",EDATE('Recurring Transactions'!$J$32,55))</f>
        <v/>
      </c>
      <c r="R1637" s="126">
        <f>IF($Q1637="","",TEXT($Q1637,"mmm yyyy"))</f>
        <v/>
      </c>
      <c r="S1637" s="124">
        <f>IF(OR('Recurring Transactions'!$A$32="",$Q1637=""),0,(IF('Recurring Transactions'!$F$32="Monthly",IF(AND('Recurring Transactions'!$J$32&lt;=EOMONTH($Q1637,0),$Q1637&lt;='Recurring Transactions'!$L$32),1,0),IF('Recurring Transactions'!$F$32="Semi-monthly",IF(AND('Recurring Transactions'!$J$32&lt;=EOMONTH($Q1637,0),$Q1637&lt;='Recurring Transactions'!$L$32),2,0),IF('Recurring Transactions'!$F$32="Weekly",IF(AND('Recurring Transactions'!$J$32&lt;=EOMONTH($Q1637,0),$Q1637&lt;='Recurring Transactions'!$L$32),MAX(0,INT((MIN(EOMONTH($Q1637,0),'Recurring Transactions'!$L$32)-'Recurring Transactions'!$J$32)/7)+INT(-(MAX('Recurring Transactions'!$J$32,$Q1637)-'Recurring Transactions'!$J$32)/7)+1),0),IF('Recurring Transactions'!$F$32="Bi-weekly",IF(AND('Recurring Transactions'!$J$32&lt;=EOMONTH($Q1637,0),$Q1637&lt;='Recurring Transactions'!$L$32),MAX(0,INT((MIN(EOMONTH($Q1637,0),'Recurring Transactions'!$L$32)-'Recurring Transactions'!$J$32)/14)+INT(-(MAX('Recurring Transactions'!$J$32,$Q1637)-'Recurring Transactions'!$J$32)/14)+1),0),IF('Recurring Transactions'!$F$32="Quarterly",IF(AND(AND('Recurring Transactions'!$J$32&lt;=EOMONTH($Q1637,0),$Q1637&lt;='Recurring Transactions'!$L$32),MOD((YEAR($Q1637)-YEAR('Recurring Transactions'!$J$32))*12+MONTH($Q1637)-MONTH('Recurring Transactions'!$J$32),3)=0),1,0),IF('Recurring Transactions'!$F$32="Annually",IF(AND(AND('Recurring Transactions'!$J$32&lt;=EOMONTH($Q1637,0),$Q1637&lt;='Recurring Transactions'!$L$32),MONTH($Q1637)=MONTH('Recurring Transactions'!$J$32)),1,0),0)))))))*'Recurring Transactions'!$D$32)</f>
        <v/>
      </c>
    </row>
    <row r="1638">
      <c r="N1638" s="126">
        <f>'Recurring Transactions'!$A$32</f>
        <v/>
      </c>
      <c r="O1638" s="126">
        <f>'Recurring Transactions'!$B$32</f>
        <v/>
      </c>
      <c r="P1638" s="126">
        <f>'Recurring Transactions'!$E$32</f>
        <v/>
      </c>
      <c r="Q1638" s="72">
        <f>IF('Recurring Transactions'!$J$32="","",EDATE('Recurring Transactions'!$J$32,56))</f>
        <v/>
      </c>
      <c r="R1638" s="126">
        <f>IF($Q1638="","",TEXT($Q1638,"mmm yyyy"))</f>
        <v/>
      </c>
      <c r="S1638" s="124">
        <f>IF(OR('Recurring Transactions'!$A$32="",$Q1638=""),0,(IF('Recurring Transactions'!$F$32="Monthly",IF(AND('Recurring Transactions'!$J$32&lt;=EOMONTH($Q1638,0),$Q1638&lt;='Recurring Transactions'!$L$32),1,0),IF('Recurring Transactions'!$F$32="Semi-monthly",IF(AND('Recurring Transactions'!$J$32&lt;=EOMONTH($Q1638,0),$Q1638&lt;='Recurring Transactions'!$L$32),2,0),IF('Recurring Transactions'!$F$32="Weekly",IF(AND('Recurring Transactions'!$J$32&lt;=EOMONTH($Q1638,0),$Q1638&lt;='Recurring Transactions'!$L$32),MAX(0,INT((MIN(EOMONTH($Q1638,0),'Recurring Transactions'!$L$32)-'Recurring Transactions'!$J$32)/7)+INT(-(MAX('Recurring Transactions'!$J$32,$Q1638)-'Recurring Transactions'!$J$32)/7)+1),0),IF('Recurring Transactions'!$F$32="Bi-weekly",IF(AND('Recurring Transactions'!$J$32&lt;=EOMONTH($Q1638,0),$Q1638&lt;='Recurring Transactions'!$L$32),MAX(0,INT((MIN(EOMONTH($Q1638,0),'Recurring Transactions'!$L$32)-'Recurring Transactions'!$J$32)/14)+INT(-(MAX('Recurring Transactions'!$J$32,$Q1638)-'Recurring Transactions'!$J$32)/14)+1),0),IF('Recurring Transactions'!$F$32="Quarterly",IF(AND(AND('Recurring Transactions'!$J$32&lt;=EOMONTH($Q1638,0),$Q1638&lt;='Recurring Transactions'!$L$32),MOD((YEAR($Q1638)-YEAR('Recurring Transactions'!$J$32))*12+MONTH($Q1638)-MONTH('Recurring Transactions'!$J$32),3)=0),1,0),IF('Recurring Transactions'!$F$32="Annually",IF(AND(AND('Recurring Transactions'!$J$32&lt;=EOMONTH($Q1638,0),$Q1638&lt;='Recurring Transactions'!$L$32),MONTH($Q1638)=MONTH('Recurring Transactions'!$J$32)),1,0),0)))))))*'Recurring Transactions'!$D$32)</f>
        <v/>
      </c>
    </row>
    <row r="1639">
      <c r="N1639" s="126">
        <f>'Recurring Transactions'!$A$32</f>
        <v/>
      </c>
      <c r="O1639" s="126">
        <f>'Recurring Transactions'!$B$32</f>
        <v/>
      </c>
      <c r="P1639" s="126">
        <f>'Recurring Transactions'!$E$32</f>
        <v/>
      </c>
      <c r="Q1639" s="72">
        <f>IF('Recurring Transactions'!$J$32="","",EDATE('Recurring Transactions'!$J$32,57))</f>
        <v/>
      </c>
      <c r="R1639" s="126">
        <f>IF($Q1639="","",TEXT($Q1639,"mmm yyyy"))</f>
        <v/>
      </c>
      <c r="S1639" s="124">
        <f>IF(OR('Recurring Transactions'!$A$32="",$Q1639=""),0,(IF('Recurring Transactions'!$F$32="Monthly",IF(AND('Recurring Transactions'!$J$32&lt;=EOMONTH($Q1639,0),$Q1639&lt;='Recurring Transactions'!$L$32),1,0),IF('Recurring Transactions'!$F$32="Semi-monthly",IF(AND('Recurring Transactions'!$J$32&lt;=EOMONTH($Q1639,0),$Q1639&lt;='Recurring Transactions'!$L$32),2,0),IF('Recurring Transactions'!$F$32="Weekly",IF(AND('Recurring Transactions'!$J$32&lt;=EOMONTH($Q1639,0),$Q1639&lt;='Recurring Transactions'!$L$32),MAX(0,INT((MIN(EOMONTH($Q1639,0),'Recurring Transactions'!$L$32)-'Recurring Transactions'!$J$32)/7)+INT(-(MAX('Recurring Transactions'!$J$32,$Q1639)-'Recurring Transactions'!$J$32)/7)+1),0),IF('Recurring Transactions'!$F$32="Bi-weekly",IF(AND('Recurring Transactions'!$J$32&lt;=EOMONTH($Q1639,0),$Q1639&lt;='Recurring Transactions'!$L$32),MAX(0,INT((MIN(EOMONTH($Q1639,0),'Recurring Transactions'!$L$32)-'Recurring Transactions'!$J$32)/14)+INT(-(MAX('Recurring Transactions'!$J$32,$Q1639)-'Recurring Transactions'!$J$32)/14)+1),0),IF('Recurring Transactions'!$F$32="Quarterly",IF(AND(AND('Recurring Transactions'!$J$32&lt;=EOMONTH($Q1639,0),$Q1639&lt;='Recurring Transactions'!$L$32),MOD((YEAR($Q1639)-YEAR('Recurring Transactions'!$J$32))*12+MONTH($Q1639)-MONTH('Recurring Transactions'!$J$32),3)=0),1,0),IF('Recurring Transactions'!$F$32="Annually",IF(AND(AND('Recurring Transactions'!$J$32&lt;=EOMONTH($Q1639,0),$Q1639&lt;='Recurring Transactions'!$L$32),MONTH($Q1639)=MONTH('Recurring Transactions'!$J$32)),1,0),0)))))))*'Recurring Transactions'!$D$32)</f>
        <v/>
      </c>
    </row>
    <row r="1640">
      <c r="N1640" s="126">
        <f>'Recurring Transactions'!$A$32</f>
        <v/>
      </c>
      <c r="O1640" s="126">
        <f>'Recurring Transactions'!$B$32</f>
        <v/>
      </c>
      <c r="P1640" s="126">
        <f>'Recurring Transactions'!$E$32</f>
        <v/>
      </c>
      <c r="Q1640" s="72">
        <f>IF('Recurring Transactions'!$J$32="","",EDATE('Recurring Transactions'!$J$32,58))</f>
        <v/>
      </c>
      <c r="R1640" s="126">
        <f>IF($Q1640="","",TEXT($Q1640,"mmm yyyy"))</f>
        <v/>
      </c>
      <c r="S1640" s="124">
        <f>IF(OR('Recurring Transactions'!$A$32="",$Q1640=""),0,(IF('Recurring Transactions'!$F$32="Monthly",IF(AND('Recurring Transactions'!$J$32&lt;=EOMONTH($Q1640,0),$Q1640&lt;='Recurring Transactions'!$L$32),1,0),IF('Recurring Transactions'!$F$32="Semi-monthly",IF(AND('Recurring Transactions'!$J$32&lt;=EOMONTH($Q1640,0),$Q1640&lt;='Recurring Transactions'!$L$32),2,0),IF('Recurring Transactions'!$F$32="Weekly",IF(AND('Recurring Transactions'!$J$32&lt;=EOMONTH($Q1640,0),$Q1640&lt;='Recurring Transactions'!$L$32),MAX(0,INT((MIN(EOMONTH($Q1640,0),'Recurring Transactions'!$L$32)-'Recurring Transactions'!$J$32)/7)+INT(-(MAX('Recurring Transactions'!$J$32,$Q1640)-'Recurring Transactions'!$J$32)/7)+1),0),IF('Recurring Transactions'!$F$32="Bi-weekly",IF(AND('Recurring Transactions'!$J$32&lt;=EOMONTH($Q1640,0),$Q1640&lt;='Recurring Transactions'!$L$32),MAX(0,INT((MIN(EOMONTH($Q1640,0),'Recurring Transactions'!$L$32)-'Recurring Transactions'!$J$32)/14)+INT(-(MAX('Recurring Transactions'!$J$32,$Q1640)-'Recurring Transactions'!$J$32)/14)+1),0),IF('Recurring Transactions'!$F$32="Quarterly",IF(AND(AND('Recurring Transactions'!$J$32&lt;=EOMONTH($Q1640,0),$Q1640&lt;='Recurring Transactions'!$L$32),MOD((YEAR($Q1640)-YEAR('Recurring Transactions'!$J$32))*12+MONTH($Q1640)-MONTH('Recurring Transactions'!$J$32),3)=0),1,0),IF('Recurring Transactions'!$F$32="Annually",IF(AND(AND('Recurring Transactions'!$J$32&lt;=EOMONTH($Q1640,0),$Q1640&lt;='Recurring Transactions'!$L$32),MONTH($Q1640)=MONTH('Recurring Transactions'!$J$32)),1,0),0)))))))*'Recurring Transactions'!$D$32)</f>
        <v/>
      </c>
    </row>
    <row r="1641">
      <c r="N1641" s="126">
        <f>'Recurring Transactions'!$A$32</f>
        <v/>
      </c>
      <c r="O1641" s="126">
        <f>'Recurring Transactions'!$B$32</f>
        <v/>
      </c>
      <c r="P1641" s="126">
        <f>'Recurring Transactions'!$E$32</f>
        <v/>
      </c>
      <c r="Q1641" s="72">
        <f>IF('Recurring Transactions'!$J$32="","",EDATE('Recurring Transactions'!$J$32,59))</f>
        <v/>
      </c>
      <c r="R1641" s="126">
        <f>IF($Q1641="","",TEXT($Q1641,"mmm yyyy"))</f>
        <v/>
      </c>
      <c r="S1641" s="124">
        <f>IF(OR('Recurring Transactions'!$A$32="",$Q1641=""),0,(IF('Recurring Transactions'!$F$32="Monthly",IF(AND('Recurring Transactions'!$J$32&lt;=EOMONTH($Q1641,0),$Q1641&lt;='Recurring Transactions'!$L$32),1,0),IF('Recurring Transactions'!$F$32="Semi-monthly",IF(AND('Recurring Transactions'!$J$32&lt;=EOMONTH($Q1641,0),$Q1641&lt;='Recurring Transactions'!$L$32),2,0),IF('Recurring Transactions'!$F$32="Weekly",IF(AND('Recurring Transactions'!$J$32&lt;=EOMONTH($Q1641,0),$Q1641&lt;='Recurring Transactions'!$L$32),MAX(0,INT((MIN(EOMONTH($Q1641,0),'Recurring Transactions'!$L$32)-'Recurring Transactions'!$J$32)/7)+INT(-(MAX('Recurring Transactions'!$J$32,$Q1641)-'Recurring Transactions'!$J$32)/7)+1),0),IF('Recurring Transactions'!$F$32="Bi-weekly",IF(AND('Recurring Transactions'!$J$32&lt;=EOMONTH($Q1641,0),$Q1641&lt;='Recurring Transactions'!$L$32),MAX(0,INT((MIN(EOMONTH($Q1641,0),'Recurring Transactions'!$L$32)-'Recurring Transactions'!$J$32)/14)+INT(-(MAX('Recurring Transactions'!$J$32,$Q1641)-'Recurring Transactions'!$J$32)/14)+1),0),IF('Recurring Transactions'!$F$32="Quarterly",IF(AND(AND('Recurring Transactions'!$J$32&lt;=EOMONTH($Q1641,0),$Q1641&lt;='Recurring Transactions'!$L$32),MOD((YEAR($Q1641)-YEAR('Recurring Transactions'!$J$32))*12+MONTH($Q1641)-MONTH('Recurring Transactions'!$J$32),3)=0),1,0),IF('Recurring Transactions'!$F$32="Annually",IF(AND(AND('Recurring Transactions'!$J$32&lt;=EOMONTH($Q1641,0),$Q1641&lt;='Recurring Transactions'!$L$32),MONTH($Q1641)=MONTH('Recurring Transactions'!$J$32)),1,0),0)))))))*'Recurring Transactions'!$D$32)</f>
        <v/>
      </c>
    </row>
    <row r="1642">
      <c r="N1642" s="126">
        <f>'Recurring Transactions'!$A$33</f>
        <v/>
      </c>
      <c r="O1642" s="126">
        <f>'Recurring Transactions'!$B$33</f>
        <v/>
      </c>
      <c r="P1642" s="126">
        <f>'Recurring Transactions'!$E$33</f>
        <v/>
      </c>
      <c r="Q1642" s="72">
        <f>IF('Recurring Transactions'!$J$33="","",EDATE('Recurring Transactions'!$J$33,0))</f>
        <v/>
      </c>
      <c r="R1642" s="126">
        <f>IF($Q1642="","",TEXT($Q1642,"mmm yyyy"))</f>
        <v/>
      </c>
      <c r="S1642" s="124">
        <f>IF(OR('Recurring Transactions'!$A$33="",$Q1642=""),0,(IF('Recurring Transactions'!$F$33="Monthly",IF(AND('Recurring Transactions'!$J$33&lt;=EOMONTH($Q1642,0),$Q1642&lt;='Recurring Transactions'!$L$33),1,0),IF('Recurring Transactions'!$F$33="Semi-monthly",IF(AND('Recurring Transactions'!$J$33&lt;=EOMONTH($Q1642,0),$Q1642&lt;='Recurring Transactions'!$L$33),2,0),IF('Recurring Transactions'!$F$33="Weekly",IF(AND('Recurring Transactions'!$J$33&lt;=EOMONTH($Q1642,0),$Q1642&lt;='Recurring Transactions'!$L$33),MAX(0,INT((MIN(EOMONTH($Q1642,0),'Recurring Transactions'!$L$33)-'Recurring Transactions'!$J$33)/7)+INT(-(MAX('Recurring Transactions'!$J$33,$Q1642)-'Recurring Transactions'!$J$33)/7)+1),0),IF('Recurring Transactions'!$F$33="Bi-weekly",IF(AND('Recurring Transactions'!$J$33&lt;=EOMONTH($Q1642,0),$Q1642&lt;='Recurring Transactions'!$L$33),MAX(0,INT((MIN(EOMONTH($Q1642,0),'Recurring Transactions'!$L$33)-'Recurring Transactions'!$J$33)/14)+INT(-(MAX('Recurring Transactions'!$J$33,$Q1642)-'Recurring Transactions'!$J$33)/14)+1),0),IF('Recurring Transactions'!$F$33="Quarterly",IF(AND(AND('Recurring Transactions'!$J$33&lt;=EOMONTH($Q1642,0),$Q1642&lt;='Recurring Transactions'!$L$33),MOD((YEAR($Q1642)-YEAR('Recurring Transactions'!$J$33))*12+MONTH($Q1642)-MONTH('Recurring Transactions'!$J$33),3)=0),1,0),IF('Recurring Transactions'!$F$33="Annually",IF(AND(AND('Recurring Transactions'!$J$33&lt;=EOMONTH($Q1642,0),$Q1642&lt;='Recurring Transactions'!$L$33),MONTH($Q1642)=MONTH('Recurring Transactions'!$J$33)),1,0),0)))))))*'Recurring Transactions'!$D$33)</f>
        <v/>
      </c>
    </row>
    <row r="1643">
      <c r="N1643" s="126">
        <f>'Recurring Transactions'!$A$33</f>
        <v/>
      </c>
      <c r="O1643" s="126">
        <f>'Recurring Transactions'!$B$33</f>
        <v/>
      </c>
      <c r="P1643" s="126">
        <f>'Recurring Transactions'!$E$33</f>
        <v/>
      </c>
      <c r="Q1643" s="72">
        <f>IF('Recurring Transactions'!$J$33="","",EDATE('Recurring Transactions'!$J$33,1))</f>
        <v/>
      </c>
      <c r="R1643" s="126">
        <f>IF($Q1643="","",TEXT($Q1643,"mmm yyyy"))</f>
        <v/>
      </c>
      <c r="S1643" s="124">
        <f>IF(OR('Recurring Transactions'!$A$33="",$Q1643=""),0,(IF('Recurring Transactions'!$F$33="Monthly",IF(AND('Recurring Transactions'!$J$33&lt;=EOMONTH($Q1643,0),$Q1643&lt;='Recurring Transactions'!$L$33),1,0),IF('Recurring Transactions'!$F$33="Semi-monthly",IF(AND('Recurring Transactions'!$J$33&lt;=EOMONTH($Q1643,0),$Q1643&lt;='Recurring Transactions'!$L$33),2,0),IF('Recurring Transactions'!$F$33="Weekly",IF(AND('Recurring Transactions'!$J$33&lt;=EOMONTH($Q1643,0),$Q1643&lt;='Recurring Transactions'!$L$33),MAX(0,INT((MIN(EOMONTH($Q1643,0),'Recurring Transactions'!$L$33)-'Recurring Transactions'!$J$33)/7)+INT(-(MAX('Recurring Transactions'!$J$33,$Q1643)-'Recurring Transactions'!$J$33)/7)+1),0),IF('Recurring Transactions'!$F$33="Bi-weekly",IF(AND('Recurring Transactions'!$J$33&lt;=EOMONTH($Q1643,0),$Q1643&lt;='Recurring Transactions'!$L$33),MAX(0,INT((MIN(EOMONTH($Q1643,0),'Recurring Transactions'!$L$33)-'Recurring Transactions'!$J$33)/14)+INT(-(MAX('Recurring Transactions'!$J$33,$Q1643)-'Recurring Transactions'!$J$33)/14)+1),0),IF('Recurring Transactions'!$F$33="Quarterly",IF(AND(AND('Recurring Transactions'!$J$33&lt;=EOMONTH($Q1643,0),$Q1643&lt;='Recurring Transactions'!$L$33),MOD((YEAR($Q1643)-YEAR('Recurring Transactions'!$J$33))*12+MONTH($Q1643)-MONTH('Recurring Transactions'!$J$33),3)=0),1,0),IF('Recurring Transactions'!$F$33="Annually",IF(AND(AND('Recurring Transactions'!$J$33&lt;=EOMONTH($Q1643,0),$Q1643&lt;='Recurring Transactions'!$L$33),MONTH($Q1643)=MONTH('Recurring Transactions'!$J$33)),1,0),0)))))))*'Recurring Transactions'!$D$33)</f>
        <v/>
      </c>
    </row>
    <row r="1644">
      <c r="N1644" s="126">
        <f>'Recurring Transactions'!$A$33</f>
        <v/>
      </c>
      <c r="O1644" s="126">
        <f>'Recurring Transactions'!$B$33</f>
        <v/>
      </c>
      <c r="P1644" s="126">
        <f>'Recurring Transactions'!$E$33</f>
        <v/>
      </c>
      <c r="Q1644" s="72">
        <f>IF('Recurring Transactions'!$J$33="","",EDATE('Recurring Transactions'!$J$33,2))</f>
        <v/>
      </c>
      <c r="R1644" s="126">
        <f>IF($Q1644="","",TEXT($Q1644,"mmm yyyy"))</f>
        <v/>
      </c>
      <c r="S1644" s="124">
        <f>IF(OR('Recurring Transactions'!$A$33="",$Q1644=""),0,(IF('Recurring Transactions'!$F$33="Monthly",IF(AND('Recurring Transactions'!$J$33&lt;=EOMONTH($Q1644,0),$Q1644&lt;='Recurring Transactions'!$L$33),1,0),IF('Recurring Transactions'!$F$33="Semi-monthly",IF(AND('Recurring Transactions'!$J$33&lt;=EOMONTH($Q1644,0),$Q1644&lt;='Recurring Transactions'!$L$33),2,0),IF('Recurring Transactions'!$F$33="Weekly",IF(AND('Recurring Transactions'!$J$33&lt;=EOMONTH($Q1644,0),$Q1644&lt;='Recurring Transactions'!$L$33),MAX(0,INT((MIN(EOMONTH($Q1644,0),'Recurring Transactions'!$L$33)-'Recurring Transactions'!$J$33)/7)+INT(-(MAX('Recurring Transactions'!$J$33,$Q1644)-'Recurring Transactions'!$J$33)/7)+1),0),IF('Recurring Transactions'!$F$33="Bi-weekly",IF(AND('Recurring Transactions'!$J$33&lt;=EOMONTH($Q1644,0),$Q1644&lt;='Recurring Transactions'!$L$33),MAX(0,INT((MIN(EOMONTH($Q1644,0),'Recurring Transactions'!$L$33)-'Recurring Transactions'!$J$33)/14)+INT(-(MAX('Recurring Transactions'!$J$33,$Q1644)-'Recurring Transactions'!$J$33)/14)+1),0),IF('Recurring Transactions'!$F$33="Quarterly",IF(AND(AND('Recurring Transactions'!$J$33&lt;=EOMONTH($Q1644,0),$Q1644&lt;='Recurring Transactions'!$L$33),MOD((YEAR($Q1644)-YEAR('Recurring Transactions'!$J$33))*12+MONTH($Q1644)-MONTH('Recurring Transactions'!$J$33),3)=0),1,0),IF('Recurring Transactions'!$F$33="Annually",IF(AND(AND('Recurring Transactions'!$J$33&lt;=EOMONTH($Q1644,0),$Q1644&lt;='Recurring Transactions'!$L$33),MONTH($Q1644)=MONTH('Recurring Transactions'!$J$33)),1,0),0)))))))*'Recurring Transactions'!$D$33)</f>
        <v/>
      </c>
    </row>
    <row r="1645">
      <c r="N1645" s="126">
        <f>'Recurring Transactions'!$A$33</f>
        <v/>
      </c>
      <c r="O1645" s="126">
        <f>'Recurring Transactions'!$B$33</f>
        <v/>
      </c>
      <c r="P1645" s="126">
        <f>'Recurring Transactions'!$E$33</f>
        <v/>
      </c>
      <c r="Q1645" s="72">
        <f>IF('Recurring Transactions'!$J$33="","",EDATE('Recurring Transactions'!$J$33,3))</f>
        <v/>
      </c>
      <c r="R1645" s="126">
        <f>IF($Q1645="","",TEXT($Q1645,"mmm yyyy"))</f>
        <v/>
      </c>
      <c r="S1645" s="124">
        <f>IF(OR('Recurring Transactions'!$A$33="",$Q1645=""),0,(IF('Recurring Transactions'!$F$33="Monthly",IF(AND('Recurring Transactions'!$J$33&lt;=EOMONTH($Q1645,0),$Q1645&lt;='Recurring Transactions'!$L$33),1,0),IF('Recurring Transactions'!$F$33="Semi-monthly",IF(AND('Recurring Transactions'!$J$33&lt;=EOMONTH($Q1645,0),$Q1645&lt;='Recurring Transactions'!$L$33),2,0),IF('Recurring Transactions'!$F$33="Weekly",IF(AND('Recurring Transactions'!$J$33&lt;=EOMONTH($Q1645,0),$Q1645&lt;='Recurring Transactions'!$L$33),MAX(0,INT((MIN(EOMONTH($Q1645,0),'Recurring Transactions'!$L$33)-'Recurring Transactions'!$J$33)/7)+INT(-(MAX('Recurring Transactions'!$J$33,$Q1645)-'Recurring Transactions'!$J$33)/7)+1),0),IF('Recurring Transactions'!$F$33="Bi-weekly",IF(AND('Recurring Transactions'!$J$33&lt;=EOMONTH($Q1645,0),$Q1645&lt;='Recurring Transactions'!$L$33),MAX(0,INT((MIN(EOMONTH($Q1645,0),'Recurring Transactions'!$L$33)-'Recurring Transactions'!$J$33)/14)+INT(-(MAX('Recurring Transactions'!$J$33,$Q1645)-'Recurring Transactions'!$J$33)/14)+1),0),IF('Recurring Transactions'!$F$33="Quarterly",IF(AND(AND('Recurring Transactions'!$J$33&lt;=EOMONTH($Q1645,0),$Q1645&lt;='Recurring Transactions'!$L$33),MOD((YEAR($Q1645)-YEAR('Recurring Transactions'!$J$33))*12+MONTH($Q1645)-MONTH('Recurring Transactions'!$J$33),3)=0),1,0),IF('Recurring Transactions'!$F$33="Annually",IF(AND(AND('Recurring Transactions'!$J$33&lt;=EOMONTH($Q1645,0),$Q1645&lt;='Recurring Transactions'!$L$33),MONTH($Q1645)=MONTH('Recurring Transactions'!$J$33)),1,0),0)))))))*'Recurring Transactions'!$D$33)</f>
        <v/>
      </c>
    </row>
    <row r="1646">
      <c r="N1646" s="126">
        <f>'Recurring Transactions'!$A$33</f>
        <v/>
      </c>
      <c r="O1646" s="126">
        <f>'Recurring Transactions'!$B$33</f>
        <v/>
      </c>
      <c r="P1646" s="126">
        <f>'Recurring Transactions'!$E$33</f>
        <v/>
      </c>
      <c r="Q1646" s="72">
        <f>IF('Recurring Transactions'!$J$33="","",EDATE('Recurring Transactions'!$J$33,4))</f>
        <v/>
      </c>
      <c r="R1646" s="126">
        <f>IF($Q1646="","",TEXT($Q1646,"mmm yyyy"))</f>
        <v/>
      </c>
      <c r="S1646" s="124">
        <f>IF(OR('Recurring Transactions'!$A$33="",$Q1646=""),0,(IF('Recurring Transactions'!$F$33="Monthly",IF(AND('Recurring Transactions'!$J$33&lt;=EOMONTH($Q1646,0),$Q1646&lt;='Recurring Transactions'!$L$33),1,0),IF('Recurring Transactions'!$F$33="Semi-monthly",IF(AND('Recurring Transactions'!$J$33&lt;=EOMONTH($Q1646,0),$Q1646&lt;='Recurring Transactions'!$L$33),2,0),IF('Recurring Transactions'!$F$33="Weekly",IF(AND('Recurring Transactions'!$J$33&lt;=EOMONTH($Q1646,0),$Q1646&lt;='Recurring Transactions'!$L$33),MAX(0,INT((MIN(EOMONTH($Q1646,0),'Recurring Transactions'!$L$33)-'Recurring Transactions'!$J$33)/7)+INT(-(MAX('Recurring Transactions'!$J$33,$Q1646)-'Recurring Transactions'!$J$33)/7)+1),0),IF('Recurring Transactions'!$F$33="Bi-weekly",IF(AND('Recurring Transactions'!$J$33&lt;=EOMONTH($Q1646,0),$Q1646&lt;='Recurring Transactions'!$L$33),MAX(0,INT((MIN(EOMONTH($Q1646,0),'Recurring Transactions'!$L$33)-'Recurring Transactions'!$J$33)/14)+INT(-(MAX('Recurring Transactions'!$J$33,$Q1646)-'Recurring Transactions'!$J$33)/14)+1),0),IF('Recurring Transactions'!$F$33="Quarterly",IF(AND(AND('Recurring Transactions'!$J$33&lt;=EOMONTH($Q1646,0),$Q1646&lt;='Recurring Transactions'!$L$33),MOD((YEAR($Q1646)-YEAR('Recurring Transactions'!$J$33))*12+MONTH($Q1646)-MONTH('Recurring Transactions'!$J$33),3)=0),1,0),IF('Recurring Transactions'!$F$33="Annually",IF(AND(AND('Recurring Transactions'!$J$33&lt;=EOMONTH($Q1646,0),$Q1646&lt;='Recurring Transactions'!$L$33),MONTH($Q1646)=MONTH('Recurring Transactions'!$J$33)),1,0),0)))))))*'Recurring Transactions'!$D$33)</f>
        <v/>
      </c>
    </row>
    <row r="1647">
      <c r="N1647" s="126">
        <f>'Recurring Transactions'!$A$33</f>
        <v/>
      </c>
      <c r="O1647" s="126">
        <f>'Recurring Transactions'!$B$33</f>
        <v/>
      </c>
      <c r="P1647" s="126">
        <f>'Recurring Transactions'!$E$33</f>
        <v/>
      </c>
      <c r="Q1647" s="72">
        <f>IF('Recurring Transactions'!$J$33="","",EDATE('Recurring Transactions'!$J$33,5))</f>
        <v/>
      </c>
      <c r="R1647" s="126">
        <f>IF($Q1647="","",TEXT($Q1647,"mmm yyyy"))</f>
        <v/>
      </c>
      <c r="S1647" s="124">
        <f>IF(OR('Recurring Transactions'!$A$33="",$Q1647=""),0,(IF('Recurring Transactions'!$F$33="Monthly",IF(AND('Recurring Transactions'!$J$33&lt;=EOMONTH($Q1647,0),$Q1647&lt;='Recurring Transactions'!$L$33),1,0),IF('Recurring Transactions'!$F$33="Semi-monthly",IF(AND('Recurring Transactions'!$J$33&lt;=EOMONTH($Q1647,0),$Q1647&lt;='Recurring Transactions'!$L$33),2,0),IF('Recurring Transactions'!$F$33="Weekly",IF(AND('Recurring Transactions'!$J$33&lt;=EOMONTH($Q1647,0),$Q1647&lt;='Recurring Transactions'!$L$33),MAX(0,INT((MIN(EOMONTH($Q1647,0),'Recurring Transactions'!$L$33)-'Recurring Transactions'!$J$33)/7)+INT(-(MAX('Recurring Transactions'!$J$33,$Q1647)-'Recurring Transactions'!$J$33)/7)+1),0),IF('Recurring Transactions'!$F$33="Bi-weekly",IF(AND('Recurring Transactions'!$J$33&lt;=EOMONTH($Q1647,0),$Q1647&lt;='Recurring Transactions'!$L$33),MAX(0,INT((MIN(EOMONTH($Q1647,0),'Recurring Transactions'!$L$33)-'Recurring Transactions'!$J$33)/14)+INT(-(MAX('Recurring Transactions'!$J$33,$Q1647)-'Recurring Transactions'!$J$33)/14)+1),0),IF('Recurring Transactions'!$F$33="Quarterly",IF(AND(AND('Recurring Transactions'!$J$33&lt;=EOMONTH($Q1647,0),$Q1647&lt;='Recurring Transactions'!$L$33),MOD((YEAR($Q1647)-YEAR('Recurring Transactions'!$J$33))*12+MONTH($Q1647)-MONTH('Recurring Transactions'!$J$33),3)=0),1,0),IF('Recurring Transactions'!$F$33="Annually",IF(AND(AND('Recurring Transactions'!$J$33&lt;=EOMONTH($Q1647,0),$Q1647&lt;='Recurring Transactions'!$L$33),MONTH($Q1647)=MONTH('Recurring Transactions'!$J$33)),1,0),0)))))))*'Recurring Transactions'!$D$33)</f>
        <v/>
      </c>
    </row>
    <row r="1648">
      <c r="N1648" s="126">
        <f>'Recurring Transactions'!$A$33</f>
        <v/>
      </c>
      <c r="O1648" s="126">
        <f>'Recurring Transactions'!$B$33</f>
        <v/>
      </c>
      <c r="P1648" s="126">
        <f>'Recurring Transactions'!$E$33</f>
        <v/>
      </c>
      <c r="Q1648" s="72">
        <f>IF('Recurring Transactions'!$J$33="","",EDATE('Recurring Transactions'!$J$33,6))</f>
        <v/>
      </c>
      <c r="R1648" s="126">
        <f>IF($Q1648="","",TEXT($Q1648,"mmm yyyy"))</f>
        <v/>
      </c>
      <c r="S1648" s="124">
        <f>IF(OR('Recurring Transactions'!$A$33="",$Q1648=""),0,(IF('Recurring Transactions'!$F$33="Monthly",IF(AND('Recurring Transactions'!$J$33&lt;=EOMONTH($Q1648,0),$Q1648&lt;='Recurring Transactions'!$L$33),1,0),IF('Recurring Transactions'!$F$33="Semi-monthly",IF(AND('Recurring Transactions'!$J$33&lt;=EOMONTH($Q1648,0),$Q1648&lt;='Recurring Transactions'!$L$33),2,0),IF('Recurring Transactions'!$F$33="Weekly",IF(AND('Recurring Transactions'!$J$33&lt;=EOMONTH($Q1648,0),$Q1648&lt;='Recurring Transactions'!$L$33),MAX(0,INT((MIN(EOMONTH($Q1648,0),'Recurring Transactions'!$L$33)-'Recurring Transactions'!$J$33)/7)+INT(-(MAX('Recurring Transactions'!$J$33,$Q1648)-'Recurring Transactions'!$J$33)/7)+1),0),IF('Recurring Transactions'!$F$33="Bi-weekly",IF(AND('Recurring Transactions'!$J$33&lt;=EOMONTH($Q1648,0),$Q1648&lt;='Recurring Transactions'!$L$33),MAX(0,INT((MIN(EOMONTH($Q1648,0),'Recurring Transactions'!$L$33)-'Recurring Transactions'!$J$33)/14)+INT(-(MAX('Recurring Transactions'!$J$33,$Q1648)-'Recurring Transactions'!$J$33)/14)+1),0),IF('Recurring Transactions'!$F$33="Quarterly",IF(AND(AND('Recurring Transactions'!$J$33&lt;=EOMONTH($Q1648,0),$Q1648&lt;='Recurring Transactions'!$L$33),MOD((YEAR($Q1648)-YEAR('Recurring Transactions'!$J$33))*12+MONTH($Q1648)-MONTH('Recurring Transactions'!$J$33),3)=0),1,0),IF('Recurring Transactions'!$F$33="Annually",IF(AND(AND('Recurring Transactions'!$J$33&lt;=EOMONTH($Q1648,0),$Q1648&lt;='Recurring Transactions'!$L$33),MONTH($Q1648)=MONTH('Recurring Transactions'!$J$33)),1,0),0)))))))*'Recurring Transactions'!$D$33)</f>
        <v/>
      </c>
    </row>
    <row r="1649">
      <c r="N1649" s="126">
        <f>'Recurring Transactions'!$A$33</f>
        <v/>
      </c>
      <c r="O1649" s="126">
        <f>'Recurring Transactions'!$B$33</f>
        <v/>
      </c>
      <c r="P1649" s="126">
        <f>'Recurring Transactions'!$E$33</f>
        <v/>
      </c>
      <c r="Q1649" s="72">
        <f>IF('Recurring Transactions'!$J$33="","",EDATE('Recurring Transactions'!$J$33,7))</f>
        <v/>
      </c>
      <c r="R1649" s="126">
        <f>IF($Q1649="","",TEXT($Q1649,"mmm yyyy"))</f>
        <v/>
      </c>
      <c r="S1649" s="124">
        <f>IF(OR('Recurring Transactions'!$A$33="",$Q1649=""),0,(IF('Recurring Transactions'!$F$33="Monthly",IF(AND('Recurring Transactions'!$J$33&lt;=EOMONTH($Q1649,0),$Q1649&lt;='Recurring Transactions'!$L$33),1,0),IF('Recurring Transactions'!$F$33="Semi-monthly",IF(AND('Recurring Transactions'!$J$33&lt;=EOMONTH($Q1649,0),$Q1649&lt;='Recurring Transactions'!$L$33),2,0),IF('Recurring Transactions'!$F$33="Weekly",IF(AND('Recurring Transactions'!$J$33&lt;=EOMONTH($Q1649,0),$Q1649&lt;='Recurring Transactions'!$L$33),MAX(0,INT((MIN(EOMONTH($Q1649,0),'Recurring Transactions'!$L$33)-'Recurring Transactions'!$J$33)/7)+INT(-(MAX('Recurring Transactions'!$J$33,$Q1649)-'Recurring Transactions'!$J$33)/7)+1),0),IF('Recurring Transactions'!$F$33="Bi-weekly",IF(AND('Recurring Transactions'!$J$33&lt;=EOMONTH($Q1649,0),$Q1649&lt;='Recurring Transactions'!$L$33),MAX(0,INT((MIN(EOMONTH($Q1649,0),'Recurring Transactions'!$L$33)-'Recurring Transactions'!$J$33)/14)+INT(-(MAX('Recurring Transactions'!$J$33,$Q1649)-'Recurring Transactions'!$J$33)/14)+1),0),IF('Recurring Transactions'!$F$33="Quarterly",IF(AND(AND('Recurring Transactions'!$J$33&lt;=EOMONTH($Q1649,0),$Q1649&lt;='Recurring Transactions'!$L$33),MOD((YEAR($Q1649)-YEAR('Recurring Transactions'!$J$33))*12+MONTH($Q1649)-MONTH('Recurring Transactions'!$J$33),3)=0),1,0),IF('Recurring Transactions'!$F$33="Annually",IF(AND(AND('Recurring Transactions'!$J$33&lt;=EOMONTH($Q1649,0),$Q1649&lt;='Recurring Transactions'!$L$33),MONTH($Q1649)=MONTH('Recurring Transactions'!$J$33)),1,0),0)))))))*'Recurring Transactions'!$D$33)</f>
        <v/>
      </c>
    </row>
    <row r="1650">
      <c r="N1650" s="126">
        <f>'Recurring Transactions'!$A$33</f>
        <v/>
      </c>
      <c r="O1650" s="126">
        <f>'Recurring Transactions'!$B$33</f>
        <v/>
      </c>
      <c r="P1650" s="126">
        <f>'Recurring Transactions'!$E$33</f>
        <v/>
      </c>
      <c r="Q1650" s="72">
        <f>IF('Recurring Transactions'!$J$33="","",EDATE('Recurring Transactions'!$J$33,8))</f>
        <v/>
      </c>
      <c r="R1650" s="126">
        <f>IF($Q1650="","",TEXT($Q1650,"mmm yyyy"))</f>
        <v/>
      </c>
      <c r="S1650" s="124">
        <f>IF(OR('Recurring Transactions'!$A$33="",$Q1650=""),0,(IF('Recurring Transactions'!$F$33="Monthly",IF(AND('Recurring Transactions'!$J$33&lt;=EOMONTH($Q1650,0),$Q1650&lt;='Recurring Transactions'!$L$33),1,0),IF('Recurring Transactions'!$F$33="Semi-monthly",IF(AND('Recurring Transactions'!$J$33&lt;=EOMONTH($Q1650,0),$Q1650&lt;='Recurring Transactions'!$L$33),2,0),IF('Recurring Transactions'!$F$33="Weekly",IF(AND('Recurring Transactions'!$J$33&lt;=EOMONTH($Q1650,0),$Q1650&lt;='Recurring Transactions'!$L$33),MAX(0,INT((MIN(EOMONTH($Q1650,0),'Recurring Transactions'!$L$33)-'Recurring Transactions'!$J$33)/7)+INT(-(MAX('Recurring Transactions'!$J$33,$Q1650)-'Recurring Transactions'!$J$33)/7)+1),0),IF('Recurring Transactions'!$F$33="Bi-weekly",IF(AND('Recurring Transactions'!$J$33&lt;=EOMONTH($Q1650,0),$Q1650&lt;='Recurring Transactions'!$L$33),MAX(0,INT((MIN(EOMONTH($Q1650,0),'Recurring Transactions'!$L$33)-'Recurring Transactions'!$J$33)/14)+INT(-(MAX('Recurring Transactions'!$J$33,$Q1650)-'Recurring Transactions'!$J$33)/14)+1),0),IF('Recurring Transactions'!$F$33="Quarterly",IF(AND(AND('Recurring Transactions'!$J$33&lt;=EOMONTH($Q1650,0),$Q1650&lt;='Recurring Transactions'!$L$33),MOD((YEAR($Q1650)-YEAR('Recurring Transactions'!$J$33))*12+MONTH($Q1650)-MONTH('Recurring Transactions'!$J$33),3)=0),1,0),IF('Recurring Transactions'!$F$33="Annually",IF(AND(AND('Recurring Transactions'!$J$33&lt;=EOMONTH($Q1650,0),$Q1650&lt;='Recurring Transactions'!$L$33),MONTH($Q1650)=MONTH('Recurring Transactions'!$J$33)),1,0),0)))))))*'Recurring Transactions'!$D$33)</f>
        <v/>
      </c>
    </row>
    <row r="1651">
      <c r="N1651" s="126">
        <f>'Recurring Transactions'!$A$33</f>
        <v/>
      </c>
      <c r="O1651" s="126">
        <f>'Recurring Transactions'!$B$33</f>
        <v/>
      </c>
      <c r="P1651" s="126">
        <f>'Recurring Transactions'!$E$33</f>
        <v/>
      </c>
      <c r="Q1651" s="72">
        <f>IF('Recurring Transactions'!$J$33="","",EDATE('Recurring Transactions'!$J$33,9))</f>
        <v/>
      </c>
      <c r="R1651" s="126">
        <f>IF($Q1651="","",TEXT($Q1651,"mmm yyyy"))</f>
        <v/>
      </c>
      <c r="S1651" s="124">
        <f>IF(OR('Recurring Transactions'!$A$33="",$Q1651=""),0,(IF('Recurring Transactions'!$F$33="Monthly",IF(AND('Recurring Transactions'!$J$33&lt;=EOMONTH($Q1651,0),$Q1651&lt;='Recurring Transactions'!$L$33),1,0),IF('Recurring Transactions'!$F$33="Semi-monthly",IF(AND('Recurring Transactions'!$J$33&lt;=EOMONTH($Q1651,0),$Q1651&lt;='Recurring Transactions'!$L$33),2,0),IF('Recurring Transactions'!$F$33="Weekly",IF(AND('Recurring Transactions'!$J$33&lt;=EOMONTH($Q1651,0),$Q1651&lt;='Recurring Transactions'!$L$33),MAX(0,INT((MIN(EOMONTH($Q1651,0),'Recurring Transactions'!$L$33)-'Recurring Transactions'!$J$33)/7)+INT(-(MAX('Recurring Transactions'!$J$33,$Q1651)-'Recurring Transactions'!$J$33)/7)+1),0),IF('Recurring Transactions'!$F$33="Bi-weekly",IF(AND('Recurring Transactions'!$J$33&lt;=EOMONTH($Q1651,0),$Q1651&lt;='Recurring Transactions'!$L$33),MAX(0,INT((MIN(EOMONTH($Q1651,0),'Recurring Transactions'!$L$33)-'Recurring Transactions'!$J$33)/14)+INT(-(MAX('Recurring Transactions'!$J$33,$Q1651)-'Recurring Transactions'!$J$33)/14)+1),0),IF('Recurring Transactions'!$F$33="Quarterly",IF(AND(AND('Recurring Transactions'!$J$33&lt;=EOMONTH($Q1651,0),$Q1651&lt;='Recurring Transactions'!$L$33),MOD((YEAR($Q1651)-YEAR('Recurring Transactions'!$J$33))*12+MONTH($Q1651)-MONTH('Recurring Transactions'!$J$33),3)=0),1,0),IF('Recurring Transactions'!$F$33="Annually",IF(AND(AND('Recurring Transactions'!$J$33&lt;=EOMONTH($Q1651,0),$Q1651&lt;='Recurring Transactions'!$L$33),MONTH($Q1651)=MONTH('Recurring Transactions'!$J$33)),1,0),0)))))))*'Recurring Transactions'!$D$33)</f>
        <v/>
      </c>
    </row>
    <row r="1652">
      <c r="N1652" s="126">
        <f>'Recurring Transactions'!$A$33</f>
        <v/>
      </c>
      <c r="O1652" s="126">
        <f>'Recurring Transactions'!$B$33</f>
        <v/>
      </c>
      <c r="P1652" s="126">
        <f>'Recurring Transactions'!$E$33</f>
        <v/>
      </c>
      <c r="Q1652" s="72">
        <f>IF('Recurring Transactions'!$J$33="","",EDATE('Recurring Transactions'!$J$33,10))</f>
        <v/>
      </c>
      <c r="R1652" s="126">
        <f>IF($Q1652="","",TEXT($Q1652,"mmm yyyy"))</f>
        <v/>
      </c>
      <c r="S1652" s="124">
        <f>IF(OR('Recurring Transactions'!$A$33="",$Q1652=""),0,(IF('Recurring Transactions'!$F$33="Monthly",IF(AND('Recurring Transactions'!$J$33&lt;=EOMONTH($Q1652,0),$Q1652&lt;='Recurring Transactions'!$L$33),1,0),IF('Recurring Transactions'!$F$33="Semi-monthly",IF(AND('Recurring Transactions'!$J$33&lt;=EOMONTH($Q1652,0),$Q1652&lt;='Recurring Transactions'!$L$33),2,0),IF('Recurring Transactions'!$F$33="Weekly",IF(AND('Recurring Transactions'!$J$33&lt;=EOMONTH($Q1652,0),$Q1652&lt;='Recurring Transactions'!$L$33),MAX(0,INT((MIN(EOMONTH($Q1652,0),'Recurring Transactions'!$L$33)-'Recurring Transactions'!$J$33)/7)+INT(-(MAX('Recurring Transactions'!$J$33,$Q1652)-'Recurring Transactions'!$J$33)/7)+1),0),IF('Recurring Transactions'!$F$33="Bi-weekly",IF(AND('Recurring Transactions'!$J$33&lt;=EOMONTH($Q1652,0),$Q1652&lt;='Recurring Transactions'!$L$33),MAX(0,INT((MIN(EOMONTH($Q1652,0),'Recurring Transactions'!$L$33)-'Recurring Transactions'!$J$33)/14)+INT(-(MAX('Recurring Transactions'!$J$33,$Q1652)-'Recurring Transactions'!$J$33)/14)+1),0),IF('Recurring Transactions'!$F$33="Quarterly",IF(AND(AND('Recurring Transactions'!$J$33&lt;=EOMONTH($Q1652,0),$Q1652&lt;='Recurring Transactions'!$L$33),MOD((YEAR($Q1652)-YEAR('Recurring Transactions'!$J$33))*12+MONTH($Q1652)-MONTH('Recurring Transactions'!$J$33),3)=0),1,0),IF('Recurring Transactions'!$F$33="Annually",IF(AND(AND('Recurring Transactions'!$J$33&lt;=EOMONTH($Q1652,0),$Q1652&lt;='Recurring Transactions'!$L$33),MONTH($Q1652)=MONTH('Recurring Transactions'!$J$33)),1,0),0)))))))*'Recurring Transactions'!$D$33)</f>
        <v/>
      </c>
    </row>
    <row r="1653">
      <c r="N1653" s="126">
        <f>'Recurring Transactions'!$A$33</f>
        <v/>
      </c>
      <c r="O1653" s="126">
        <f>'Recurring Transactions'!$B$33</f>
        <v/>
      </c>
      <c r="P1653" s="126">
        <f>'Recurring Transactions'!$E$33</f>
        <v/>
      </c>
      <c r="Q1653" s="72">
        <f>IF('Recurring Transactions'!$J$33="","",EDATE('Recurring Transactions'!$J$33,11))</f>
        <v/>
      </c>
      <c r="R1653" s="126">
        <f>IF($Q1653="","",TEXT($Q1653,"mmm yyyy"))</f>
        <v/>
      </c>
      <c r="S1653" s="124">
        <f>IF(OR('Recurring Transactions'!$A$33="",$Q1653=""),0,(IF('Recurring Transactions'!$F$33="Monthly",IF(AND('Recurring Transactions'!$J$33&lt;=EOMONTH($Q1653,0),$Q1653&lt;='Recurring Transactions'!$L$33),1,0),IF('Recurring Transactions'!$F$33="Semi-monthly",IF(AND('Recurring Transactions'!$J$33&lt;=EOMONTH($Q1653,0),$Q1653&lt;='Recurring Transactions'!$L$33),2,0),IF('Recurring Transactions'!$F$33="Weekly",IF(AND('Recurring Transactions'!$J$33&lt;=EOMONTH($Q1653,0),$Q1653&lt;='Recurring Transactions'!$L$33),MAX(0,INT((MIN(EOMONTH($Q1653,0),'Recurring Transactions'!$L$33)-'Recurring Transactions'!$J$33)/7)+INT(-(MAX('Recurring Transactions'!$J$33,$Q1653)-'Recurring Transactions'!$J$33)/7)+1),0),IF('Recurring Transactions'!$F$33="Bi-weekly",IF(AND('Recurring Transactions'!$J$33&lt;=EOMONTH($Q1653,0),$Q1653&lt;='Recurring Transactions'!$L$33),MAX(0,INT((MIN(EOMONTH($Q1653,0),'Recurring Transactions'!$L$33)-'Recurring Transactions'!$J$33)/14)+INT(-(MAX('Recurring Transactions'!$J$33,$Q1653)-'Recurring Transactions'!$J$33)/14)+1),0),IF('Recurring Transactions'!$F$33="Quarterly",IF(AND(AND('Recurring Transactions'!$J$33&lt;=EOMONTH($Q1653,0),$Q1653&lt;='Recurring Transactions'!$L$33),MOD((YEAR($Q1653)-YEAR('Recurring Transactions'!$J$33))*12+MONTH($Q1653)-MONTH('Recurring Transactions'!$J$33),3)=0),1,0),IF('Recurring Transactions'!$F$33="Annually",IF(AND(AND('Recurring Transactions'!$J$33&lt;=EOMONTH($Q1653,0),$Q1653&lt;='Recurring Transactions'!$L$33),MONTH($Q1653)=MONTH('Recurring Transactions'!$J$33)),1,0),0)))))))*'Recurring Transactions'!$D$33)</f>
        <v/>
      </c>
    </row>
    <row r="1654">
      <c r="N1654" s="126">
        <f>'Recurring Transactions'!$A$33</f>
        <v/>
      </c>
      <c r="O1654" s="126">
        <f>'Recurring Transactions'!$B$33</f>
        <v/>
      </c>
      <c r="P1654" s="126">
        <f>'Recurring Transactions'!$E$33</f>
        <v/>
      </c>
      <c r="Q1654" s="72">
        <f>IF('Recurring Transactions'!$J$33="","",EDATE('Recurring Transactions'!$J$33,12))</f>
        <v/>
      </c>
      <c r="R1654" s="126">
        <f>IF($Q1654="","",TEXT($Q1654,"mmm yyyy"))</f>
        <v/>
      </c>
      <c r="S1654" s="124">
        <f>IF(OR('Recurring Transactions'!$A$33="",$Q1654=""),0,(IF('Recurring Transactions'!$F$33="Monthly",IF(AND('Recurring Transactions'!$J$33&lt;=EOMONTH($Q1654,0),$Q1654&lt;='Recurring Transactions'!$L$33),1,0),IF('Recurring Transactions'!$F$33="Semi-monthly",IF(AND('Recurring Transactions'!$J$33&lt;=EOMONTH($Q1654,0),$Q1654&lt;='Recurring Transactions'!$L$33),2,0),IF('Recurring Transactions'!$F$33="Weekly",IF(AND('Recurring Transactions'!$J$33&lt;=EOMONTH($Q1654,0),$Q1654&lt;='Recurring Transactions'!$L$33),MAX(0,INT((MIN(EOMONTH($Q1654,0),'Recurring Transactions'!$L$33)-'Recurring Transactions'!$J$33)/7)+INT(-(MAX('Recurring Transactions'!$J$33,$Q1654)-'Recurring Transactions'!$J$33)/7)+1),0),IF('Recurring Transactions'!$F$33="Bi-weekly",IF(AND('Recurring Transactions'!$J$33&lt;=EOMONTH($Q1654,0),$Q1654&lt;='Recurring Transactions'!$L$33),MAX(0,INT((MIN(EOMONTH($Q1654,0),'Recurring Transactions'!$L$33)-'Recurring Transactions'!$J$33)/14)+INT(-(MAX('Recurring Transactions'!$J$33,$Q1654)-'Recurring Transactions'!$J$33)/14)+1),0),IF('Recurring Transactions'!$F$33="Quarterly",IF(AND(AND('Recurring Transactions'!$J$33&lt;=EOMONTH($Q1654,0),$Q1654&lt;='Recurring Transactions'!$L$33),MOD((YEAR($Q1654)-YEAR('Recurring Transactions'!$J$33))*12+MONTH($Q1654)-MONTH('Recurring Transactions'!$J$33),3)=0),1,0),IF('Recurring Transactions'!$F$33="Annually",IF(AND(AND('Recurring Transactions'!$J$33&lt;=EOMONTH($Q1654,0),$Q1654&lt;='Recurring Transactions'!$L$33),MONTH($Q1654)=MONTH('Recurring Transactions'!$J$33)),1,0),0)))))))*'Recurring Transactions'!$D$33)</f>
        <v/>
      </c>
    </row>
    <row r="1655">
      <c r="N1655" s="126">
        <f>'Recurring Transactions'!$A$33</f>
        <v/>
      </c>
      <c r="O1655" s="126">
        <f>'Recurring Transactions'!$B$33</f>
        <v/>
      </c>
      <c r="P1655" s="126">
        <f>'Recurring Transactions'!$E$33</f>
        <v/>
      </c>
      <c r="Q1655" s="72">
        <f>IF('Recurring Transactions'!$J$33="","",EDATE('Recurring Transactions'!$J$33,13))</f>
        <v/>
      </c>
      <c r="R1655" s="126">
        <f>IF($Q1655="","",TEXT($Q1655,"mmm yyyy"))</f>
        <v/>
      </c>
      <c r="S1655" s="124">
        <f>IF(OR('Recurring Transactions'!$A$33="",$Q1655=""),0,(IF('Recurring Transactions'!$F$33="Monthly",IF(AND('Recurring Transactions'!$J$33&lt;=EOMONTH($Q1655,0),$Q1655&lt;='Recurring Transactions'!$L$33),1,0),IF('Recurring Transactions'!$F$33="Semi-monthly",IF(AND('Recurring Transactions'!$J$33&lt;=EOMONTH($Q1655,0),$Q1655&lt;='Recurring Transactions'!$L$33),2,0),IF('Recurring Transactions'!$F$33="Weekly",IF(AND('Recurring Transactions'!$J$33&lt;=EOMONTH($Q1655,0),$Q1655&lt;='Recurring Transactions'!$L$33),MAX(0,INT((MIN(EOMONTH($Q1655,0),'Recurring Transactions'!$L$33)-'Recurring Transactions'!$J$33)/7)+INT(-(MAX('Recurring Transactions'!$J$33,$Q1655)-'Recurring Transactions'!$J$33)/7)+1),0),IF('Recurring Transactions'!$F$33="Bi-weekly",IF(AND('Recurring Transactions'!$J$33&lt;=EOMONTH($Q1655,0),$Q1655&lt;='Recurring Transactions'!$L$33),MAX(0,INT((MIN(EOMONTH($Q1655,0),'Recurring Transactions'!$L$33)-'Recurring Transactions'!$J$33)/14)+INT(-(MAX('Recurring Transactions'!$J$33,$Q1655)-'Recurring Transactions'!$J$33)/14)+1),0),IF('Recurring Transactions'!$F$33="Quarterly",IF(AND(AND('Recurring Transactions'!$J$33&lt;=EOMONTH($Q1655,0),$Q1655&lt;='Recurring Transactions'!$L$33),MOD((YEAR($Q1655)-YEAR('Recurring Transactions'!$J$33))*12+MONTH($Q1655)-MONTH('Recurring Transactions'!$J$33),3)=0),1,0),IF('Recurring Transactions'!$F$33="Annually",IF(AND(AND('Recurring Transactions'!$J$33&lt;=EOMONTH($Q1655,0),$Q1655&lt;='Recurring Transactions'!$L$33),MONTH($Q1655)=MONTH('Recurring Transactions'!$J$33)),1,0),0)))))))*'Recurring Transactions'!$D$33)</f>
        <v/>
      </c>
    </row>
    <row r="1656">
      <c r="N1656" s="126">
        <f>'Recurring Transactions'!$A$33</f>
        <v/>
      </c>
      <c r="O1656" s="126">
        <f>'Recurring Transactions'!$B$33</f>
        <v/>
      </c>
      <c r="P1656" s="126">
        <f>'Recurring Transactions'!$E$33</f>
        <v/>
      </c>
      <c r="Q1656" s="72">
        <f>IF('Recurring Transactions'!$J$33="","",EDATE('Recurring Transactions'!$J$33,14))</f>
        <v/>
      </c>
      <c r="R1656" s="126">
        <f>IF($Q1656="","",TEXT($Q1656,"mmm yyyy"))</f>
        <v/>
      </c>
      <c r="S1656" s="124">
        <f>IF(OR('Recurring Transactions'!$A$33="",$Q1656=""),0,(IF('Recurring Transactions'!$F$33="Monthly",IF(AND('Recurring Transactions'!$J$33&lt;=EOMONTH($Q1656,0),$Q1656&lt;='Recurring Transactions'!$L$33),1,0),IF('Recurring Transactions'!$F$33="Semi-monthly",IF(AND('Recurring Transactions'!$J$33&lt;=EOMONTH($Q1656,0),$Q1656&lt;='Recurring Transactions'!$L$33),2,0),IF('Recurring Transactions'!$F$33="Weekly",IF(AND('Recurring Transactions'!$J$33&lt;=EOMONTH($Q1656,0),$Q1656&lt;='Recurring Transactions'!$L$33),MAX(0,INT((MIN(EOMONTH($Q1656,0),'Recurring Transactions'!$L$33)-'Recurring Transactions'!$J$33)/7)+INT(-(MAX('Recurring Transactions'!$J$33,$Q1656)-'Recurring Transactions'!$J$33)/7)+1),0),IF('Recurring Transactions'!$F$33="Bi-weekly",IF(AND('Recurring Transactions'!$J$33&lt;=EOMONTH($Q1656,0),$Q1656&lt;='Recurring Transactions'!$L$33),MAX(0,INT((MIN(EOMONTH($Q1656,0),'Recurring Transactions'!$L$33)-'Recurring Transactions'!$J$33)/14)+INT(-(MAX('Recurring Transactions'!$J$33,$Q1656)-'Recurring Transactions'!$J$33)/14)+1),0),IF('Recurring Transactions'!$F$33="Quarterly",IF(AND(AND('Recurring Transactions'!$J$33&lt;=EOMONTH($Q1656,0),$Q1656&lt;='Recurring Transactions'!$L$33),MOD((YEAR($Q1656)-YEAR('Recurring Transactions'!$J$33))*12+MONTH($Q1656)-MONTH('Recurring Transactions'!$J$33),3)=0),1,0),IF('Recurring Transactions'!$F$33="Annually",IF(AND(AND('Recurring Transactions'!$J$33&lt;=EOMONTH($Q1656,0),$Q1656&lt;='Recurring Transactions'!$L$33),MONTH($Q1656)=MONTH('Recurring Transactions'!$J$33)),1,0),0)))))))*'Recurring Transactions'!$D$33)</f>
        <v/>
      </c>
    </row>
    <row r="1657">
      <c r="N1657" s="126">
        <f>'Recurring Transactions'!$A$33</f>
        <v/>
      </c>
      <c r="O1657" s="126">
        <f>'Recurring Transactions'!$B$33</f>
        <v/>
      </c>
      <c r="P1657" s="126">
        <f>'Recurring Transactions'!$E$33</f>
        <v/>
      </c>
      <c r="Q1657" s="72">
        <f>IF('Recurring Transactions'!$J$33="","",EDATE('Recurring Transactions'!$J$33,15))</f>
        <v/>
      </c>
      <c r="R1657" s="126">
        <f>IF($Q1657="","",TEXT($Q1657,"mmm yyyy"))</f>
        <v/>
      </c>
      <c r="S1657" s="124">
        <f>IF(OR('Recurring Transactions'!$A$33="",$Q1657=""),0,(IF('Recurring Transactions'!$F$33="Monthly",IF(AND('Recurring Transactions'!$J$33&lt;=EOMONTH($Q1657,0),$Q1657&lt;='Recurring Transactions'!$L$33),1,0),IF('Recurring Transactions'!$F$33="Semi-monthly",IF(AND('Recurring Transactions'!$J$33&lt;=EOMONTH($Q1657,0),$Q1657&lt;='Recurring Transactions'!$L$33),2,0),IF('Recurring Transactions'!$F$33="Weekly",IF(AND('Recurring Transactions'!$J$33&lt;=EOMONTH($Q1657,0),$Q1657&lt;='Recurring Transactions'!$L$33),MAX(0,INT((MIN(EOMONTH($Q1657,0),'Recurring Transactions'!$L$33)-'Recurring Transactions'!$J$33)/7)+INT(-(MAX('Recurring Transactions'!$J$33,$Q1657)-'Recurring Transactions'!$J$33)/7)+1),0),IF('Recurring Transactions'!$F$33="Bi-weekly",IF(AND('Recurring Transactions'!$J$33&lt;=EOMONTH($Q1657,0),$Q1657&lt;='Recurring Transactions'!$L$33),MAX(0,INT((MIN(EOMONTH($Q1657,0),'Recurring Transactions'!$L$33)-'Recurring Transactions'!$J$33)/14)+INT(-(MAX('Recurring Transactions'!$J$33,$Q1657)-'Recurring Transactions'!$J$33)/14)+1),0),IF('Recurring Transactions'!$F$33="Quarterly",IF(AND(AND('Recurring Transactions'!$J$33&lt;=EOMONTH($Q1657,0),$Q1657&lt;='Recurring Transactions'!$L$33),MOD((YEAR($Q1657)-YEAR('Recurring Transactions'!$J$33))*12+MONTH($Q1657)-MONTH('Recurring Transactions'!$J$33),3)=0),1,0),IF('Recurring Transactions'!$F$33="Annually",IF(AND(AND('Recurring Transactions'!$J$33&lt;=EOMONTH($Q1657,0),$Q1657&lt;='Recurring Transactions'!$L$33),MONTH($Q1657)=MONTH('Recurring Transactions'!$J$33)),1,0),0)))))))*'Recurring Transactions'!$D$33)</f>
        <v/>
      </c>
    </row>
    <row r="1658">
      <c r="N1658" s="126">
        <f>'Recurring Transactions'!$A$33</f>
        <v/>
      </c>
      <c r="O1658" s="126">
        <f>'Recurring Transactions'!$B$33</f>
        <v/>
      </c>
      <c r="P1658" s="126">
        <f>'Recurring Transactions'!$E$33</f>
        <v/>
      </c>
      <c r="Q1658" s="72">
        <f>IF('Recurring Transactions'!$J$33="","",EDATE('Recurring Transactions'!$J$33,16))</f>
        <v/>
      </c>
      <c r="R1658" s="126">
        <f>IF($Q1658="","",TEXT($Q1658,"mmm yyyy"))</f>
        <v/>
      </c>
      <c r="S1658" s="124">
        <f>IF(OR('Recurring Transactions'!$A$33="",$Q1658=""),0,(IF('Recurring Transactions'!$F$33="Monthly",IF(AND('Recurring Transactions'!$J$33&lt;=EOMONTH($Q1658,0),$Q1658&lt;='Recurring Transactions'!$L$33),1,0),IF('Recurring Transactions'!$F$33="Semi-monthly",IF(AND('Recurring Transactions'!$J$33&lt;=EOMONTH($Q1658,0),$Q1658&lt;='Recurring Transactions'!$L$33),2,0),IF('Recurring Transactions'!$F$33="Weekly",IF(AND('Recurring Transactions'!$J$33&lt;=EOMONTH($Q1658,0),$Q1658&lt;='Recurring Transactions'!$L$33),MAX(0,INT((MIN(EOMONTH($Q1658,0),'Recurring Transactions'!$L$33)-'Recurring Transactions'!$J$33)/7)+INT(-(MAX('Recurring Transactions'!$J$33,$Q1658)-'Recurring Transactions'!$J$33)/7)+1),0),IF('Recurring Transactions'!$F$33="Bi-weekly",IF(AND('Recurring Transactions'!$J$33&lt;=EOMONTH($Q1658,0),$Q1658&lt;='Recurring Transactions'!$L$33),MAX(0,INT((MIN(EOMONTH($Q1658,0),'Recurring Transactions'!$L$33)-'Recurring Transactions'!$J$33)/14)+INT(-(MAX('Recurring Transactions'!$J$33,$Q1658)-'Recurring Transactions'!$J$33)/14)+1),0),IF('Recurring Transactions'!$F$33="Quarterly",IF(AND(AND('Recurring Transactions'!$J$33&lt;=EOMONTH($Q1658,0),$Q1658&lt;='Recurring Transactions'!$L$33),MOD((YEAR($Q1658)-YEAR('Recurring Transactions'!$J$33))*12+MONTH($Q1658)-MONTH('Recurring Transactions'!$J$33),3)=0),1,0),IF('Recurring Transactions'!$F$33="Annually",IF(AND(AND('Recurring Transactions'!$J$33&lt;=EOMONTH($Q1658,0),$Q1658&lt;='Recurring Transactions'!$L$33),MONTH($Q1658)=MONTH('Recurring Transactions'!$J$33)),1,0),0)))))))*'Recurring Transactions'!$D$33)</f>
        <v/>
      </c>
    </row>
    <row r="1659">
      <c r="N1659" s="126">
        <f>'Recurring Transactions'!$A$33</f>
        <v/>
      </c>
      <c r="O1659" s="126">
        <f>'Recurring Transactions'!$B$33</f>
        <v/>
      </c>
      <c r="P1659" s="126">
        <f>'Recurring Transactions'!$E$33</f>
        <v/>
      </c>
      <c r="Q1659" s="72">
        <f>IF('Recurring Transactions'!$J$33="","",EDATE('Recurring Transactions'!$J$33,17))</f>
        <v/>
      </c>
      <c r="R1659" s="126">
        <f>IF($Q1659="","",TEXT($Q1659,"mmm yyyy"))</f>
        <v/>
      </c>
      <c r="S1659" s="124">
        <f>IF(OR('Recurring Transactions'!$A$33="",$Q1659=""),0,(IF('Recurring Transactions'!$F$33="Monthly",IF(AND('Recurring Transactions'!$J$33&lt;=EOMONTH($Q1659,0),$Q1659&lt;='Recurring Transactions'!$L$33),1,0),IF('Recurring Transactions'!$F$33="Semi-monthly",IF(AND('Recurring Transactions'!$J$33&lt;=EOMONTH($Q1659,0),$Q1659&lt;='Recurring Transactions'!$L$33),2,0),IF('Recurring Transactions'!$F$33="Weekly",IF(AND('Recurring Transactions'!$J$33&lt;=EOMONTH($Q1659,0),$Q1659&lt;='Recurring Transactions'!$L$33),MAX(0,INT((MIN(EOMONTH($Q1659,0),'Recurring Transactions'!$L$33)-'Recurring Transactions'!$J$33)/7)+INT(-(MAX('Recurring Transactions'!$J$33,$Q1659)-'Recurring Transactions'!$J$33)/7)+1),0),IF('Recurring Transactions'!$F$33="Bi-weekly",IF(AND('Recurring Transactions'!$J$33&lt;=EOMONTH($Q1659,0),$Q1659&lt;='Recurring Transactions'!$L$33),MAX(0,INT((MIN(EOMONTH($Q1659,0),'Recurring Transactions'!$L$33)-'Recurring Transactions'!$J$33)/14)+INT(-(MAX('Recurring Transactions'!$J$33,$Q1659)-'Recurring Transactions'!$J$33)/14)+1),0),IF('Recurring Transactions'!$F$33="Quarterly",IF(AND(AND('Recurring Transactions'!$J$33&lt;=EOMONTH($Q1659,0),$Q1659&lt;='Recurring Transactions'!$L$33),MOD((YEAR($Q1659)-YEAR('Recurring Transactions'!$J$33))*12+MONTH($Q1659)-MONTH('Recurring Transactions'!$J$33),3)=0),1,0),IF('Recurring Transactions'!$F$33="Annually",IF(AND(AND('Recurring Transactions'!$J$33&lt;=EOMONTH($Q1659,0),$Q1659&lt;='Recurring Transactions'!$L$33),MONTH($Q1659)=MONTH('Recurring Transactions'!$J$33)),1,0),0)))))))*'Recurring Transactions'!$D$33)</f>
        <v/>
      </c>
    </row>
    <row r="1660">
      <c r="N1660" s="126">
        <f>'Recurring Transactions'!$A$33</f>
        <v/>
      </c>
      <c r="O1660" s="126">
        <f>'Recurring Transactions'!$B$33</f>
        <v/>
      </c>
      <c r="P1660" s="126">
        <f>'Recurring Transactions'!$E$33</f>
        <v/>
      </c>
      <c r="Q1660" s="72">
        <f>IF('Recurring Transactions'!$J$33="","",EDATE('Recurring Transactions'!$J$33,18))</f>
        <v/>
      </c>
      <c r="R1660" s="126">
        <f>IF($Q1660="","",TEXT($Q1660,"mmm yyyy"))</f>
        <v/>
      </c>
      <c r="S1660" s="124">
        <f>IF(OR('Recurring Transactions'!$A$33="",$Q1660=""),0,(IF('Recurring Transactions'!$F$33="Monthly",IF(AND('Recurring Transactions'!$J$33&lt;=EOMONTH($Q1660,0),$Q1660&lt;='Recurring Transactions'!$L$33),1,0),IF('Recurring Transactions'!$F$33="Semi-monthly",IF(AND('Recurring Transactions'!$J$33&lt;=EOMONTH($Q1660,0),$Q1660&lt;='Recurring Transactions'!$L$33),2,0),IF('Recurring Transactions'!$F$33="Weekly",IF(AND('Recurring Transactions'!$J$33&lt;=EOMONTH($Q1660,0),$Q1660&lt;='Recurring Transactions'!$L$33),MAX(0,INT((MIN(EOMONTH($Q1660,0),'Recurring Transactions'!$L$33)-'Recurring Transactions'!$J$33)/7)+INT(-(MAX('Recurring Transactions'!$J$33,$Q1660)-'Recurring Transactions'!$J$33)/7)+1),0),IF('Recurring Transactions'!$F$33="Bi-weekly",IF(AND('Recurring Transactions'!$J$33&lt;=EOMONTH($Q1660,0),$Q1660&lt;='Recurring Transactions'!$L$33),MAX(0,INT((MIN(EOMONTH($Q1660,0),'Recurring Transactions'!$L$33)-'Recurring Transactions'!$J$33)/14)+INT(-(MAX('Recurring Transactions'!$J$33,$Q1660)-'Recurring Transactions'!$J$33)/14)+1),0),IF('Recurring Transactions'!$F$33="Quarterly",IF(AND(AND('Recurring Transactions'!$J$33&lt;=EOMONTH($Q1660,0),$Q1660&lt;='Recurring Transactions'!$L$33),MOD((YEAR($Q1660)-YEAR('Recurring Transactions'!$J$33))*12+MONTH($Q1660)-MONTH('Recurring Transactions'!$J$33),3)=0),1,0),IF('Recurring Transactions'!$F$33="Annually",IF(AND(AND('Recurring Transactions'!$J$33&lt;=EOMONTH($Q1660,0),$Q1660&lt;='Recurring Transactions'!$L$33),MONTH($Q1660)=MONTH('Recurring Transactions'!$J$33)),1,0),0)))))))*'Recurring Transactions'!$D$33)</f>
        <v/>
      </c>
    </row>
    <row r="1661">
      <c r="N1661" s="126">
        <f>'Recurring Transactions'!$A$33</f>
        <v/>
      </c>
      <c r="O1661" s="126">
        <f>'Recurring Transactions'!$B$33</f>
        <v/>
      </c>
      <c r="P1661" s="126">
        <f>'Recurring Transactions'!$E$33</f>
        <v/>
      </c>
      <c r="Q1661" s="72">
        <f>IF('Recurring Transactions'!$J$33="","",EDATE('Recurring Transactions'!$J$33,19))</f>
        <v/>
      </c>
      <c r="R1661" s="126">
        <f>IF($Q1661="","",TEXT($Q1661,"mmm yyyy"))</f>
        <v/>
      </c>
      <c r="S1661" s="124">
        <f>IF(OR('Recurring Transactions'!$A$33="",$Q1661=""),0,(IF('Recurring Transactions'!$F$33="Monthly",IF(AND('Recurring Transactions'!$J$33&lt;=EOMONTH($Q1661,0),$Q1661&lt;='Recurring Transactions'!$L$33),1,0),IF('Recurring Transactions'!$F$33="Semi-monthly",IF(AND('Recurring Transactions'!$J$33&lt;=EOMONTH($Q1661,0),$Q1661&lt;='Recurring Transactions'!$L$33),2,0),IF('Recurring Transactions'!$F$33="Weekly",IF(AND('Recurring Transactions'!$J$33&lt;=EOMONTH($Q1661,0),$Q1661&lt;='Recurring Transactions'!$L$33),MAX(0,INT((MIN(EOMONTH($Q1661,0),'Recurring Transactions'!$L$33)-'Recurring Transactions'!$J$33)/7)+INT(-(MAX('Recurring Transactions'!$J$33,$Q1661)-'Recurring Transactions'!$J$33)/7)+1),0),IF('Recurring Transactions'!$F$33="Bi-weekly",IF(AND('Recurring Transactions'!$J$33&lt;=EOMONTH($Q1661,0),$Q1661&lt;='Recurring Transactions'!$L$33),MAX(0,INT((MIN(EOMONTH($Q1661,0),'Recurring Transactions'!$L$33)-'Recurring Transactions'!$J$33)/14)+INT(-(MAX('Recurring Transactions'!$J$33,$Q1661)-'Recurring Transactions'!$J$33)/14)+1),0),IF('Recurring Transactions'!$F$33="Quarterly",IF(AND(AND('Recurring Transactions'!$J$33&lt;=EOMONTH($Q1661,0),$Q1661&lt;='Recurring Transactions'!$L$33),MOD((YEAR($Q1661)-YEAR('Recurring Transactions'!$J$33))*12+MONTH($Q1661)-MONTH('Recurring Transactions'!$J$33),3)=0),1,0),IF('Recurring Transactions'!$F$33="Annually",IF(AND(AND('Recurring Transactions'!$J$33&lt;=EOMONTH($Q1661,0),$Q1661&lt;='Recurring Transactions'!$L$33),MONTH($Q1661)=MONTH('Recurring Transactions'!$J$33)),1,0),0)))))))*'Recurring Transactions'!$D$33)</f>
        <v/>
      </c>
    </row>
    <row r="1662">
      <c r="N1662" s="126">
        <f>'Recurring Transactions'!$A$33</f>
        <v/>
      </c>
      <c r="O1662" s="126">
        <f>'Recurring Transactions'!$B$33</f>
        <v/>
      </c>
      <c r="P1662" s="126">
        <f>'Recurring Transactions'!$E$33</f>
        <v/>
      </c>
      <c r="Q1662" s="72">
        <f>IF('Recurring Transactions'!$J$33="","",EDATE('Recurring Transactions'!$J$33,20))</f>
        <v/>
      </c>
      <c r="R1662" s="126">
        <f>IF($Q1662="","",TEXT($Q1662,"mmm yyyy"))</f>
        <v/>
      </c>
      <c r="S1662" s="124">
        <f>IF(OR('Recurring Transactions'!$A$33="",$Q1662=""),0,(IF('Recurring Transactions'!$F$33="Monthly",IF(AND('Recurring Transactions'!$J$33&lt;=EOMONTH($Q1662,0),$Q1662&lt;='Recurring Transactions'!$L$33),1,0),IF('Recurring Transactions'!$F$33="Semi-monthly",IF(AND('Recurring Transactions'!$J$33&lt;=EOMONTH($Q1662,0),$Q1662&lt;='Recurring Transactions'!$L$33),2,0),IF('Recurring Transactions'!$F$33="Weekly",IF(AND('Recurring Transactions'!$J$33&lt;=EOMONTH($Q1662,0),$Q1662&lt;='Recurring Transactions'!$L$33),MAX(0,INT((MIN(EOMONTH($Q1662,0),'Recurring Transactions'!$L$33)-'Recurring Transactions'!$J$33)/7)+INT(-(MAX('Recurring Transactions'!$J$33,$Q1662)-'Recurring Transactions'!$J$33)/7)+1),0),IF('Recurring Transactions'!$F$33="Bi-weekly",IF(AND('Recurring Transactions'!$J$33&lt;=EOMONTH($Q1662,0),$Q1662&lt;='Recurring Transactions'!$L$33),MAX(0,INT((MIN(EOMONTH($Q1662,0),'Recurring Transactions'!$L$33)-'Recurring Transactions'!$J$33)/14)+INT(-(MAX('Recurring Transactions'!$J$33,$Q1662)-'Recurring Transactions'!$J$33)/14)+1),0),IF('Recurring Transactions'!$F$33="Quarterly",IF(AND(AND('Recurring Transactions'!$J$33&lt;=EOMONTH($Q1662,0),$Q1662&lt;='Recurring Transactions'!$L$33),MOD((YEAR($Q1662)-YEAR('Recurring Transactions'!$J$33))*12+MONTH($Q1662)-MONTH('Recurring Transactions'!$J$33),3)=0),1,0),IF('Recurring Transactions'!$F$33="Annually",IF(AND(AND('Recurring Transactions'!$J$33&lt;=EOMONTH($Q1662,0),$Q1662&lt;='Recurring Transactions'!$L$33),MONTH($Q1662)=MONTH('Recurring Transactions'!$J$33)),1,0),0)))))))*'Recurring Transactions'!$D$33)</f>
        <v/>
      </c>
    </row>
    <row r="1663">
      <c r="N1663" s="126">
        <f>'Recurring Transactions'!$A$33</f>
        <v/>
      </c>
      <c r="O1663" s="126">
        <f>'Recurring Transactions'!$B$33</f>
        <v/>
      </c>
      <c r="P1663" s="126">
        <f>'Recurring Transactions'!$E$33</f>
        <v/>
      </c>
      <c r="Q1663" s="72">
        <f>IF('Recurring Transactions'!$J$33="","",EDATE('Recurring Transactions'!$J$33,21))</f>
        <v/>
      </c>
      <c r="R1663" s="126">
        <f>IF($Q1663="","",TEXT($Q1663,"mmm yyyy"))</f>
        <v/>
      </c>
      <c r="S1663" s="124">
        <f>IF(OR('Recurring Transactions'!$A$33="",$Q1663=""),0,(IF('Recurring Transactions'!$F$33="Monthly",IF(AND('Recurring Transactions'!$J$33&lt;=EOMONTH($Q1663,0),$Q1663&lt;='Recurring Transactions'!$L$33),1,0),IF('Recurring Transactions'!$F$33="Semi-monthly",IF(AND('Recurring Transactions'!$J$33&lt;=EOMONTH($Q1663,0),$Q1663&lt;='Recurring Transactions'!$L$33),2,0),IF('Recurring Transactions'!$F$33="Weekly",IF(AND('Recurring Transactions'!$J$33&lt;=EOMONTH($Q1663,0),$Q1663&lt;='Recurring Transactions'!$L$33),MAX(0,INT((MIN(EOMONTH($Q1663,0),'Recurring Transactions'!$L$33)-'Recurring Transactions'!$J$33)/7)+INT(-(MAX('Recurring Transactions'!$J$33,$Q1663)-'Recurring Transactions'!$J$33)/7)+1),0),IF('Recurring Transactions'!$F$33="Bi-weekly",IF(AND('Recurring Transactions'!$J$33&lt;=EOMONTH($Q1663,0),$Q1663&lt;='Recurring Transactions'!$L$33),MAX(0,INT((MIN(EOMONTH($Q1663,0),'Recurring Transactions'!$L$33)-'Recurring Transactions'!$J$33)/14)+INT(-(MAX('Recurring Transactions'!$J$33,$Q1663)-'Recurring Transactions'!$J$33)/14)+1),0),IF('Recurring Transactions'!$F$33="Quarterly",IF(AND(AND('Recurring Transactions'!$J$33&lt;=EOMONTH($Q1663,0),$Q1663&lt;='Recurring Transactions'!$L$33),MOD((YEAR($Q1663)-YEAR('Recurring Transactions'!$J$33))*12+MONTH($Q1663)-MONTH('Recurring Transactions'!$J$33),3)=0),1,0),IF('Recurring Transactions'!$F$33="Annually",IF(AND(AND('Recurring Transactions'!$J$33&lt;=EOMONTH($Q1663,0),$Q1663&lt;='Recurring Transactions'!$L$33),MONTH($Q1663)=MONTH('Recurring Transactions'!$J$33)),1,0),0)))))))*'Recurring Transactions'!$D$33)</f>
        <v/>
      </c>
    </row>
    <row r="1664">
      <c r="N1664" s="126">
        <f>'Recurring Transactions'!$A$33</f>
        <v/>
      </c>
      <c r="O1664" s="126">
        <f>'Recurring Transactions'!$B$33</f>
        <v/>
      </c>
      <c r="P1664" s="126">
        <f>'Recurring Transactions'!$E$33</f>
        <v/>
      </c>
      <c r="Q1664" s="72">
        <f>IF('Recurring Transactions'!$J$33="","",EDATE('Recurring Transactions'!$J$33,22))</f>
        <v/>
      </c>
      <c r="R1664" s="126">
        <f>IF($Q1664="","",TEXT($Q1664,"mmm yyyy"))</f>
        <v/>
      </c>
      <c r="S1664" s="124">
        <f>IF(OR('Recurring Transactions'!$A$33="",$Q1664=""),0,(IF('Recurring Transactions'!$F$33="Monthly",IF(AND('Recurring Transactions'!$J$33&lt;=EOMONTH($Q1664,0),$Q1664&lt;='Recurring Transactions'!$L$33),1,0),IF('Recurring Transactions'!$F$33="Semi-monthly",IF(AND('Recurring Transactions'!$J$33&lt;=EOMONTH($Q1664,0),$Q1664&lt;='Recurring Transactions'!$L$33),2,0),IF('Recurring Transactions'!$F$33="Weekly",IF(AND('Recurring Transactions'!$J$33&lt;=EOMONTH($Q1664,0),$Q1664&lt;='Recurring Transactions'!$L$33),MAX(0,INT((MIN(EOMONTH($Q1664,0),'Recurring Transactions'!$L$33)-'Recurring Transactions'!$J$33)/7)+INT(-(MAX('Recurring Transactions'!$J$33,$Q1664)-'Recurring Transactions'!$J$33)/7)+1),0),IF('Recurring Transactions'!$F$33="Bi-weekly",IF(AND('Recurring Transactions'!$J$33&lt;=EOMONTH($Q1664,0),$Q1664&lt;='Recurring Transactions'!$L$33),MAX(0,INT((MIN(EOMONTH($Q1664,0),'Recurring Transactions'!$L$33)-'Recurring Transactions'!$J$33)/14)+INT(-(MAX('Recurring Transactions'!$J$33,$Q1664)-'Recurring Transactions'!$J$33)/14)+1),0),IF('Recurring Transactions'!$F$33="Quarterly",IF(AND(AND('Recurring Transactions'!$J$33&lt;=EOMONTH($Q1664,0),$Q1664&lt;='Recurring Transactions'!$L$33),MOD((YEAR($Q1664)-YEAR('Recurring Transactions'!$J$33))*12+MONTH($Q1664)-MONTH('Recurring Transactions'!$J$33),3)=0),1,0),IF('Recurring Transactions'!$F$33="Annually",IF(AND(AND('Recurring Transactions'!$J$33&lt;=EOMONTH($Q1664,0),$Q1664&lt;='Recurring Transactions'!$L$33),MONTH($Q1664)=MONTH('Recurring Transactions'!$J$33)),1,0),0)))))))*'Recurring Transactions'!$D$33)</f>
        <v/>
      </c>
    </row>
    <row r="1665">
      <c r="N1665" s="126">
        <f>'Recurring Transactions'!$A$33</f>
        <v/>
      </c>
      <c r="O1665" s="126">
        <f>'Recurring Transactions'!$B$33</f>
        <v/>
      </c>
      <c r="P1665" s="126">
        <f>'Recurring Transactions'!$E$33</f>
        <v/>
      </c>
      <c r="Q1665" s="72">
        <f>IF('Recurring Transactions'!$J$33="","",EDATE('Recurring Transactions'!$J$33,23))</f>
        <v/>
      </c>
      <c r="R1665" s="126">
        <f>IF($Q1665="","",TEXT($Q1665,"mmm yyyy"))</f>
        <v/>
      </c>
      <c r="S1665" s="124">
        <f>IF(OR('Recurring Transactions'!$A$33="",$Q1665=""),0,(IF('Recurring Transactions'!$F$33="Monthly",IF(AND('Recurring Transactions'!$J$33&lt;=EOMONTH($Q1665,0),$Q1665&lt;='Recurring Transactions'!$L$33),1,0),IF('Recurring Transactions'!$F$33="Semi-monthly",IF(AND('Recurring Transactions'!$J$33&lt;=EOMONTH($Q1665,0),$Q1665&lt;='Recurring Transactions'!$L$33),2,0),IF('Recurring Transactions'!$F$33="Weekly",IF(AND('Recurring Transactions'!$J$33&lt;=EOMONTH($Q1665,0),$Q1665&lt;='Recurring Transactions'!$L$33),MAX(0,INT((MIN(EOMONTH($Q1665,0),'Recurring Transactions'!$L$33)-'Recurring Transactions'!$J$33)/7)+INT(-(MAX('Recurring Transactions'!$J$33,$Q1665)-'Recurring Transactions'!$J$33)/7)+1),0),IF('Recurring Transactions'!$F$33="Bi-weekly",IF(AND('Recurring Transactions'!$J$33&lt;=EOMONTH($Q1665,0),$Q1665&lt;='Recurring Transactions'!$L$33),MAX(0,INT((MIN(EOMONTH($Q1665,0),'Recurring Transactions'!$L$33)-'Recurring Transactions'!$J$33)/14)+INT(-(MAX('Recurring Transactions'!$J$33,$Q1665)-'Recurring Transactions'!$J$33)/14)+1),0),IF('Recurring Transactions'!$F$33="Quarterly",IF(AND(AND('Recurring Transactions'!$J$33&lt;=EOMONTH($Q1665,0),$Q1665&lt;='Recurring Transactions'!$L$33),MOD((YEAR($Q1665)-YEAR('Recurring Transactions'!$J$33))*12+MONTH($Q1665)-MONTH('Recurring Transactions'!$J$33),3)=0),1,0),IF('Recurring Transactions'!$F$33="Annually",IF(AND(AND('Recurring Transactions'!$J$33&lt;=EOMONTH($Q1665,0),$Q1665&lt;='Recurring Transactions'!$L$33),MONTH($Q1665)=MONTH('Recurring Transactions'!$J$33)),1,0),0)))))))*'Recurring Transactions'!$D$33)</f>
        <v/>
      </c>
    </row>
    <row r="1666">
      <c r="N1666" s="126">
        <f>'Recurring Transactions'!$A$33</f>
        <v/>
      </c>
      <c r="O1666" s="126">
        <f>'Recurring Transactions'!$B$33</f>
        <v/>
      </c>
      <c r="P1666" s="126">
        <f>'Recurring Transactions'!$E$33</f>
        <v/>
      </c>
      <c r="Q1666" s="72">
        <f>IF('Recurring Transactions'!$J$33="","",EDATE('Recurring Transactions'!$J$33,24))</f>
        <v/>
      </c>
      <c r="R1666" s="126">
        <f>IF($Q1666="","",TEXT($Q1666,"mmm yyyy"))</f>
        <v/>
      </c>
      <c r="S1666" s="124">
        <f>IF(OR('Recurring Transactions'!$A$33="",$Q1666=""),0,(IF('Recurring Transactions'!$F$33="Monthly",IF(AND('Recurring Transactions'!$J$33&lt;=EOMONTH($Q1666,0),$Q1666&lt;='Recurring Transactions'!$L$33),1,0),IF('Recurring Transactions'!$F$33="Semi-monthly",IF(AND('Recurring Transactions'!$J$33&lt;=EOMONTH($Q1666,0),$Q1666&lt;='Recurring Transactions'!$L$33),2,0),IF('Recurring Transactions'!$F$33="Weekly",IF(AND('Recurring Transactions'!$J$33&lt;=EOMONTH($Q1666,0),$Q1666&lt;='Recurring Transactions'!$L$33),MAX(0,INT((MIN(EOMONTH($Q1666,0),'Recurring Transactions'!$L$33)-'Recurring Transactions'!$J$33)/7)+INT(-(MAX('Recurring Transactions'!$J$33,$Q1666)-'Recurring Transactions'!$J$33)/7)+1),0),IF('Recurring Transactions'!$F$33="Bi-weekly",IF(AND('Recurring Transactions'!$J$33&lt;=EOMONTH($Q1666,0),$Q1666&lt;='Recurring Transactions'!$L$33),MAX(0,INT((MIN(EOMONTH($Q1666,0),'Recurring Transactions'!$L$33)-'Recurring Transactions'!$J$33)/14)+INT(-(MAX('Recurring Transactions'!$J$33,$Q1666)-'Recurring Transactions'!$J$33)/14)+1),0),IF('Recurring Transactions'!$F$33="Quarterly",IF(AND(AND('Recurring Transactions'!$J$33&lt;=EOMONTH($Q1666,0),$Q1666&lt;='Recurring Transactions'!$L$33),MOD((YEAR($Q1666)-YEAR('Recurring Transactions'!$J$33))*12+MONTH($Q1666)-MONTH('Recurring Transactions'!$J$33),3)=0),1,0),IF('Recurring Transactions'!$F$33="Annually",IF(AND(AND('Recurring Transactions'!$J$33&lt;=EOMONTH($Q1666,0),$Q1666&lt;='Recurring Transactions'!$L$33),MONTH($Q1666)=MONTH('Recurring Transactions'!$J$33)),1,0),0)))))))*'Recurring Transactions'!$D$33)</f>
        <v/>
      </c>
    </row>
    <row r="1667">
      <c r="N1667" s="126">
        <f>'Recurring Transactions'!$A$33</f>
        <v/>
      </c>
      <c r="O1667" s="126">
        <f>'Recurring Transactions'!$B$33</f>
        <v/>
      </c>
      <c r="P1667" s="126">
        <f>'Recurring Transactions'!$E$33</f>
        <v/>
      </c>
      <c r="Q1667" s="72">
        <f>IF('Recurring Transactions'!$J$33="","",EDATE('Recurring Transactions'!$J$33,25))</f>
        <v/>
      </c>
      <c r="R1667" s="126">
        <f>IF($Q1667="","",TEXT($Q1667,"mmm yyyy"))</f>
        <v/>
      </c>
      <c r="S1667" s="124">
        <f>IF(OR('Recurring Transactions'!$A$33="",$Q1667=""),0,(IF('Recurring Transactions'!$F$33="Monthly",IF(AND('Recurring Transactions'!$J$33&lt;=EOMONTH($Q1667,0),$Q1667&lt;='Recurring Transactions'!$L$33),1,0),IF('Recurring Transactions'!$F$33="Semi-monthly",IF(AND('Recurring Transactions'!$J$33&lt;=EOMONTH($Q1667,0),$Q1667&lt;='Recurring Transactions'!$L$33),2,0),IF('Recurring Transactions'!$F$33="Weekly",IF(AND('Recurring Transactions'!$J$33&lt;=EOMONTH($Q1667,0),$Q1667&lt;='Recurring Transactions'!$L$33),MAX(0,INT((MIN(EOMONTH($Q1667,0),'Recurring Transactions'!$L$33)-'Recurring Transactions'!$J$33)/7)+INT(-(MAX('Recurring Transactions'!$J$33,$Q1667)-'Recurring Transactions'!$J$33)/7)+1),0),IF('Recurring Transactions'!$F$33="Bi-weekly",IF(AND('Recurring Transactions'!$J$33&lt;=EOMONTH($Q1667,0),$Q1667&lt;='Recurring Transactions'!$L$33),MAX(0,INT((MIN(EOMONTH($Q1667,0),'Recurring Transactions'!$L$33)-'Recurring Transactions'!$J$33)/14)+INT(-(MAX('Recurring Transactions'!$J$33,$Q1667)-'Recurring Transactions'!$J$33)/14)+1),0),IF('Recurring Transactions'!$F$33="Quarterly",IF(AND(AND('Recurring Transactions'!$J$33&lt;=EOMONTH($Q1667,0),$Q1667&lt;='Recurring Transactions'!$L$33),MOD((YEAR($Q1667)-YEAR('Recurring Transactions'!$J$33))*12+MONTH($Q1667)-MONTH('Recurring Transactions'!$J$33),3)=0),1,0),IF('Recurring Transactions'!$F$33="Annually",IF(AND(AND('Recurring Transactions'!$J$33&lt;=EOMONTH($Q1667,0),$Q1667&lt;='Recurring Transactions'!$L$33),MONTH($Q1667)=MONTH('Recurring Transactions'!$J$33)),1,0),0)))))))*'Recurring Transactions'!$D$33)</f>
        <v/>
      </c>
    </row>
    <row r="1668">
      <c r="N1668" s="126">
        <f>'Recurring Transactions'!$A$33</f>
        <v/>
      </c>
      <c r="O1668" s="126">
        <f>'Recurring Transactions'!$B$33</f>
        <v/>
      </c>
      <c r="P1668" s="126">
        <f>'Recurring Transactions'!$E$33</f>
        <v/>
      </c>
      <c r="Q1668" s="72">
        <f>IF('Recurring Transactions'!$J$33="","",EDATE('Recurring Transactions'!$J$33,26))</f>
        <v/>
      </c>
      <c r="R1668" s="126">
        <f>IF($Q1668="","",TEXT($Q1668,"mmm yyyy"))</f>
        <v/>
      </c>
      <c r="S1668" s="124">
        <f>IF(OR('Recurring Transactions'!$A$33="",$Q1668=""),0,(IF('Recurring Transactions'!$F$33="Monthly",IF(AND('Recurring Transactions'!$J$33&lt;=EOMONTH($Q1668,0),$Q1668&lt;='Recurring Transactions'!$L$33),1,0),IF('Recurring Transactions'!$F$33="Semi-monthly",IF(AND('Recurring Transactions'!$J$33&lt;=EOMONTH($Q1668,0),$Q1668&lt;='Recurring Transactions'!$L$33),2,0),IF('Recurring Transactions'!$F$33="Weekly",IF(AND('Recurring Transactions'!$J$33&lt;=EOMONTH($Q1668,0),$Q1668&lt;='Recurring Transactions'!$L$33),MAX(0,INT((MIN(EOMONTH($Q1668,0),'Recurring Transactions'!$L$33)-'Recurring Transactions'!$J$33)/7)+INT(-(MAX('Recurring Transactions'!$J$33,$Q1668)-'Recurring Transactions'!$J$33)/7)+1),0),IF('Recurring Transactions'!$F$33="Bi-weekly",IF(AND('Recurring Transactions'!$J$33&lt;=EOMONTH($Q1668,0),$Q1668&lt;='Recurring Transactions'!$L$33),MAX(0,INT((MIN(EOMONTH($Q1668,0),'Recurring Transactions'!$L$33)-'Recurring Transactions'!$J$33)/14)+INT(-(MAX('Recurring Transactions'!$J$33,$Q1668)-'Recurring Transactions'!$J$33)/14)+1),0),IF('Recurring Transactions'!$F$33="Quarterly",IF(AND(AND('Recurring Transactions'!$J$33&lt;=EOMONTH($Q1668,0),$Q1668&lt;='Recurring Transactions'!$L$33),MOD((YEAR($Q1668)-YEAR('Recurring Transactions'!$J$33))*12+MONTH($Q1668)-MONTH('Recurring Transactions'!$J$33),3)=0),1,0),IF('Recurring Transactions'!$F$33="Annually",IF(AND(AND('Recurring Transactions'!$J$33&lt;=EOMONTH($Q1668,0),$Q1668&lt;='Recurring Transactions'!$L$33),MONTH($Q1668)=MONTH('Recurring Transactions'!$J$33)),1,0),0)))))))*'Recurring Transactions'!$D$33)</f>
        <v/>
      </c>
    </row>
    <row r="1669">
      <c r="N1669" s="126">
        <f>'Recurring Transactions'!$A$33</f>
        <v/>
      </c>
      <c r="O1669" s="126">
        <f>'Recurring Transactions'!$B$33</f>
        <v/>
      </c>
      <c r="P1669" s="126">
        <f>'Recurring Transactions'!$E$33</f>
        <v/>
      </c>
      <c r="Q1669" s="72">
        <f>IF('Recurring Transactions'!$J$33="","",EDATE('Recurring Transactions'!$J$33,27))</f>
        <v/>
      </c>
      <c r="R1669" s="126">
        <f>IF($Q1669="","",TEXT($Q1669,"mmm yyyy"))</f>
        <v/>
      </c>
      <c r="S1669" s="124">
        <f>IF(OR('Recurring Transactions'!$A$33="",$Q1669=""),0,(IF('Recurring Transactions'!$F$33="Monthly",IF(AND('Recurring Transactions'!$J$33&lt;=EOMONTH($Q1669,0),$Q1669&lt;='Recurring Transactions'!$L$33),1,0),IF('Recurring Transactions'!$F$33="Semi-monthly",IF(AND('Recurring Transactions'!$J$33&lt;=EOMONTH($Q1669,0),$Q1669&lt;='Recurring Transactions'!$L$33),2,0),IF('Recurring Transactions'!$F$33="Weekly",IF(AND('Recurring Transactions'!$J$33&lt;=EOMONTH($Q1669,0),$Q1669&lt;='Recurring Transactions'!$L$33),MAX(0,INT((MIN(EOMONTH($Q1669,0),'Recurring Transactions'!$L$33)-'Recurring Transactions'!$J$33)/7)+INT(-(MAX('Recurring Transactions'!$J$33,$Q1669)-'Recurring Transactions'!$J$33)/7)+1),0),IF('Recurring Transactions'!$F$33="Bi-weekly",IF(AND('Recurring Transactions'!$J$33&lt;=EOMONTH($Q1669,0),$Q1669&lt;='Recurring Transactions'!$L$33),MAX(0,INT((MIN(EOMONTH($Q1669,0),'Recurring Transactions'!$L$33)-'Recurring Transactions'!$J$33)/14)+INT(-(MAX('Recurring Transactions'!$J$33,$Q1669)-'Recurring Transactions'!$J$33)/14)+1),0),IF('Recurring Transactions'!$F$33="Quarterly",IF(AND(AND('Recurring Transactions'!$J$33&lt;=EOMONTH($Q1669,0),$Q1669&lt;='Recurring Transactions'!$L$33),MOD((YEAR($Q1669)-YEAR('Recurring Transactions'!$J$33))*12+MONTH($Q1669)-MONTH('Recurring Transactions'!$J$33),3)=0),1,0),IF('Recurring Transactions'!$F$33="Annually",IF(AND(AND('Recurring Transactions'!$J$33&lt;=EOMONTH($Q1669,0),$Q1669&lt;='Recurring Transactions'!$L$33),MONTH($Q1669)=MONTH('Recurring Transactions'!$J$33)),1,0),0)))))))*'Recurring Transactions'!$D$33)</f>
        <v/>
      </c>
    </row>
    <row r="1670">
      <c r="N1670" s="126">
        <f>'Recurring Transactions'!$A$33</f>
        <v/>
      </c>
      <c r="O1670" s="126">
        <f>'Recurring Transactions'!$B$33</f>
        <v/>
      </c>
      <c r="P1670" s="126">
        <f>'Recurring Transactions'!$E$33</f>
        <v/>
      </c>
      <c r="Q1670" s="72">
        <f>IF('Recurring Transactions'!$J$33="","",EDATE('Recurring Transactions'!$J$33,28))</f>
        <v/>
      </c>
      <c r="R1670" s="126">
        <f>IF($Q1670="","",TEXT($Q1670,"mmm yyyy"))</f>
        <v/>
      </c>
      <c r="S1670" s="124">
        <f>IF(OR('Recurring Transactions'!$A$33="",$Q1670=""),0,(IF('Recurring Transactions'!$F$33="Monthly",IF(AND('Recurring Transactions'!$J$33&lt;=EOMONTH($Q1670,0),$Q1670&lt;='Recurring Transactions'!$L$33),1,0),IF('Recurring Transactions'!$F$33="Semi-monthly",IF(AND('Recurring Transactions'!$J$33&lt;=EOMONTH($Q1670,0),$Q1670&lt;='Recurring Transactions'!$L$33),2,0),IF('Recurring Transactions'!$F$33="Weekly",IF(AND('Recurring Transactions'!$J$33&lt;=EOMONTH($Q1670,0),$Q1670&lt;='Recurring Transactions'!$L$33),MAX(0,INT((MIN(EOMONTH($Q1670,0),'Recurring Transactions'!$L$33)-'Recurring Transactions'!$J$33)/7)+INT(-(MAX('Recurring Transactions'!$J$33,$Q1670)-'Recurring Transactions'!$J$33)/7)+1),0),IF('Recurring Transactions'!$F$33="Bi-weekly",IF(AND('Recurring Transactions'!$J$33&lt;=EOMONTH($Q1670,0),$Q1670&lt;='Recurring Transactions'!$L$33),MAX(0,INT((MIN(EOMONTH($Q1670,0),'Recurring Transactions'!$L$33)-'Recurring Transactions'!$J$33)/14)+INT(-(MAX('Recurring Transactions'!$J$33,$Q1670)-'Recurring Transactions'!$J$33)/14)+1),0),IF('Recurring Transactions'!$F$33="Quarterly",IF(AND(AND('Recurring Transactions'!$J$33&lt;=EOMONTH($Q1670,0),$Q1670&lt;='Recurring Transactions'!$L$33),MOD((YEAR($Q1670)-YEAR('Recurring Transactions'!$J$33))*12+MONTH($Q1670)-MONTH('Recurring Transactions'!$J$33),3)=0),1,0),IF('Recurring Transactions'!$F$33="Annually",IF(AND(AND('Recurring Transactions'!$J$33&lt;=EOMONTH($Q1670,0),$Q1670&lt;='Recurring Transactions'!$L$33),MONTH($Q1670)=MONTH('Recurring Transactions'!$J$33)),1,0),0)))))))*'Recurring Transactions'!$D$33)</f>
        <v/>
      </c>
    </row>
    <row r="1671">
      <c r="N1671" s="126">
        <f>'Recurring Transactions'!$A$33</f>
        <v/>
      </c>
      <c r="O1671" s="126">
        <f>'Recurring Transactions'!$B$33</f>
        <v/>
      </c>
      <c r="P1671" s="126">
        <f>'Recurring Transactions'!$E$33</f>
        <v/>
      </c>
      <c r="Q1671" s="72">
        <f>IF('Recurring Transactions'!$J$33="","",EDATE('Recurring Transactions'!$J$33,29))</f>
        <v/>
      </c>
      <c r="R1671" s="126">
        <f>IF($Q1671="","",TEXT($Q1671,"mmm yyyy"))</f>
        <v/>
      </c>
      <c r="S1671" s="124">
        <f>IF(OR('Recurring Transactions'!$A$33="",$Q1671=""),0,(IF('Recurring Transactions'!$F$33="Monthly",IF(AND('Recurring Transactions'!$J$33&lt;=EOMONTH($Q1671,0),$Q1671&lt;='Recurring Transactions'!$L$33),1,0),IF('Recurring Transactions'!$F$33="Semi-monthly",IF(AND('Recurring Transactions'!$J$33&lt;=EOMONTH($Q1671,0),$Q1671&lt;='Recurring Transactions'!$L$33),2,0),IF('Recurring Transactions'!$F$33="Weekly",IF(AND('Recurring Transactions'!$J$33&lt;=EOMONTH($Q1671,0),$Q1671&lt;='Recurring Transactions'!$L$33),MAX(0,INT((MIN(EOMONTH($Q1671,0),'Recurring Transactions'!$L$33)-'Recurring Transactions'!$J$33)/7)+INT(-(MAX('Recurring Transactions'!$J$33,$Q1671)-'Recurring Transactions'!$J$33)/7)+1),0),IF('Recurring Transactions'!$F$33="Bi-weekly",IF(AND('Recurring Transactions'!$J$33&lt;=EOMONTH($Q1671,0),$Q1671&lt;='Recurring Transactions'!$L$33),MAX(0,INT((MIN(EOMONTH($Q1671,0),'Recurring Transactions'!$L$33)-'Recurring Transactions'!$J$33)/14)+INT(-(MAX('Recurring Transactions'!$J$33,$Q1671)-'Recurring Transactions'!$J$33)/14)+1),0),IF('Recurring Transactions'!$F$33="Quarterly",IF(AND(AND('Recurring Transactions'!$J$33&lt;=EOMONTH($Q1671,0),$Q1671&lt;='Recurring Transactions'!$L$33),MOD((YEAR($Q1671)-YEAR('Recurring Transactions'!$J$33))*12+MONTH($Q1671)-MONTH('Recurring Transactions'!$J$33),3)=0),1,0),IF('Recurring Transactions'!$F$33="Annually",IF(AND(AND('Recurring Transactions'!$J$33&lt;=EOMONTH($Q1671,0),$Q1671&lt;='Recurring Transactions'!$L$33),MONTH($Q1671)=MONTH('Recurring Transactions'!$J$33)),1,0),0)))))))*'Recurring Transactions'!$D$33)</f>
        <v/>
      </c>
    </row>
    <row r="1672">
      <c r="N1672" s="126">
        <f>'Recurring Transactions'!$A$33</f>
        <v/>
      </c>
      <c r="O1672" s="126">
        <f>'Recurring Transactions'!$B$33</f>
        <v/>
      </c>
      <c r="P1672" s="126">
        <f>'Recurring Transactions'!$E$33</f>
        <v/>
      </c>
      <c r="Q1672" s="72">
        <f>IF('Recurring Transactions'!$J$33="","",EDATE('Recurring Transactions'!$J$33,30))</f>
        <v/>
      </c>
      <c r="R1672" s="126">
        <f>IF($Q1672="","",TEXT($Q1672,"mmm yyyy"))</f>
        <v/>
      </c>
      <c r="S1672" s="124">
        <f>IF(OR('Recurring Transactions'!$A$33="",$Q1672=""),0,(IF('Recurring Transactions'!$F$33="Monthly",IF(AND('Recurring Transactions'!$J$33&lt;=EOMONTH($Q1672,0),$Q1672&lt;='Recurring Transactions'!$L$33),1,0),IF('Recurring Transactions'!$F$33="Semi-monthly",IF(AND('Recurring Transactions'!$J$33&lt;=EOMONTH($Q1672,0),$Q1672&lt;='Recurring Transactions'!$L$33),2,0),IF('Recurring Transactions'!$F$33="Weekly",IF(AND('Recurring Transactions'!$J$33&lt;=EOMONTH($Q1672,0),$Q1672&lt;='Recurring Transactions'!$L$33),MAX(0,INT((MIN(EOMONTH($Q1672,0),'Recurring Transactions'!$L$33)-'Recurring Transactions'!$J$33)/7)+INT(-(MAX('Recurring Transactions'!$J$33,$Q1672)-'Recurring Transactions'!$J$33)/7)+1),0),IF('Recurring Transactions'!$F$33="Bi-weekly",IF(AND('Recurring Transactions'!$J$33&lt;=EOMONTH($Q1672,0),$Q1672&lt;='Recurring Transactions'!$L$33),MAX(0,INT((MIN(EOMONTH($Q1672,0),'Recurring Transactions'!$L$33)-'Recurring Transactions'!$J$33)/14)+INT(-(MAX('Recurring Transactions'!$J$33,$Q1672)-'Recurring Transactions'!$J$33)/14)+1),0),IF('Recurring Transactions'!$F$33="Quarterly",IF(AND(AND('Recurring Transactions'!$J$33&lt;=EOMONTH($Q1672,0),$Q1672&lt;='Recurring Transactions'!$L$33),MOD((YEAR($Q1672)-YEAR('Recurring Transactions'!$J$33))*12+MONTH($Q1672)-MONTH('Recurring Transactions'!$J$33),3)=0),1,0),IF('Recurring Transactions'!$F$33="Annually",IF(AND(AND('Recurring Transactions'!$J$33&lt;=EOMONTH($Q1672,0),$Q1672&lt;='Recurring Transactions'!$L$33),MONTH($Q1672)=MONTH('Recurring Transactions'!$J$33)),1,0),0)))))))*'Recurring Transactions'!$D$33)</f>
        <v/>
      </c>
    </row>
    <row r="1673">
      <c r="N1673" s="126">
        <f>'Recurring Transactions'!$A$33</f>
        <v/>
      </c>
      <c r="O1673" s="126">
        <f>'Recurring Transactions'!$B$33</f>
        <v/>
      </c>
      <c r="P1673" s="126">
        <f>'Recurring Transactions'!$E$33</f>
        <v/>
      </c>
      <c r="Q1673" s="72">
        <f>IF('Recurring Transactions'!$J$33="","",EDATE('Recurring Transactions'!$J$33,31))</f>
        <v/>
      </c>
      <c r="R1673" s="126">
        <f>IF($Q1673="","",TEXT($Q1673,"mmm yyyy"))</f>
        <v/>
      </c>
      <c r="S1673" s="124">
        <f>IF(OR('Recurring Transactions'!$A$33="",$Q1673=""),0,(IF('Recurring Transactions'!$F$33="Monthly",IF(AND('Recurring Transactions'!$J$33&lt;=EOMONTH($Q1673,0),$Q1673&lt;='Recurring Transactions'!$L$33),1,0),IF('Recurring Transactions'!$F$33="Semi-monthly",IF(AND('Recurring Transactions'!$J$33&lt;=EOMONTH($Q1673,0),$Q1673&lt;='Recurring Transactions'!$L$33),2,0),IF('Recurring Transactions'!$F$33="Weekly",IF(AND('Recurring Transactions'!$J$33&lt;=EOMONTH($Q1673,0),$Q1673&lt;='Recurring Transactions'!$L$33),MAX(0,INT((MIN(EOMONTH($Q1673,0),'Recurring Transactions'!$L$33)-'Recurring Transactions'!$J$33)/7)+INT(-(MAX('Recurring Transactions'!$J$33,$Q1673)-'Recurring Transactions'!$J$33)/7)+1),0),IF('Recurring Transactions'!$F$33="Bi-weekly",IF(AND('Recurring Transactions'!$J$33&lt;=EOMONTH($Q1673,0),$Q1673&lt;='Recurring Transactions'!$L$33),MAX(0,INT((MIN(EOMONTH($Q1673,0),'Recurring Transactions'!$L$33)-'Recurring Transactions'!$J$33)/14)+INT(-(MAX('Recurring Transactions'!$J$33,$Q1673)-'Recurring Transactions'!$J$33)/14)+1),0),IF('Recurring Transactions'!$F$33="Quarterly",IF(AND(AND('Recurring Transactions'!$J$33&lt;=EOMONTH($Q1673,0),$Q1673&lt;='Recurring Transactions'!$L$33),MOD((YEAR($Q1673)-YEAR('Recurring Transactions'!$J$33))*12+MONTH($Q1673)-MONTH('Recurring Transactions'!$J$33),3)=0),1,0),IF('Recurring Transactions'!$F$33="Annually",IF(AND(AND('Recurring Transactions'!$J$33&lt;=EOMONTH($Q1673,0),$Q1673&lt;='Recurring Transactions'!$L$33),MONTH($Q1673)=MONTH('Recurring Transactions'!$J$33)),1,0),0)))))))*'Recurring Transactions'!$D$33)</f>
        <v/>
      </c>
    </row>
    <row r="1674">
      <c r="N1674" s="126">
        <f>'Recurring Transactions'!$A$33</f>
        <v/>
      </c>
      <c r="O1674" s="126">
        <f>'Recurring Transactions'!$B$33</f>
        <v/>
      </c>
      <c r="P1674" s="126">
        <f>'Recurring Transactions'!$E$33</f>
        <v/>
      </c>
      <c r="Q1674" s="72">
        <f>IF('Recurring Transactions'!$J$33="","",EDATE('Recurring Transactions'!$J$33,32))</f>
        <v/>
      </c>
      <c r="R1674" s="126">
        <f>IF($Q1674="","",TEXT($Q1674,"mmm yyyy"))</f>
        <v/>
      </c>
      <c r="S1674" s="124">
        <f>IF(OR('Recurring Transactions'!$A$33="",$Q1674=""),0,(IF('Recurring Transactions'!$F$33="Monthly",IF(AND('Recurring Transactions'!$J$33&lt;=EOMONTH($Q1674,0),$Q1674&lt;='Recurring Transactions'!$L$33),1,0),IF('Recurring Transactions'!$F$33="Semi-monthly",IF(AND('Recurring Transactions'!$J$33&lt;=EOMONTH($Q1674,0),$Q1674&lt;='Recurring Transactions'!$L$33),2,0),IF('Recurring Transactions'!$F$33="Weekly",IF(AND('Recurring Transactions'!$J$33&lt;=EOMONTH($Q1674,0),$Q1674&lt;='Recurring Transactions'!$L$33),MAX(0,INT((MIN(EOMONTH($Q1674,0),'Recurring Transactions'!$L$33)-'Recurring Transactions'!$J$33)/7)+INT(-(MAX('Recurring Transactions'!$J$33,$Q1674)-'Recurring Transactions'!$J$33)/7)+1),0),IF('Recurring Transactions'!$F$33="Bi-weekly",IF(AND('Recurring Transactions'!$J$33&lt;=EOMONTH($Q1674,0),$Q1674&lt;='Recurring Transactions'!$L$33),MAX(0,INT((MIN(EOMONTH($Q1674,0),'Recurring Transactions'!$L$33)-'Recurring Transactions'!$J$33)/14)+INT(-(MAX('Recurring Transactions'!$J$33,$Q1674)-'Recurring Transactions'!$J$33)/14)+1),0),IF('Recurring Transactions'!$F$33="Quarterly",IF(AND(AND('Recurring Transactions'!$J$33&lt;=EOMONTH($Q1674,0),$Q1674&lt;='Recurring Transactions'!$L$33),MOD((YEAR($Q1674)-YEAR('Recurring Transactions'!$J$33))*12+MONTH($Q1674)-MONTH('Recurring Transactions'!$J$33),3)=0),1,0),IF('Recurring Transactions'!$F$33="Annually",IF(AND(AND('Recurring Transactions'!$J$33&lt;=EOMONTH($Q1674,0),$Q1674&lt;='Recurring Transactions'!$L$33),MONTH($Q1674)=MONTH('Recurring Transactions'!$J$33)),1,0),0)))))))*'Recurring Transactions'!$D$33)</f>
        <v/>
      </c>
    </row>
    <row r="1675">
      <c r="N1675" s="126">
        <f>'Recurring Transactions'!$A$33</f>
        <v/>
      </c>
      <c r="O1675" s="126">
        <f>'Recurring Transactions'!$B$33</f>
        <v/>
      </c>
      <c r="P1675" s="126">
        <f>'Recurring Transactions'!$E$33</f>
        <v/>
      </c>
      <c r="Q1675" s="72">
        <f>IF('Recurring Transactions'!$J$33="","",EDATE('Recurring Transactions'!$J$33,33))</f>
        <v/>
      </c>
      <c r="R1675" s="126">
        <f>IF($Q1675="","",TEXT($Q1675,"mmm yyyy"))</f>
        <v/>
      </c>
      <c r="S1675" s="124">
        <f>IF(OR('Recurring Transactions'!$A$33="",$Q1675=""),0,(IF('Recurring Transactions'!$F$33="Monthly",IF(AND('Recurring Transactions'!$J$33&lt;=EOMONTH($Q1675,0),$Q1675&lt;='Recurring Transactions'!$L$33),1,0),IF('Recurring Transactions'!$F$33="Semi-monthly",IF(AND('Recurring Transactions'!$J$33&lt;=EOMONTH($Q1675,0),$Q1675&lt;='Recurring Transactions'!$L$33),2,0),IF('Recurring Transactions'!$F$33="Weekly",IF(AND('Recurring Transactions'!$J$33&lt;=EOMONTH($Q1675,0),$Q1675&lt;='Recurring Transactions'!$L$33),MAX(0,INT((MIN(EOMONTH($Q1675,0),'Recurring Transactions'!$L$33)-'Recurring Transactions'!$J$33)/7)+INT(-(MAX('Recurring Transactions'!$J$33,$Q1675)-'Recurring Transactions'!$J$33)/7)+1),0),IF('Recurring Transactions'!$F$33="Bi-weekly",IF(AND('Recurring Transactions'!$J$33&lt;=EOMONTH($Q1675,0),$Q1675&lt;='Recurring Transactions'!$L$33),MAX(0,INT((MIN(EOMONTH($Q1675,0),'Recurring Transactions'!$L$33)-'Recurring Transactions'!$J$33)/14)+INT(-(MAX('Recurring Transactions'!$J$33,$Q1675)-'Recurring Transactions'!$J$33)/14)+1),0),IF('Recurring Transactions'!$F$33="Quarterly",IF(AND(AND('Recurring Transactions'!$J$33&lt;=EOMONTH($Q1675,0),$Q1675&lt;='Recurring Transactions'!$L$33),MOD((YEAR($Q1675)-YEAR('Recurring Transactions'!$J$33))*12+MONTH($Q1675)-MONTH('Recurring Transactions'!$J$33),3)=0),1,0),IF('Recurring Transactions'!$F$33="Annually",IF(AND(AND('Recurring Transactions'!$J$33&lt;=EOMONTH($Q1675,0),$Q1675&lt;='Recurring Transactions'!$L$33),MONTH($Q1675)=MONTH('Recurring Transactions'!$J$33)),1,0),0)))))))*'Recurring Transactions'!$D$33)</f>
        <v/>
      </c>
    </row>
    <row r="1676">
      <c r="N1676" s="126">
        <f>'Recurring Transactions'!$A$33</f>
        <v/>
      </c>
      <c r="O1676" s="126">
        <f>'Recurring Transactions'!$B$33</f>
        <v/>
      </c>
      <c r="P1676" s="126">
        <f>'Recurring Transactions'!$E$33</f>
        <v/>
      </c>
      <c r="Q1676" s="72">
        <f>IF('Recurring Transactions'!$J$33="","",EDATE('Recurring Transactions'!$J$33,34))</f>
        <v/>
      </c>
      <c r="R1676" s="126">
        <f>IF($Q1676="","",TEXT($Q1676,"mmm yyyy"))</f>
        <v/>
      </c>
      <c r="S1676" s="124">
        <f>IF(OR('Recurring Transactions'!$A$33="",$Q1676=""),0,(IF('Recurring Transactions'!$F$33="Monthly",IF(AND('Recurring Transactions'!$J$33&lt;=EOMONTH($Q1676,0),$Q1676&lt;='Recurring Transactions'!$L$33),1,0),IF('Recurring Transactions'!$F$33="Semi-monthly",IF(AND('Recurring Transactions'!$J$33&lt;=EOMONTH($Q1676,0),$Q1676&lt;='Recurring Transactions'!$L$33),2,0),IF('Recurring Transactions'!$F$33="Weekly",IF(AND('Recurring Transactions'!$J$33&lt;=EOMONTH($Q1676,0),$Q1676&lt;='Recurring Transactions'!$L$33),MAX(0,INT((MIN(EOMONTH($Q1676,0),'Recurring Transactions'!$L$33)-'Recurring Transactions'!$J$33)/7)+INT(-(MAX('Recurring Transactions'!$J$33,$Q1676)-'Recurring Transactions'!$J$33)/7)+1),0),IF('Recurring Transactions'!$F$33="Bi-weekly",IF(AND('Recurring Transactions'!$J$33&lt;=EOMONTH($Q1676,0),$Q1676&lt;='Recurring Transactions'!$L$33),MAX(0,INT((MIN(EOMONTH($Q1676,0),'Recurring Transactions'!$L$33)-'Recurring Transactions'!$J$33)/14)+INT(-(MAX('Recurring Transactions'!$J$33,$Q1676)-'Recurring Transactions'!$J$33)/14)+1),0),IF('Recurring Transactions'!$F$33="Quarterly",IF(AND(AND('Recurring Transactions'!$J$33&lt;=EOMONTH($Q1676,0),$Q1676&lt;='Recurring Transactions'!$L$33),MOD((YEAR($Q1676)-YEAR('Recurring Transactions'!$J$33))*12+MONTH($Q1676)-MONTH('Recurring Transactions'!$J$33),3)=0),1,0),IF('Recurring Transactions'!$F$33="Annually",IF(AND(AND('Recurring Transactions'!$J$33&lt;=EOMONTH($Q1676,0),$Q1676&lt;='Recurring Transactions'!$L$33),MONTH($Q1676)=MONTH('Recurring Transactions'!$J$33)),1,0),0)))))))*'Recurring Transactions'!$D$33)</f>
        <v/>
      </c>
    </row>
    <row r="1677">
      <c r="N1677" s="126">
        <f>'Recurring Transactions'!$A$33</f>
        <v/>
      </c>
      <c r="O1677" s="126">
        <f>'Recurring Transactions'!$B$33</f>
        <v/>
      </c>
      <c r="P1677" s="126">
        <f>'Recurring Transactions'!$E$33</f>
        <v/>
      </c>
      <c r="Q1677" s="72">
        <f>IF('Recurring Transactions'!$J$33="","",EDATE('Recurring Transactions'!$J$33,35))</f>
        <v/>
      </c>
      <c r="R1677" s="126">
        <f>IF($Q1677="","",TEXT($Q1677,"mmm yyyy"))</f>
        <v/>
      </c>
      <c r="S1677" s="124">
        <f>IF(OR('Recurring Transactions'!$A$33="",$Q1677=""),0,(IF('Recurring Transactions'!$F$33="Monthly",IF(AND('Recurring Transactions'!$J$33&lt;=EOMONTH($Q1677,0),$Q1677&lt;='Recurring Transactions'!$L$33),1,0),IF('Recurring Transactions'!$F$33="Semi-monthly",IF(AND('Recurring Transactions'!$J$33&lt;=EOMONTH($Q1677,0),$Q1677&lt;='Recurring Transactions'!$L$33),2,0),IF('Recurring Transactions'!$F$33="Weekly",IF(AND('Recurring Transactions'!$J$33&lt;=EOMONTH($Q1677,0),$Q1677&lt;='Recurring Transactions'!$L$33),MAX(0,INT((MIN(EOMONTH($Q1677,0),'Recurring Transactions'!$L$33)-'Recurring Transactions'!$J$33)/7)+INT(-(MAX('Recurring Transactions'!$J$33,$Q1677)-'Recurring Transactions'!$J$33)/7)+1),0),IF('Recurring Transactions'!$F$33="Bi-weekly",IF(AND('Recurring Transactions'!$J$33&lt;=EOMONTH($Q1677,0),$Q1677&lt;='Recurring Transactions'!$L$33),MAX(0,INT((MIN(EOMONTH($Q1677,0),'Recurring Transactions'!$L$33)-'Recurring Transactions'!$J$33)/14)+INT(-(MAX('Recurring Transactions'!$J$33,$Q1677)-'Recurring Transactions'!$J$33)/14)+1),0),IF('Recurring Transactions'!$F$33="Quarterly",IF(AND(AND('Recurring Transactions'!$J$33&lt;=EOMONTH($Q1677,0),$Q1677&lt;='Recurring Transactions'!$L$33),MOD((YEAR($Q1677)-YEAR('Recurring Transactions'!$J$33))*12+MONTH($Q1677)-MONTH('Recurring Transactions'!$J$33),3)=0),1,0),IF('Recurring Transactions'!$F$33="Annually",IF(AND(AND('Recurring Transactions'!$J$33&lt;=EOMONTH($Q1677,0),$Q1677&lt;='Recurring Transactions'!$L$33),MONTH($Q1677)=MONTH('Recurring Transactions'!$J$33)),1,0),0)))))))*'Recurring Transactions'!$D$33)</f>
        <v/>
      </c>
    </row>
    <row r="1678">
      <c r="N1678" s="126">
        <f>'Recurring Transactions'!$A$33</f>
        <v/>
      </c>
      <c r="O1678" s="126">
        <f>'Recurring Transactions'!$B$33</f>
        <v/>
      </c>
      <c r="P1678" s="126">
        <f>'Recurring Transactions'!$E$33</f>
        <v/>
      </c>
      <c r="Q1678" s="72">
        <f>IF('Recurring Transactions'!$J$33="","",EDATE('Recurring Transactions'!$J$33,36))</f>
        <v/>
      </c>
      <c r="R1678" s="126">
        <f>IF($Q1678="","",TEXT($Q1678,"mmm yyyy"))</f>
        <v/>
      </c>
      <c r="S1678" s="124">
        <f>IF(OR('Recurring Transactions'!$A$33="",$Q1678=""),0,(IF('Recurring Transactions'!$F$33="Monthly",IF(AND('Recurring Transactions'!$J$33&lt;=EOMONTH($Q1678,0),$Q1678&lt;='Recurring Transactions'!$L$33),1,0),IF('Recurring Transactions'!$F$33="Semi-monthly",IF(AND('Recurring Transactions'!$J$33&lt;=EOMONTH($Q1678,0),$Q1678&lt;='Recurring Transactions'!$L$33),2,0),IF('Recurring Transactions'!$F$33="Weekly",IF(AND('Recurring Transactions'!$J$33&lt;=EOMONTH($Q1678,0),$Q1678&lt;='Recurring Transactions'!$L$33),MAX(0,INT((MIN(EOMONTH($Q1678,0),'Recurring Transactions'!$L$33)-'Recurring Transactions'!$J$33)/7)+INT(-(MAX('Recurring Transactions'!$J$33,$Q1678)-'Recurring Transactions'!$J$33)/7)+1),0),IF('Recurring Transactions'!$F$33="Bi-weekly",IF(AND('Recurring Transactions'!$J$33&lt;=EOMONTH($Q1678,0),$Q1678&lt;='Recurring Transactions'!$L$33),MAX(0,INT((MIN(EOMONTH($Q1678,0),'Recurring Transactions'!$L$33)-'Recurring Transactions'!$J$33)/14)+INT(-(MAX('Recurring Transactions'!$J$33,$Q1678)-'Recurring Transactions'!$J$33)/14)+1),0),IF('Recurring Transactions'!$F$33="Quarterly",IF(AND(AND('Recurring Transactions'!$J$33&lt;=EOMONTH($Q1678,0),$Q1678&lt;='Recurring Transactions'!$L$33),MOD((YEAR($Q1678)-YEAR('Recurring Transactions'!$J$33))*12+MONTH($Q1678)-MONTH('Recurring Transactions'!$J$33),3)=0),1,0),IF('Recurring Transactions'!$F$33="Annually",IF(AND(AND('Recurring Transactions'!$J$33&lt;=EOMONTH($Q1678,0),$Q1678&lt;='Recurring Transactions'!$L$33),MONTH($Q1678)=MONTH('Recurring Transactions'!$J$33)),1,0),0)))))))*'Recurring Transactions'!$D$33)</f>
        <v/>
      </c>
    </row>
    <row r="1679">
      <c r="N1679" s="126">
        <f>'Recurring Transactions'!$A$33</f>
        <v/>
      </c>
      <c r="O1679" s="126">
        <f>'Recurring Transactions'!$B$33</f>
        <v/>
      </c>
      <c r="P1679" s="126">
        <f>'Recurring Transactions'!$E$33</f>
        <v/>
      </c>
      <c r="Q1679" s="72">
        <f>IF('Recurring Transactions'!$J$33="","",EDATE('Recurring Transactions'!$J$33,37))</f>
        <v/>
      </c>
      <c r="R1679" s="126">
        <f>IF($Q1679="","",TEXT($Q1679,"mmm yyyy"))</f>
        <v/>
      </c>
      <c r="S1679" s="124">
        <f>IF(OR('Recurring Transactions'!$A$33="",$Q1679=""),0,(IF('Recurring Transactions'!$F$33="Monthly",IF(AND('Recurring Transactions'!$J$33&lt;=EOMONTH($Q1679,0),$Q1679&lt;='Recurring Transactions'!$L$33),1,0),IF('Recurring Transactions'!$F$33="Semi-monthly",IF(AND('Recurring Transactions'!$J$33&lt;=EOMONTH($Q1679,0),$Q1679&lt;='Recurring Transactions'!$L$33),2,0),IF('Recurring Transactions'!$F$33="Weekly",IF(AND('Recurring Transactions'!$J$33&lt;=EOMONTH($Q1679,0),$Q1679&lt;='Recurring Transactions'!$L$33),MAX(0,INT((MIN(EOMONTH($Q1679,0),'Recurring Transactions'!$L$33)-'Recurring Transactions'!$J$33)/7)+INT(-(MAX('Recurring Transactions'!$J$33,$Q1679)-'Recurring Transactions'!$J$33)/7)+1),0),IF('Recurring Transactions'!$F$33="Bi-weekly",IF(AND('Recurring Transactions'!$J$33&lt;=EOMONTH($Q1679,0),$Q1679&lt;='Recurring Transactions'!$L$33),MAX(0,INT((MIN(EOMONTH($Q1679,0),'Recurring Transactions'!$L$33)-'Recurring Transactions'!$J$33)/14)+INT(-(MAX('Recurring Transactions'!$J$33,$Q1679)-'Recurring Transactions'!$J$33)/14)+1),0),IF('Recurring Transactions'!$F$33="Quarterly",IF(AND(AND('Recurring Transactions'!$J$33&lt;=EOMONTH($Q1679,0),$Q1679&lt;='Recurring Transactions'!$L$33),MOD((YEAR($Q1679)-YEAR('Recurring Transactions'!$J$33))*12+MONTH($Q1679)-MONTH('Recurring Transactions'!$J$33),3)=0),1,0),IF('Recurring Transactions'!$F$33="Annually",IF(AND(AND('Recurring Transactions'!$J$33&lt;=EOMONTH($Q1679,0),$Q1679&lt;='Recurring Transactions'!$L$33),MONTH($Q1679)=MONTH('Recurring Transactions'!$J$33)),1,0),0)))))))*'Recurring Transactions'!$D$33)</f>
        <v/>
      </c>
    </row>
    <row r="1680">
      <c r="N1680" s="126">
        <f>'Recurring Transactions'!$A$33</f>
        <v/>
      </c>
      <c r="O1680" s="126">
        <f>'Recurring Transactions'!$B$33</f>
        <v/>
      </c>
      <c r="P1680" s="126">
        <f>'Recurring Transactions'!$E$33</f>
        <v/>
      </c>
      <c r="Q1680" s="72">
        <f>IF('Recurring Transactions'!$J$33="","",EDATE('Recurring Transactions'!$J$33,38))</f>
        <v/>
      </c>
      <c r="R1680" s="126">
        <f>IF($Q1680="","",TEXT($Q1680,"mmm yyyy"))</f>
        <v/>
      </c>
      <c r="S1680" s="124">
        <f>IF(OR('Recurring Transactions'!$A$33="",$Q1680=""),0,(IF('Recurring Transactions'!$F$33="Monthly",IF(AND('Recurring Transactions'!$J$33&lt;=EOMONTH($Q1680,0),$Q1680&lt;='Recurring Transactions'!$L$33),1,0),IF('Recurring Transactions'!$F$33="Semi-monthly",IF(AND('Recurring Transactions'!$J$33&lt;=EOMONTH($Q1680,0),$Q1680&lt;='Recurring Transactions'!$L$33),2,0),IF('Recurring Transactions'!$F$33="Weekly",IF(AND('Recurring Transactions'!$J$33&lt;=EOMONTH($Q1680,0),$Q1680&lt;='Recurring Transactions'!$L$33),MAX(0,INT((MIN(EOMONTH($Q1680,0),'Recurring Transactions'!$L$33)-'Recurring Transactions'!$J$33)/7)+INT(-(MAX('Recurring Transactions'!$J$33,$Q1680)-'Recurring Transactions'!$J$33)/7)+1),0),IF('Recurring Transactions'!$F$33="Bi-weekly",IF(AND('Recurring Transactions'!$J$33&lt;=EOMONTH($Q1680,0),$Q1680&lt;='Recurring Transactions'!$L$33),MAX(0,INT((MIN(EOMONTH($Q1680,0),'Recurring Transactions'!$L$33)-'Recurring Transactions'!$J$33)/14)+INT(-(MAX('Recurring Transactions'!$J$33,$Q1680)-'Recurring Transactions'!$J$33)/14)+1),0),IF('Recurring Transactions'!$F$33="Quarterly",IF(AND(AND('Recurring Transactions'!$J$33&lt;=EOMONTH($Q1680,0),$Q1680&lt;='Recurring Transactions'!$L$33),MOD((YEAR($Q1680)-YEAR('Recurring Transactions'!$J$33))*12+MONTH($Q1680)-MONTH('Recurring Transactions'!$J$33),3)=0),1,0),IF('Recurring Transactions'!$F$33="Annually",IF(AND(AND('Recurring Transactions'!$J$33&lt;=EOMONTH($Q1680,0),$Q1680&lt;='Recurring Transactions'!$L$33),MONTH($Q1680)=MONTH('Recurring Transactions'!$J$33)),1,0),0)))))))*'Recurring Transactions'!$D$33)</f>
        <v/>
      </c>
    </row>
    <row r="1681">
      <c r="N1681" s="126">
        <f>'Recurring Transactions'!$A$33</f>
        <v/>
      </c>
      <c r="O1681" s="126">
        <f>'Recurring Transactions'!$B$33</f>
        <v/>
      </c>
      <c r="P1681" s="126">
        <f>'Recurring Transactions'!$E$33</f>
        <v/>
      </c>
      <c r="Q1681" s="72">
        <f>IF('Recurring Transactions'!$J$33="","",EDATE('Recurring Transactions'!$J$33,39))</f>
        <v/>
      </c>
      <c r="R1681" s="126">
        <f>IF($Q1681="","",TEXT($Q1681,"mmm yyyy"))</f>
        <v/>
      </c>
      <c r="S1681" s="124">
        <f>IF(OR('Recurring Transactions'!$A$33="",$Q1681=""),0,(IF('Recurring Transactions'!$F$33="Monthly",IF(AND('Recurring Transactions'!$J$33&lt;=EOMONTH($Q1681,0),$Q1681&lt;='Recurring Transactions'!$L$33),1,0),IF('Recurring Transactions'!$F$33="Semi-monthly",IF(AND('Recurring Transactions'!$J$33&lt;=EOMONTH($Q1681,0),$Q1681&lt;='Recurring Transactions'!$L$33),2,0),IF('Recurring Transactions'!$F$33="Weekly",IF(AND('Recurring Transactions'!$J$33&lt;=EOMONTH($Q1681,0),$Q1681&lt;='Recurring Transactions'!$L$33),MAX(0,INT((MIN(EOMONTH($Q1681,0),'Recurring Transactions'!$L$33)-'Recurring Transactions'!$J$33)/7)+INT(-(MAX('Recurring Transactions'!$J$33,$Q1681)-'Recurring Transactions'!$J$33)/7)+1),0),IF('Recurring Transactions'!$F$33="Bi-weekly",IF(AND('Recurring Transactions'!$J$33&lt;=EOMONTH($Q1681,0),$Q1681&lt;='Recurring Transactions'!$L$33),MAX(0,INT((MIN(EOMONTH($Q1681,0),'Recurring Transactions'!$L$33)-'Recurring Transactions'!$J$33)/14)+INT(-(MAX('Recurring Transactions'!$J$33,$Q1681)-'Recurring Transactions'!$J$33)/14)+1),0),IF('Recurring Transactions'!$F$33="Quarterly",IF(AND(AND('Recurring Transactions'!$J$33&lt;=EOMONTH($Q1681,0),$Q1681&lt;='Recurring Transactions'!$L$33),MOD((YEAR($Q1681)-YEAR('Recurring Transactions'!$J$33))*12+MONTH($Q1681)-MONTH('Recurring Transactions'!$J$33),3)=0),1,0),IF('Recurring Transactions'!$F$33="Annually",IF(AND(AND('Recurring Transactions'!$J$33&lt;=EOMONTH($Q1681,0),$Q1681&lt;='Recurring Transactions'!$L$33),MONTH($Q1681)=MONTH('Recurring Transactions'!$J$33)),1,0),0)))))))*'Recurring Transactions'!$D$33)</f>
        <v/>
      </c>
    </row>
    <row r="1682">
      <c r="N1682" s="126">
        <f>'Recurring Transactions'!$A$33</f>
        <v/>
      </c>
      <c r="O1682" s="126">
        <f>'Recurring Transactions'!$B$33</f>
        <v/>
      </c>
      <c r="P1682" s="126">
        <f>'Recurring Transactions'!$E$33</f>
        <v/>
      </c>
      <c r="Q1682" s="72">
        <f>IF('Recurring Transactions'!$J$33="","",EDATE('Recurring Transactions'!$J$33,40))</f>
        <v/>
      </c>
      <c r="R1682" s="126">
        <f>IF($Q1682="","",TEXT($Q1682,"mmm yyyy"))</f>
        <v/>
      </c>
      <c r="S1682" s="124">
        <f>IF(OR('Recurring Transactions'!$A$33="",$Q1682=""),0,(IF('Recurring Transactions'!$F$33="Monthly",IF(AND('Recurring Transactions'!$J$33&lt;=EOMONTH($Q1682,0),$Q1682&lt;='Recurring Transactions'!$L$33),1,0),IF('Recurring Transactions'!$F$33="Semi-monthly",IF(AND('Recurring Transactions'!$J$33&lt;=EOMONTH($Q1682,0),$Q1682&lt;='Recurring Transactions'!$L$33),2,0),IF('Recurring Transactions'!$F$33="Weekly",IF(AND('Recurring Transactions'!$J$33&lt;=EOMONTH($Q1682,0),$Q1682&lt;='Recurring Transactions'!$L$33),MAX(0,INT((MIN(EOMONTH($Q1682,0),'Recurring Transactions'!$L$33)-'Recurring Transactions'!$J$33)/7)+INT(-(MAX('Recurring Transactions'!$J$33,$Q1682)-'Recurring Transactions'!$J$33)/7)+1),0),IF('Recurring Transactions'!$F$33="Bi-weekly",IF(AND('Recurring Transactions'!$J$33&lt;=EOMONTH($Q1682,0),$Q1682&lt;='Recurring Transactions'!$L$33),MAX(0,INT((MIN(EOMONTH($Q1682,0),'Recurring Transactions'!$L$33)-'Recurring Transactions'!$J$33)/14)+INT(-(MAX('Recurring Transactions'!$J$33,$Q1682)-'Recurring Transactions'!$J$33)/14)+1),0),IF('Recurring Transactions'!$F$33="Quarterly",IF(AND(AND('Recurring Transactions'!$J$33&lt;=EOMONTH($Q1682,0),$Q1682&lt;='Recurring Transactions'!$L$33),MOD((YEAR($Q1682)-YEAR('Recurring Transactions'!$J$33))*12+MONTH($Q1682)-MONTH('Recurring Transactions'!$J$33),3)=0),1,0),IF('Recurring Transactions'!$F$33="Annually",IF(AND(AND('Recurring Transactions'!$J$33&lt;=EOMONTH($Q1682,0),$Q1682&lt;='Recurring Transactions'!$L$33),MONTH($Q1682)=MONTH('Recurring Transactions'!$J$33)),1,0),0)))))))*'Recurring Transactions'!$D$33)</f>
        <v/>
      </c>
    </row>
    <row r="1683">
      <c r="N1683" s="126">
        <f>'Recurring Transactions'!$A$33</f>
        <v/>
      </c>
      <c r="O1683" s="126">
        <f>'Recurring Transactions'!$B$33</f>
        <v/>
      </c>
      <c r="P1683" s="126">
        <f>'Recurring Transactions'!$E$33</f>
        <v/>
      </c>
      <c r="Q1683" s="72">
        <f>IF('Recurring Transactions'!$J$33="","",EDATE('Recurring Transactions'!$J$33,41))</f>
        <v/>
      </c>
      <c r="R1683" s="126">
        <f>IF($Q1683="","",TEXT($Q1683,"mmm yyyy"))</f>
        <v/>
      </c>
      <c r="S1683" s="124">
        <f>IF(OR('Recurring Transactions'!$A$33="",$Q1683=""),0,(IF('Recurring Transactions'!$F$33="Monthly",IF(AND('Recurring Transactions'!$J$33&lt;=EOMONTH($Q1683,0),$Q1683&lt;='Recurring Transactions'!$L$33),1,0),IF('Recurring Transactions'!$F$33="Semi-monthly",IF(AND('Recurring Transactions'!$J$33&lt;=EOMONTH($Q1683,0),$Q1683&lt;='Recurring Transactions'!$L$33),2,0),IF('Recurring Transactions'!$F$33="Weekly",IF(AND('Recurring Transactions'!$J$33&lt;=EOMONTH($Q1683,0),$Q1683&lt;='Recurring Transactions'!$L$33),MAX(0,INT((MIN(EOMONTH($Q1683,0),'Recurring Transactions'!$L$33)-'Recurring Transactions'!$J$33)/7)+INT(-(MAX('Recurring Transactions'!$J$33,$Q1683)-'Recurring Transactions'!$J$33)/7)+1),0),IF('Recurring Transactions'!$F$33="Bi-weekly",IF(AND('Recurring Transactions'!$J$33&lt;=EOMONTH($Q1683,0),$Q1683&lt;='Recurring Transactions'!$L$33),MAX(0,INT((MIN(EOMONTH($Q1683,0),'Recurring Transactions'!$L$33)-'Recurring Transactions'!$J$33)/14)+INT(-(MAX('Recurring Transactions'!$J$33,$Q1683)-'Recurring Transactions'!$J$33)/14)+1),0),IF('Recurring Transactions'!$F$33="Quarterly",IF(AND(AND('Recurring Transactions'!$J$33&lt;=EOMONTH($Q1683,0),$Q1683&lt;='Recurring Transactions'!$L$33),MOD((YEAR($Q1683)-YEAR('Recurring Transactions'!$J$33))*12+MONTH($Q1683)-MONTH('Recurring Transactions'!$J$33),3)=0),1,0),IF('Recurring Transactions'!$F$33="Annually",IF(AND(AND('Recurring Transactions'!$J$33&lt;=EOMONTH($Q1683,0),$Q1683&lt;='Recurring Transactions'!$L$33),MONTH($Q1683)=MONTH('Recurring Transactions'!$J$33)),1,0),0)))))))*'Recurring Transactions'!$D$33)</f>
        <v/>
      </c>
    </row>
    <row r="1684">
      <c r="N1684" s="126">
        <f>'Recurring Transactions'!$A$33</f>
        <v/>
      </c>
      <c r="O1684" s="126">
        <f>'Recurring Transactions'!$B$33</f>
        <v/>
      </c>
      <c r="P1684" s="126">
        <f>'Recurring Transactions'!$E$33</f>
        <v/>
      </c>
      <c r="Q1684" s="72">
        <f>IF('Recurring Transactions'!$J$33="","",EDATE('Recurring Transactions'!$J$33,42))</f>
        <v/>
      </c>
      <c r="R1684" s="126">
        <f>IF($Q1684="","",TEXT($Q1684,"mmm yyyy"))</f>
        <v/>
      </c>
      <c r="S1684" s="124">
        <f>IF(OR('Recurring Transactions'!$A$33="",$Q1684=""),0,(IF('Recurring Transactions'!$F$33="Monthly",IF(AND('Recurring Transactions'!$J$33&lt;=EOMONTH($Q1684,0),$Q1684&lt;='Recurring Transactions'!$L$33),1,0),IF('Recurring Transactions'!$F$33="Semi-monthly",IF(AND('Recurring Transactions'!$J$33&lt;=EOMONTH($Q1684,0),$Q1684&lt;='Recurring Transactions'!$L$33),2,0),IF('Recurring Transactions'!$F$33="Weekly",IF(AND('Recurring Transactions'!$J$33&lt;=EOMONTH($Q1684,0),$Q1684&lt;='Recurring Transactions'!$L$33),MAX(0,INT((MIN(EOMONTH($Q1684,0),'Recurring Transactions'!$L$33)-'Recurring Transactions'!$J$33)/7)+INT(-(MAX('Recurring Transactions'!$J$33,$Q1684)-'Recurring Transactions'!$J$33)/7)+1),0),IF('Recurring Transactions'!$F$33="Bi-weekly",IF(AND('Recurring Transactions'!$J$33&lt;=EOMONTH($Q1684,0),$Q1684&lt;='Recurring Transactions'!$L$33),MAX(0,INT((MIN(EOMONTH($Q1684,0),'Recurring Transactions'!$L$33)-'Recurring Transactions'!$J$33)/14)+INT(-(MAX('Recurring Transactions'!$J$33,$Q1684)-'Recurring Transactions'!$J$33)/14)+1),0),IF('Recurring Transactions'!$F$33="Quarterly",IF(AND(AND('Recurring Transactions'!$J$33&lt;=EOMONTH($Q1684,0),$Q1684&lt;='Recurring Transactions'!$L$33),MOD((YEAR($Q1684)-YEAR('Recurring Transactions'!$J$33))*12+MONTH($Q1684)-MONTH('Recurring Transactions'!$J$33),3)=0),1,0),IF('Recurring Transactions'!$F$33="Annually",IF(AND(AND('Recurring Transactions'!$J$33&lt;=EOMONTH($Q1684,0),$Q1684&lt;='Recurring Transactions'!$L$33),MONTH($Q1684)=MONTH('Recurring Transactions'!$J$33)),1,0),0)))))))*'Recurring Transactions'!$D$33)</f>
        <v/>
      </c>
    </row>
    <row r="1685">
      <c r="N1685" s="126">
        <f>'Recurring Transactions'!$A$33</f>
        <v/>
      </c>
      <c r="O1685" s="126">
        <f>'Recurring Transactions'!$B$33</f>
        <v/>
      </c>
      <c r="P1685" s="126">
        <f>'Recurring Transactions'!$E$33</f>
        <v/>
      </c>
      <c r="Q1685" s="72">
        <f>IF('Recurring Transactions'!$J$33="","",EDATE('Recurring Transactions'!$J$33,43))</f>
        <v/>
      </c>
      <c r="R1685" s="126">
        <f>IF($Q1685="","",TEXT($Q1685,"mmm yyyy"))</f>
        <v/>
      </c>
      <c r="S1685" s="124">
        <f>IF(OR('Recurring Transactions'!$A$33="",$Q1685=""),0,(IF('Recurring Transactions'!$F$33="Monthly",IF(AND('Recurring Transactions'!$J$33&lt;=EOMONTH($Q1685,0),$Q1685&lt;='Recurring Transactions'!$L$33),1,0),IF('Recurring Transactions'!$F$33="Semi-monthly",IF(AND('Recurring Transactions'!$J$33&lt;=EOMONTH($Q1685,0),$Q1685&lt;='Recurring Transactions'!$L$33),2,0),IF('Recurring Transactions'!$F$33="Weekly",IF(AND('Recurring Transactions'!$J$33&lt;=EOMONTH($Q1685,0),$Q1685&lt;='Recurring Transactions'!$L$33),MAX(0,INT((MIN(EOMONTH($Q1685,0),'Recurring Transactions'!$L$33)-'Recurring Transactions'!$J$33)/7)+INT(-(MAX('Recurring Transactions'!$J$33,$Q1685)-'Recurring Transactions'!$J$33)/7)+1),0),IF('Recurring Transactions'!$F$33="Bi-weekly",IF(AND('Recurring Transactions'!$J$33&lt;=EOMONTH($Q1685,0),$Q1685&lt;='Recurring Transactions'!$L$33),MAX(0,INT((MIN(EOMONTH($Q1685,0),'Recurring Transactions'!$L$33)-'Recurring Transactions'!$J$33)/14)+INT(-(MAX('Recurring Transactions'!$J$33,$Q1685)-'Recurring Transactions'!$J$33)/14)+1),0),IF('Recurring Transactions'!$F$33="Quarterly",IF(AND(AND('Recurring Transactions'!$J$33&lt;=EOMONTH($Q1685,0),$Q1685&lt;='Recurring Transactions'!$L$33),MOD((YEAR($Q1685)-YEAR('Recurring Transactions'!$J$33))*12+MONTH($Q1685)-MONTH('Recurring Transactions'!$J$33),3)=0),1,0),IF('Recurring Transactions'!$F$33="Annually",IF(AND(AND('Recurring Transactions'!$J$33&lt;=EOMONTH($Q1685,0),$Q1685&lt;='Recurring Transactions'!$L$33),MONTH($Q1685)=MONTH('Recurring Transactions'!$J$33)),1,0),0)))))))*'Recurring Transactions'!$D$33)</f>
        <v/>
      </c>
    </row>
    <row r="1686">
      <c r="N1686" s="126">
        <f>'Recurring Transactions'!$A$33</f>
        <v/>
      </c>
      <c r="O1686" s="126">
        <f>'Recurring Transactions'!$B$33</f>
        <v/>
      </c>
      <c r="P1686" s="126">
        <f>'Recurring Transactions'!$E$33</f>
        <v/>
      </c>
      <c r="Q1686" s="72">
        <f>IF('Recurring Transactions'!$J$33="","",EDATE('Recurring Transactions'!$J$33,44))</f>
        <v/>
      </c>
      <c r="R1686" s="126">
        <f>IF($Q1686="","",TEXT($Q1686,"mmm yyyy"))</f>
        <v/>
      </c>
      <c r="S1686" s="124">
        <f>IF(OR('Recurring Transactions'!$A$33="",$Q1686=""),0,(IF('Recurring Transactions'!$F$33="Monthly",IF(AND('Recurring Transactions'!$J$33&lt;=EOMONTH($Q1686,0),$Q1686&lt;='Recurring Transactions'!$L$33),1,0),IF('Recurring Transactions'!$F$33="Semi-monthly",IF(AND('Recurring Transactions'!$J$33&lt;=EOMONTH($Q1686,0),$Q1686&lt;='Recurring Transactions'!$L$33),2,0),IF('Recurring Transactions'!$F$33="Weekly",IF(AND('Recurring Transactions'!$J$33&lt;=EOMONTH($Q1686,0),$Q1686&lt;='Recurring Transactions'!$L$33),MAX(0,INT((MIN(EOMONTH($Q1686,0),'Recurring Transactions'!$L$33)-'Recurring Transactions'!$J$33)/7)+INT(-(MAX('Recurring Transactions'!$J$33,$Q1686)-'Recurring Transactions'!$J$33)/7)+1),0),IF('Recurring Transactions'!$F$33="Bi-weekly",IF(AND('Recurring Transactions'!$J$33&lt;=EOMONTH($Q1686,0),$Q1686&lt;='Recurring Transactions'!$L$33),MAX(0,INT((MIN(EOMONTH($Q1686,0),'Recurring Transactions'!$L$33)-'Recurring Transactions'!$J$33)/14)+INT(-(MAX('Recurring Transactions'!$J$33,$Q1686)-'Recurring Transactions'!$J$33)/14)+1),0),IF('Recurring Transactions'!$F$33="Quarterly",IF(AND(AND('Recurring Transactions'!$J$33&lt;=EOMONTH($Q1686,0),$Q1686&lt;='Recurring Transactions'!$L$33),MOD((YEAR($Q1686)-YEAR('Recurring Transactions'!$J$33))*12+MONTH($Q1686)-MONTH('Recurring Transactions'!$J$33),3)=0),1,0),IF('Recurring Transactions'!$F$33="Annually",IF(AND(AND('Recurring Transactions'!$J$33&lt;=EOMONTH($Q1686,0),$Q1686&lt;='Recurring Transactions'!$L$33),MONTH($Q1686)=MONTH('Recurring Transactions'!$J$33)),1,0),0)))))))*'Recurring Transactions'!$D$33)</f>
        <v/>
      </c>
    </row>
    <row r="1687">
      <c r="N1687" s="126">
        <f>'Recurring Transactions'!$A$33</f>
        <v/>
      </c>
      <c r="O1687" s="126">
        <f>'Recurring Transactions'!$B$33</f>
        <v/>
      </c>
      <c r="P1687" s="126">
        <f>'Recurring Transactions'!$E$33</f>
        <v/>
      </c>
      <c r="Q1687" s="72">
        <f>IF('Recurring Transactions'!$J$33="","",EDATE('Recurring Transactions'!$J$33,45))</f>
        <v/>
      </c>
      <c r="R1687" s="126">
        <f>IF($Q1687="","",TEXT($Q1687,"mmm yyyy"))</f>
        <v/>
      </c>
      <c r="S1687" s="124">
        <f>IF(OR('Recurring Transactions'!$A$33="",$Q1687=""),0,(IF('Recurring Transactions'!$F$33="Monthly",IF(AND('Recurring Transactions'!$J$33&lt;=EOMONTH($Q1687,0),$Q1687&lt;='Recurring Transactions'!$L$33),1,0),IF('Recurring Transactions'!$F$33="Semi-monthly",IF(AND('Recurring Transactions'!$J$33&lt;=EOMONTH($Q1687,0),$Q1687&lt;='Recurring Transactions'!$L$33),2,0),IF('Recurring Transactions'!$F$33="Weekly",IF(AND('Recurring Transactions'!$J$33&lt;=EOMONTH($Q1687,0),$Q1687&lt;='Recurring Transactions'!$L$33),MAX(0,INT((MIN(EOMONTH($Q1687,0),'Recurring Transactions'!$L$33)-'Recurring Transactions'!$J$33)/7)+INT(-(MAX('Recurring Transactions'!$J$33,$Q1687)-'Recurring Transactions'!$J$33)/7)+1),0),IF('Recurring Transactions'!$F$33="Bi-weekly",IF(AND('Recurring Transactions'!$J$33&lt;=EOMONTH($Q1687,0),$Q1687&lt;='Recurring Transactions'!$L$33),MAX(0,INT((MIN(EOMONTH($Q1687,0),'Recurring Transactions'!$L$33)-'Recurring Transactions'!$J$33)/14)+INT(-(MAX('Recurring Transactions'!$J$33,$Q1687)-'Recurring Transactions'!$J$33)/14)+1),0),IF('Recurring Transactions'!$F$33="Quarterly",IF(AND(AND('Recurring Transactions'!$J$33&lt;=EOMONTH($Q1687,0),$Q1687&lt;='Recurring Transactions'!$L$33),MOD((YEAR($Q1687)-YEAR('Recurring Transactions'!$J$33))*12+MONTH($Q1687)-MONTH('Recurring Transactions'!$J$33),3)=0),1,0),IF('Recurring Transactions'!$F$33="Annually",IF(AND(AND('Recurring Transactions'!$J$33&lt;=EOMONTH($Q1687,0),$Q1687&lt;='Recurring Transactions'!$L$33),MONTH($Q1687)=MONTH('Recurring Transactions'!$J$33)),1,0),0)))))))*'Recurring Transactions'!$D$33)</f>
        <v/>
      </c>
    </row>
    <row r="1688">
      <c r="N1688" s="126">
        <f>'Recurring Transactions'!$A$33</f>
        <v/>
      </c>
      <c r="O1688" s="126">
        <f>'Recurring Transactions'!$B$33</f>
        <v/>
      </c>
      <c r="P1688" s="126">
        <f>'Recurring Transactions'!$E$33</f>
        <v/>
      </c>
      <c r="Q1688" s="72">
        <f>IF('Recurring Transactions'!$J$33="","",EDATE('Recurring Transactions'!$J$33,46))</f>
        <v/>
      </c>
      <c r="R1688" s="126">
        <f>IF($Q1688="","",TEXT($Q1688,"mmm yyyy"))</f>
        <v/>
      </c>
      <c r="S1688" s="124">
        <f>IF(OR('Recurring Transactions'!$A$33="",$Q1688=""),0,(IF('Recurring Transactions'!$F$33="Monthly",IF(AND('Recurring Transactions'!$J$33&lt;=EOMONTH($Q1688,0),$Q1688&lt;='Recurring Transactions'!$L$33),1,0),IF('Recurring Transactions'!$F$33="Semi-monthly",IF(AND('Recurring Transactions'!$J$33&lt;=EOMONTH($Q1688,0),$Q1688&lt;='Recurring Transactions'!$L$33),2,0),IF('Recurring Transactions'!$F$33="Weekly",IF(AND('Recurring Transactions'!$J$33&lt;=EOMONTH($Q1688,0),$Q1688&lt;='Recurring Transactions'!$L$33),MAX(0,INT((MIN(EOMONTH($Q1688,0),'Recurring Transactions'!$L$33)-'Recurring Transactions'!$J$33)/7)+INT(-(MAX('Recurring Transactions'!$J$33,$Q1688)-'Recurring Transactions'!$J$33)/7)+1),0),IF('Recurring Transactions'!$F$33="Bi-weekly",IF(AND('Recurring Transactions'!$J$33&lt;=EOMONTH($Q1688,0),$Q1688&lt;='Recurring Transactions'!$L$33),MAX(0,INT((MIN(EOMONTH($Q1688,0),'Recurring Transactions'!$L$33)-'Recurring Transactions'!$J$33)/14)+INT(-(MAX('Recurring Transactions'!$J$33,$Q1688)-'Recurring Transactions'!$J$33)/14)+1),0),IF('Recurring Transactions'!$F$33="Quarterly",IF(AND(AND('Recurring Transactions'!$J$33&lt;=EOMONTH($Q1688,0),$Q1688&lt;='Recurring Transactions'!$L$33),MOD((YEAR($Q1688)-YEAR('Recurring Transactions'!$J$33))*12+MONTH($Q1688)-MONTH('Recurring Transactions'!$J$33),3)=0),1,0),IF('Recurring Transactions'!$F$33="Annually",IF(AND(AND('Recurring Transactions'!$J$33&lt;=EOMONTH($Q1688,0),$Q1688&lt;='Recurring Transactions'!$L$33),MONTH($Q1688)=MONTH('Recurring Transactions'!$J$33)),1,0),0)))))))*'Recurring Transactions'!$D$33)</f>
        <v/>
      </c>
    </row>
    <row r="1689">
      <c r="N1689" s="126">
        <f>'Recurring Transactions'!$A$33</f>
        <v/>
      </c>
      <c r="O1689" s="126">
        <f>'Recurring Transactions'!$B$33</f>
        <v/>
      </c>
      <c r="P1689" s="126">
        <f>'Recurring Transactions'!$E$33</f>
        <v/>
      </c>
      <c r="Q1689" s="72">
        <f>IF('Recurring Transactions'!$J$33="","",EDATE('Recurring Transactions'!$J$33,47))</f>
        <v/>
      </c>
      <c r="R1689" s="126">
        <f>IF($Q1689="","",TEXT($Q1689,"mmm yyyy"))</f>
        <v/>
      </c>
      <c r="S1689" s="124">
        <f>IF(OR('Recurring Transactions'!$A$33="",$Q1689=""),0,(IF('Recurring Transactions'!$F$33="Monthly",IF(AND('Recurring Transactions'!$J$33&lt;=EOMONTH($Q1689,0),$Q1689&lt;='Recurring Transactions'!$L$33),1,0),IF('Recurring Transactions'!$F$33="Semi-monthly",IF(AND('Recurring Transactions'!$J$33&lt;=EOMONTH($Q1689,0),$Q1689&lt;='Recurring Transactions'!$L$33),2,0),IF('Recurring Transactions'!$F$33="Weekly",IF(AND('Recurring Transactions'!$J$33&lt;=EOMONTH($Q1689,0),$Q1689&lt;='Recurring Transactions'!$L$33),MAX(0,INT((MIN(EOMONTH($Q1689,0),'Recurring Transactions'!$L$33)-'Recurring Transactions'!$J$33)/7)+INT(-(MAX('Recurring Transactions'!$J$33,$Q1689)-'Recurring Transactions'!$J$33)/7)+1),0),IF('Recurring Transactions'!$F$33="Bi-weekly",IF(AND('Recurring Transactions'!$J$33&lt;=EOMONTH($Q1689,0),$Q1689&lt;='Recurring Transactions'!$L$33),MAX(0,INT((MIN(EOMONTH($Q1689,0),'Recurring Transactions'!$L$33)-'Recurring Transactions'!$J$33)/14)+INT(-(MAX('Recurring Transactions'!$J$33,$Q1689)-'Recurring Transactions'!$J$33)/14)+1),0),IF('Recurring Transactions'!$F$33="Quarterly",IF(AND(AND('Recurring Transactions'!$J$33&lt;=EOMONTH($Q1689,0),$Q1689&lt;='Recurring Transactions'!$L$33),MOD((YEAR($Q1689)-YEAR('Recurring Transactions'!$J$33))*12+MONTH($Q1689)-MONTH('Recurring Transactions'!$J$33),3)=0),1,0),IF('Recurring Transactions'!$F$33="Annually",IF(AND(AND('Recurring Transactions'!$J$33&lt;=EOMONTH($Q1689,0),$Q1689&lt;='Recurring Transactions'!$L$33),MONTH($Q1689)=MONTH('Recurring Transactions'!$J$33)),1,0),0)))))))*'Recurring Transactions'!$D$33)</f>
        <v/>
      </c>
    </row>
    <row r="1690">
      <c r="N1690" s="126">
        <f>'Recurring Transactions'!$A$33</f>
        <v/>
      </c>
      <c r="O1690" s="126">
        <f>'Recurring Transactions'!$B$33</f>
        <v/>
      </c>
      <c r="P1690" s="126">
        <f>'Recurring Transactions'!$E$33</f>
        <v/>
      </c>
      <c r="Q1690" s="72">
        <f>IF('Recurring Transactions'!$J$33="","",EDATE('Recurring Transactions'!$J$33,48))</f>
        <v/>
      </c>
      <c r="R1690" s="126">
        <f>IF($Q1690="","",TEXT($Q1690,"mmm yyyy"))</f>
        <v/>
      </c>
      <c r="S1690" s="124">
        <f>IF(OR('Recurring Transactions'!$A$33="",$Q1690=""),0,(IF('Recurring Transactions'!$F$33="Monthly",IF(AND('Recurring Transactions'!$J$33&lt;=EOMONTH($Q1690,0),$Q1690&lt;='Recurring Transactions'!$L$33),1,0),IF('Recurring Transactions'!$F$33="Semi-monthly",IF(AND('Recurring Transactions'!$J$33&lt;=EOMONTH($Q1690,0),$Q1690&lt;='Recurring Transactions'!$L$33),2,0),IF('Recurring Transactions'!$F$33="Weekly",IF(AND('Recurring Transactions'!$J$33&lt;=EOMONTH($Q1690,0),$Q1690&lt;='Recurring Transactions'!$L$33),MAX(0,INT((MIN(EOMONTH($Q1690,0),'Recurring Transactions'!$L$33)-'Recurring Transactions'!$J$33)/7)+INT(-(MAX('Recurring Transactions'!$J$33,$Q1690)-'Recurring Transactions'!$J$33)/7)+1),0),IF('Recurring Transactions'!$F$33="Bi-weekly",IF(AND('Recurring Transactions'!$J$33&lt;=EOMONTH($Q1690,0),$Q1690&lt;='Recurring Transactions'!$L$33),MAX(0,INT((MIN(EOMONTH($Q1690,0),'Recurring Transactions'!$L$33)-'Recurring Transactions'!$J$33)/14)+INT(-(MAX('Recurring Transactions'!$J$33,$Q1690)-'Recurring Transactions'!$J$33)/14)+1),0),IF('Recurring Transactions'!$F$33="Quarterly",IF(AND(AND('Recurring Transactions'!$J$33&lt;=EOMONTH($Q1690,0),$Q1690&lt;='Recurring Transactions'!$L$33),MOD((YEAR($Q1690)-YEAR('Recurring Transactions'!$J$33))*12+MONTH($Q1690)-MONTH('Recurring Transactions'!$J$33),3)=0),1,0),IF('Recurring Transactions'!$F$33="Annually",IF(AND(AND('Recurring Transactions'!$J$33&lt;=EOMONTH($Q1690,0),$Q1690&lt;='Recurring Transactions'!$L$33),MONTH($Q1690)=MONTH('Recurring Transactions'!$J$33)),1,0),0)))))))*'Recurring Transactions'!$D$33)</f>
        <v/>
      </c>
    </row>
    <row r="1691">
      <c r="N1691" s="126">
        <f>'Recurring Transactions'!$A$33</f>
        <v/>
      </c>
      <c r="O1691" s="126">
        <f>'Recurring Transactions'!$B$33</f>
        <v/>
      </c>
      <c r="P1691" s="126">
        <f>'Recurring Transactions'!$E$33</f>
        <v/>
      </c>
      <c r="Q1691" s="72">
        <f>IF('Recurring Transactions'!$J$33="","",EDATE('Recurring Transactions'!$J$33,49))</f>
        <v/>
      </c>
      <c r="R1691" s="126">
        <f>IF($Q1691="","",TEXT($Q1691,"mmm yyyy"))</f>
        <v/>
      </c>
      <c r="S1691" s="124">
        <f>IF(OR('Recurring Transactions'!$A$33="",$Q1691=""),0,(IF('Recurring Transactions'!$F$33="Monthly",IF(AND('Recurring Transactions'!$J$33&lt;=EOMONTH($Q1691,0),$Q1691&lt;='Recurring Transactions'!$L$33),1,0),IF('Recurring Transactions'!$F$33="Semi-monthly",IF(AND('Recurring Transactions'!$J$33&lt;=EOMONTH($Q1691,0),$Q1691&lt;='Recurring Transactions'!$L$33),2,0),IF('Recurring Transactions'!$F$33="Weekly",IF(AND('Recurring Transactions'!$J$33&lt;=EOMONTH($Q1691,0),$Q1691&lt;='Recurring Transactions'!$L$33),MAX(0,INT((MIN(EOMONTH($Q1691,0),'Recurring Transactions'!$L$33)-'Recurring Transactions'!$J$33)/7)+INT(-(MAX('Recurring Transactions'!$J$33,$Q1691)-'Recurring Transactions'!$J$33)/7)+1),0),IF('Recurring Transactions'!$F$33="Bi-weekly",IF(AND('Recurring Transactions'!$J$33&lt;=EOMONTH($Q1691,0),$Q1691&lt;='Recurring Transactions'!$L$33),MAX(0,INT((MIN(EOMONTH($Q1691,0),'Recurring Transactions'!$L$33)-'Recurring Transactions'!$J$33)/14)+INT(-(MAX('Recurring Transactions'!$J$33,$Q1691)-'Recurring Transactions'!$J$33)/14)+1),0),IF('Recurring Transactions'!$F$33="Quarterly",IF(AND(AND('Recurring Transactions'!$J$33&lt;=EOMONTH($Q1691,0),$Q1691&lt;='Recurring Transactions'!$L$33),MOD((YEAR($Q1691)-YEAR('Recurring Transactions'!$J$33))*12+MONTH($Q1691)-MONTH('Recurring Transactions'!$J$33),3)=0),1,0),IF('Recurring Transactions'!$F$33="Annually",IF(AND(AND('Recurring Transactions'!$J$33&lt;=EOMONTH($Q1691,0),$Q1691&lt;='Recurring Transactions'!$L$33),MONTH($Q1691)=MONTH('Recurring Transactions'!$J$33)),1,0),0)))))))*'Recurring Transactions'!$D$33)</f>
        <v/>
      </c>
    </row>
    <row r="1692">
      <c r="N1692" s="126">
        <f>'Recurring Transactions'!$A$33</f>
        <v/>
      </c>
      <c r="O1692" s="126">
        <f>'Recurring Transactions'!$B$33</f>
        <v/>
      </c>
      <c r="P1692" s="126">
        <f>'Recurring Transactions'!$E$33</f>
        <v/>
      </c>
      <c r="Q1692" s="72">
        <f>IF('Recurring Transactions'!$J$33="","",EDATE('Recurring Transactions'!$J$33,50))</f>
        <v/>
      </c>
      <c r="R1692" s="126">
        <f>IF($Q1692="","",TEXT($Q1692,"mmm yyyy"))</f>
        <v/>
      </c>
      <c r="S1692" s="124">
        <f>IF(OR('Recurring Transactions'!$A$33="",$Q1692=""),0,(IF('Recurring Transactions'!$F$33="Monthly",IF(AND('Recurring Transactions'!$J$33&lt;=EOMONTH($Q1692,0),$Q1692&lt;='Recurring Transactions'!$L$33),1,0),IF('Recurring Transactions'!$F$33="Semi-monthly",IF(AND('Recurring Transactions'!$J$33&lt;=EOMONTH($Q1692,0),$Q1692&lt;='Recurring Transactions'!$L$33),2,0),IF('Recurring Transactions'!$F$33="Weekly",IF(AND('Recurring Transactions'!$J$33&lt;=EOMONTH($Q1692,0),$Q1692&lt;='Recurring Transactions'!$L$33),MAX(0,INT((MIN(EOMONTH($Q1692,0),'Recurring Transactions'!$L$33)-'Recurring Transactions'!$J$33)/7)+INT(-(MAX('Recurring Transactions'!$J$33,$Q1692)-'Recurring Transactions'!$J$33)/7)+1),0),IF('Recurring Transactions'!$F$33="Bi-weekly",IF(AND('Recurring Transactions'!$J$33&lt;=EOMONTH($Q1692,0),$Q1692&lt;='Recurring Transactions'!$L$33),MAX(0,INT((MIN(EOMONTH($Q1692,0),'Recurring Transactions'!$L$33)-'Recurring Transactions'!$J$33)/14)+INT(-(MAX('Recurring Transactions'!$J$33,$Q1692)-'Recurring Transactions'!$J$33)/14)+1),0),IF('Recurring Transactions'!$F$33="Quarterly",IF(AND(AND('Recurring Transactions'!$J$33&lt;=EOMONTH($Q1692,0),$Q1692&lt;='Recurring Transactions'!$L$33),MOD((YEAR($Q1692)-YEAR('Recurring Transactions'!$J$33))*12+MONTH($Q1692)-MONTH('Recurring Transactions'!$J$33),3)=0),1,0),IF('Recurring Transactions'!$F$33="Annually",IF(AND(AND('Recurring Transactions'!$J$33&lt;=EOMONTH($Q1692,0),$Q1692&lt;='Recurring Transactions'!$L$33),MONTH($Q1692)=MONTH('Recurring Transactions'!$J$33)),1,0),0)))))))*'Recurring Transactions'!$D$33)</f>
        <v/>
      </c>
    </row>
    <row r="1693">
      <c r="N1693" s="126">
        <f>'Recurring Transactions'!$A$33</f>
        <v/>
      </c>
      <c r="O1693" s="126">
        <f>'Recurring Transactions'!$B$33</f>
        <v/>
      </c>
      <c r="P1693" s="126">
        <f>'Recurring Transactions'!$E$33</f>
        <v/>
      </c>
      <c r="Q1693" s="72">
        <f>IF('Recurring Transactions'!$J$33="","",EDATE('Recurring Transactions'!$J$33,51))</f>
        <v/>
      </c>
      <c r="R1693" s="126">
        <f>IF($Q1693="","",TEXT($Q1693,"mmm yyyy"))</f>
        <v/>
      </c>
      <c r="S1693" s="124">
        <f>IF(OR('Recurring Transactions'!$A$33="",$Q1693=""),0,(IF('Recurring Transactions'!$F$33="Monthly",IF(AND('Recurring Transactions'!$J$33&lt;=EOMONTH($Q1693,0),$Q1693&lt;='Recurring Transactions'!$L$33),1,0),IF('Recurring Transactions'!$F$33="Semi-monthly",IF(AND('Recurring Transactions'!$J$33&lt;=EOMONTH($Q1693,0),$Q1693&lt;='Recurring Transactions'!$L$33),2,0),IF('Recurring Transactions'!$F$33="Weekly",IF(AND('Recurring Transactions'!$J$33&lt;=EOMONTH($Q1693,0),$Q1693&lt;='Recurring Transactions'!$L$33),MAX(0,INT((MIN(EOMONTH($Q1693,0),'Recurring Transactions'!$L$33)-'Recurring Transactions'!$J$33)/7)+INT(-(MAX('Recurring Transactions'!$J$33,$Q1693)-'Recurring Transactions'!$J$33)/7)+1),0),IF('Recurring Transactions'!$F$33="Bi-weekly",IF(AND('Recurring Transactions'!$J$33&lt;=EOMONTH($Q1693,0),$Q1693&lt;='Recurring Transactions'!$L$33),MAX(0,INT((MIN(EOMONTH($Q1693,0),'Recurring Transactions'!$L$33)-'Recurring Transactions'!$J$33)/14)+INT(-(MAX('Recurring Transactions'!$J$33,$Q1693)-'Recurring Transactions'!$J$33)/14)+1),0),IF('Recurring Transactions'!$F$33="Quarterly",IF(AND(AND('Recurring Transactions'!$J$33&lt;=EOMONTH($Q1693,0),$Q1693&lt;='Recurring Transactions'!$L$33),MOD((YEAR($Q1693)-YEAR('Recurring Transactions'!$J$33))*12+MONTH($Q1693)-MONTH('Recurring Transactions'!$J$33),3)=0),1,0),IF('Recurring Transactions'!$F$33="Annually",IF(AND(AND('Recurring Transactions'!$J$33&lt;=EOMONTH($Q1693,0),$Q1693&lt;='Recurring Transactions'!$L$33),MONTH($Q1693)=MONTH('Recurring Transactions'!$J$33)),1,0),0)))))))*'Recurring Transactions'!$D$33)</f>
        <v/>
      </c>
    </row>
    <row r="1694">
      <c r="N1694" s="126">
        <f>'Recurring Transactions'!$A$33</f>
        <v/>
      </c>
      <c r="O1694" s="126">
        <f>'Recurring Transactions'!$B$33</f>
        <v/>
      </c>
      <c r="P1694" s="126">
        <f>'Recurring Transactions'!$E$33</f>
        <v/>
      </c>
      <c r="Q1694" s="72">
        <f>IF('Recurring Transactions'!$J$33="","",EDATE('Recurring Transactions'!$J$33,52))</f>
        <v/>
      </c>
      <c r="R1694" s="126">
        <f>IF($Q1694="","",TEXT($Q1694,"mmm yyyy"))</f>
        <v/>
      </c>
      <c r="S1694" s="124">
        <f>IF(OR('Recurring Transactions'!$A$33="",$Q1694=""),0,(IF('Recurring Transactions'!$F$33="Monthly",IF(AND('Recurring Transactions'!$J$33&lt;=EOMONTH($Q1694,0),$Q1694&lt;='Recurring Transactions'!$L$33),1,0),IF('Recurring Transactions'!$F$33="Semi-monthly",IF(AND('Recurring Transactions'!$J$33&lt;=EOMONTH($Q1694,0),$Q1694&lt;='Recurring Transactions'!$L$33),2,0),IF('Recurring Transactions'!$F$33="Weekly",IF(AND('Recurring Transactions'!$J$33&lt;=EOMONTH($Q1694,0),$Q1694&lt;='Recurring Transactions'!$L$33),MAX(0,INT((MIN(EOMONTH($Q1694,0),'Recurring Transactions'!$L$33)-'Recurring Transactions'!$J$33)/7)+INT(-(MAX('Recurring Transactions'!$J$33,$Q1694)-'Recurring Transactions'!$J$33)/7)+1),0),IF('Recurring Transactions'!$F$33="Bi-weekly",IF(AND('Recurring Transactions'!$J$33&lt;=EOMONTH($Q1694,0),$Q1694&lt;='Recurring Transactions'!$L$33),MAX(0,INT((MIN(EOMONTH($Q1694,0),'Recurring Transactions'!$L$33)-'Recurring Transactions'!$J$33)/14)+INT(-(MAX('Recurring Transactions'!$J$33,$Q1694)-'Recurring Transactions'!$J$33)/14)+1),0),IF('Recurring Transactions'!$F$33="Quarterly",IF(AND(AND('Recurring Transactions'!$J$33&lt;=EOMONTH($Q1694,0),$Q1694&lt;='Recurring Transactions'!$L$33),MOD((YEAR($Q1694)-YEAR('Recurring Transactions'!$J$33))*12+MONTH($Q1694)-MONTH('Recurring Transactions'!$J$33),3)=0),1,0),IF('Recurring Transactions'!$F$33="Annually",IF(AND(AND('Recurring Transactions'!$J$33&lt;=EOMONTH($Q1694,0),$Q1694&lt;='Recurring Transactions'!$L$33),MONTH($Q1694)=MONTH('Recurring Transactions'!$J$33)),1,0),0)))))))*'Recurring Transactions'!$D$33)</f>
        <v/>
      </c>
    </row>
    <row r="1695">
      <c r="N1695" s="126">
        <f>'Recurring Transactions'!$A$33</f>
        <v/>
      </c>
      <c r="O1695" s="126">
        <f>'Recurring Transactions'!$B$33</f>
        <v/>
      </c>
      <c r="P1695" s="126">
        <f>'Recurring Transactions'!$E$33</f>
        <v/>
      </c>
      <c r="Q1695" s="72">
        <f>IF('Recurring Transactions'!$J$33="","",EDATE('Recurring Transactions'!$J$33,53))</f>
        <v/>
      </c>
      <c r="R1695" s="126">
        <f>IF($Q1695="","",TEXT($Q1695,"mmm yyyy"))</f>
        <v/>
      </c>
      <c r="S1695" s="124">
        <f>IF(OR('Recurring Transactions'!$A$33="",$Q1695=""),0,(IF('Recurring Transactions'!$F$33="Monthly",IF(AND('Recurring Transactions'!$J$33&lt;=EOMONTH($Q1695,0),$Q1695&lt;='Recurring Transactions'!$L$33),1,0),IF('Recurring Transactions'!$F$33="Semi-monthly",IF(AND('Recurring Transactions'!$J$33&lt;=EOMONTH($Q1695,0),$Q1695&lt;='Recurring Transactions'!$L$33),2,0),IF('Recurring Transactions'!$F$33="Weekly",IF(AND('Recurring Transactions'!$J$33&lt;=EOMONTH($Q1695,0),$Q1695&lt;='Recurring Transactions'!$L$33),MAX(0,INT((MIN(EOMONTH($Q1695,0),'Recurring Transactions'!$L$33)-'Recurring Transactions'!$J$33)/7)+INT(-(MAX('Recurring Transactions'!$J$33,$Q1695)-'Recurring Transactions'!$J$33)/7)+1),0),IF('Recurring Transactions'!$F$33="Bi-weekly",IF(AND('Recurring Transactions'!$J$33&lt;=EOMONTH($Q1695,0),$Q1695&lt;='Recurring Transactions'!$L$33),MAX(0,INT((MIN(EOMONTH($Q1695,0),'Recurring Transactions'!$L$33)-'Recurring Transactions'!$J$33)/14)+INT(-(MAX('Recurring Transactions'!$J$33,$Q1695)-'Recurring Transactions'!$J$33)/14)+1),0),IF('Recurring Transactions'!$F$33="Quarterly",IF(AND(AND('Recurring Transactions'!$J$33&lt;=EOMONTH($Q1695,0),$Q1695&lt;='Recurring Transactions'!$L$33),MOD((YEAR($Q1695)-YEAR('Recurring Transactions'!$J$33))*12+MONTH($Q1695)-MONTH('Recurring Transactions'!$J$33),3)=0),1,0),IF('Recurring Transactions'!$F$33="Annually",IF(AND(AND('Recurring Transactions'!$J$33&lt;=EOMONTH($Q1695,0),$Q1695&lt;='Recurring Transactions'!$L$33),MONTH($Q1695)=MONTH('Recurring Transactions'!$J$33)),1,0),0)))))))*'Recurring Transactions'!$D$33)</f>
        <v/>
      </c>
    </row>
    <row r="1696">
      <c r="N1696" s="126">
        <f>'Recurring Transactions'!$A$33</f>
        <v/>
      </c>
      <c r="O1696" s="126">
        <f>'Recurring Transactions'!$B$33</f>
        <v/>
      </c>
      <c r="P1696" s="126">
        <f>'Recurring Transactions'!$E$33</f>
        <v/>
      </c>
      <c r="Q1696" s="72">
        <f>IF('Recurring Transactions'!$J$33="","",EDATE('Recurring Transactions'!$J$33,54))</f>
        <v/>
      </c>
      <c r="R1696" s="126">
        <f>IF($Q1696="","",TEXT($Q1696,"mmm yyyy"))</f>
        <v/>
      </c>
      <c r="S1696" s="124">
        <f>IF(OR('Recurring Transactions'!$A$33="",$Q1696=""),0,(IF('Recurring Transactions'!$F$33="Monthly",IF(AND('Recurring Transactions'!$J$33&lt;=EOMONTH($Q1696,0),$Q1696&lt;='Recurring Transactions'!$L$33),1,0),IF('Recurring Transactions'!$F$33="Semi-monthly",IF(AND('Recurring Transactions'!$J$33&lt;=EOMONTH($Q1696,0),$Q1696&lt;='Recurring Transactions'!$L$33),2,0),IF('Recurring Transactions'!$F$33="Weekly",IF(AND('Recurring Transactions'!$J$33&lt;=EOMONTH($Q1696,0),$Q1696&lt;='Recurring Transactions'!$L$33),MAX(0,INT((MIN(EOMONTH($Q1696,0),'Recurring Transactions'!$L$33)-'Recurring Transactions'!$J$33)/7)+INT(-(MAX('Recurring Transactions'!$J$33,$Q1696)-'Recurring Transactions'!$J$33)/7)+1),0),IF('Recurring Transactions'!$F$33="Bi-weekly",IF(AND('Recurring Transactions'!$J$33&lt;=EOMONTH($Q1696,0),$Q1696&lt;='Recurring Transactions'!$L$33),MAX(0,INT((MIN(EOMONTH($Q1696,0),'Recurring Transactions'!$L$33)-'Recurring Transactions'!$J$33)/14)+INT(-(MAX('Recurring Transactions'!$J$33,$Q1696)-'Recurring Transactions'!$J$33)/14)+1),0),IF('Recurring Transactions'!$F$33="Quarterly",IF(AND(AND('Recurring Transactions'!$J$33&lt;=EOMONTH($Q1696,0),$Q1696&lt;='Recurring Transactions'!$L$33),MOD((YEAR($Q1696)-YEAR('Recurring Transactions'!$J$33))*12+MONTH($Q1696)-MONTH('Recurring Transactions'!$J$33),3)=0),1,0),IF('Recurring Transactions'!$F$33="Annually",IF(AND(AND('Recurring Transactions'!$J$33&lt;=EOMONTH($Q1696,0),$Q1696&lt;='Recurring Transactions'!$L$33),MONTH($Q1696)=MONTH('Recurring Transactions'!$J$33)),1,0),0)))))))*'Recurring Transactions'!$D$33)</f>
        <v/>
      </c>
    </row>
    <row r="1697">
      <c r="N1697" s="126">
        <f>'Recurring Transactions'!$A$33</f>
        <v/>
      </c>
      <c r="O1697" s="126">
        <f>'Recurring Transactions'!$B$33</f>
        <v/>
      </c>
      <c r="P1697" s="126">
        <f>'Recurring Transactions'!$E$33</f>
        <v/>
      </c>
      <c r="Q1697" s="72">
        <f>IF('Recurring Transactions'!$J$33="","",EDATE('Recurring Transactions'!$J$33,55))</f>
        <v/>
      </c>
      <c r="R1697" s="126">
        <f>IF($Q1697="","",TEXT($Q1697,"mmm yyyy"))</f>
        <v/>
      </c>
      <c r="S1697" s="124">
        <f>IF(OR('Recurring Transactions'!$A$33="",$Q1697=""),0,(IF('Recurring Transactions'!$F$33="Monthly",IF(AND('Recurring Transactions'!$J$33&lt;=EOMONTH($Q1697,0),$Q1697&lt;='Recurring Transactions'!$L$33),1,0),IF('Recurring Transactions'!$F$33="Semi-monthly",IF(AND('Recurring Transactions'!$J$33&lt;=EOMONTH($Q1697,0),$Q1697&lt;='Recurring Transactions'!$L$33),2,0),IF('Recurring Transactions'!$F$33="Weekly",IF(AND('Recurring Transactions'!$J$33&lt;=EOMONTH($Q1697,0),$Q1697&lt;='Recurring Transactions'!$L$33),MAX(0,INT((MIN(EOMONTH($Q1697,0),'Recurring Transactions'!$L$33)-'Recurring Transactions'!$J$33)/7)+INT(-(MAX('Recurring Transactions'!$J$33,$Q1697)-'Recurring Transactions'!$J$33)/7)+1),0),IF('Recurring Transactions'!$F$33="Bi-weekly",IF(AND('Recurring Transactions'!$J$33&lt;=EOMONTH($Q1697,0),$Q1697&lt;='Recurring Transactions'!$L$33),MAX(0,INT((MIN(EOMONTH($Q1697,0),'Recurring Transactions'!$L$33)-'Recurring Transactions'!$J$33)/14)+INT(-(MAX('Recurring Transactions'!$J$33,$Q1697)-'Recurring Transactions'!$J$33)/14)+1),0),IF('Recurring Transactions'!$F$33="Quarterly",IF(AND(AND('Recurring Transactions'!$J$33&lt;=EOMONTH($Q1697,0),$Q1697&lt;='Recurring Transactions'!$L$33),MOD((YEAR($Q1697)-YEAR('Recurring Transactions'!$J$33))*12+MONTH($Q1697)-MONTH('Recurring Transactions'!$J$33),3)=0),1,0),IF('Recurring Transactions'!$F$33="Annually",IF(AND(AND('Recurring Transactions'!$J$33&lt;=EOMONTH($Q1697,0),$Q1697&lt;='Recurring Transactions'!$L$33),MONTH($Q1697)=MONTH('Recurring Transactions'!$J$33)),1,0),0)))))))*'Recurring Transactions'!$D$33)</f>
        <v/>
      </c>
    </row>
    <row r="1698">
      <c r="N1698" s="126">
        <f>'Recurring Transactions'!$A$33</f>
        <v/>
      </c>
      <c r="O1698" s="126">
        <f>'Recurring Transactions'!$B$33</f>
        <v/>
      </c>
      <c r="P1698" s="126">
        <f>'Recurring Transactions'!$E$33</f>
        <v/>
      </c>
      <c r="Q1698" s="72">
        <f>IF('Recurring Transactions'!$J$33="","",EDATE('Recurring Transactions'!$J$33,56))</f>
        <v/>
      </c>
      <c r="R1698" s="126">
        <f>IF($Q1698="","",TEXT($Q1698,"mmm yyyy"))</f>
        <v/>
      </c>
      <c r="S1698" s="124">
        <f>IF(OR('Recurring Transactions'!$A$33="",$Q1698=""),0,(IF('Recurring Transactions'!$F$33="Monthly",IF(AND('Recurring Transactions'!$J$33&lt;=EOMONTH($Q1698,0),$Q1698&lt;='Recurring Transactions'!$L$33),1,0),IF('Recurring Transactions'!$F$33="Semi-monthly",IF(AND('Recurring Transactions'!$J$33&lt;=EOMONTH($Q1698,0),$Q1698&lt;='Recurring Transactions'!$L$33),2,0),IF('Recurring Transactions'!$F$33="Weekly",IF(AND('Recurring Transactions'!$J$33&lt;=EOMONTH($Q1698,0),$Q1698&lt;='Recurring Transactions'!$L$33),MAX(0,INT((MIN(EOMONTH($Q1698,0),'Recurring Transactions'!$L$33)-'Recurring Transactions'!$J$33)/7)+INT(-(MAX('Recurring Transactions'!$J$33,$Q1698)-'Recurring Transactions'!$J$33)/7)+1),0),IF('Recurring Transactions'!$F$33="Bi-weekly",IF(AND('Recurring Transactions'!$J$33&lt;=EOMONTH($Q1698,0),$Q1698&lt;='Recurring Transactions'!$L$33),MAX(0,INT((MIN(EOMONTH($Q1698,0),'Recurring Transactions'!$L$33)-'Recurring Transactions'!$J$33)/14)+INT(-(MAX('Recurring Transactions'!$J$33,$Q1698)-'Recurring Transactions'!$J$33)/14)+1),0),IF('Recurring Transactions'!$F$33="Quarterly",IF(AND(AND('Recurring Transactions'!$J$33&lt;=EOMONTH($Q1698,0),$Q1698&lt;='Recurring Transactions'!$L$33),MOD((YEAR($Q1698)-YEAR('Recurring Transactions'!$J$33))*12+MONTH($Q1698)-MONTH('Recurring Transactions'!$J$33),3)=0),1,0),IF('Recurring Transactions'!$F$33="Annually",IF(AND(AND('Recurring Transactions'!$J$33&lt;=EOMONTH($Q1698,0),$Q1698&lt;='Recurring Transactions'!$L$33),MONTH($Q1698)=MONTH('Recurring Transactions'!$J$33)),1,0),0)))))))*'Recurring Transactions'!$D$33)</f>
        <v/>
      </c>
    </row>
    <row r="1699">
      <c r="N1699" s="126">
        <f>'Recurring Transactions'!$A$33</f>
        <v/>
      </c>
      <c r="O1699" s="126">
        <f>'Recurring Transactions'!$B$33</f>
        <v/>
      </c>
      <c r="P1699" s="126">
        <f>'Recurring Transactions'!$E$33</f>
        <v/>
      </c>
      <c r="Q1699" s="72">
        <f>IF('Recurring Transactions'!$J$33="","",EDATE('Recurring Transactions'!$J$33,57))</f>
        <v/>
      </c>
      <c r="R1699" s="126">
        <f>IF($Q1699="","",TEXT($Q1699,"mmm yyyy"))</f>
        <v/>
      </c>
      <c r="S1699" s="124">
        <f>IF(OR('Recurring Transactions'!$A$33="",$Q1699=""),0,(IF('Recurring Transactions'!$F$33="Monthly",IF(AND('Recurring Transactions'!$J$33&lt;=EOMONTH($Q1699,0),$Q1699&lt;='Recurring Transactions'!$L$33),1,0),IF('Recurring Transactions'!$F$33="Semi-monthly",IF(AND('Recurring Transactions'!$J$33&lt;=EOMONTH($Q1699,0),$Q1699&lt;='Recurring Transactions'!$L$33),2,0),IF('Recurring Transactions'!$F$33="Weekly",IF(AND('Recurring Transactions'!$J$33&lt;=EOMONTH($Q1699,0),$Q1699&lt;='Recurring Transactions'!$L$33),MAX(0,INT((MIN(EOMONTH($Q1699,0),'Recurring Transactions'!$L$33)-'Recurring Transactions'!$J$33)/7)+INT(-(MAX('Recurring Transactions'!$J$33,$Q1699)-'Recurring Transactions'!$J$33)/7)+1),0),IF('Recurring Transactions'!$F$33="Bi-weekly",IF(AND('Recurring Transactions'!$J$33&lt;=EOMONTH($Q1699,0),$Q1699&lt;='Recurring Transactions'!$L$33),MAX(0,INT((MIN(EOMONTH($Q1699,0),'Recurring Transactions'!$L$33)-'Recurring Transactions'!$J$33)/14)+INT(-(MAX('Recurring Transactions'!$J$33,$Q1699)-'Recurring Transactions'!$J$33)/14)+1),0),IF('Recurring Transactions'!$F$33="Quarterly",IF(AND(AND('Recurring Transactions'!$J$33&lt;=EOMONTH($Q1699,0),$Q1699&lt;='Recurring Transactions'!$L$33),MOD((YEAR($Q1699)-YEAR('Recurring Transactions'!$J$33))*12+MONTH($Q1699)-MONTH('Recurring Transactions'!$J$33),3)=0),1,0),IF('Recurring Transactions'!$F$33="Annually",IF(AND(AND('Recurring Transactions'!$J$33&lt;=EOMONTH($Q1699,0),$Q1699&lt;='Recurring Transactions'!$L$33),MONTH($Q1699)=MONTH('Recurring Transactions'!$J$33)),1,0),0)))))))*'Recurring Transactions'!$D$33)</f>
        <v/>
      </c>
    </row>
    <row r="1700">
      <c r="N1700" s="126">
        <f>'Recurring Transactions'!$A$33</f>
        <v/>
      </c>
      <c r="O1700" s="126">
        <f>'Recurring Transactions'!$B$33</f>
        <v/>
      </c>
      <c r="P1700" s="126">
        <f>'Recurring Transactions'!$E$33</f>
        <v/>
      </c>
      <c r="Q1700" s="72">
        <f>IF('Recurring Transactions'!$J$33="","",EDATE('Recurring Transactions'!$J$33,58))</f>
        <v/>
      </c>
      <c r="R1700" s="126">
        <f>IF($Q1700="","",TEXT($Q1700,"mmm yyyy"))</f>
        <v/>
      </c>
      <c r="S1700" s="124">
        <f>IF(OR('Recurring Transactions'!$A$33="",$Q1700=""),0,(IF('Recurring Transactions'!$F$33="Monthly",IF(AND('Recurring Transactions'!$J$33&lt;=EOMONTH($Q1700,0),$Q1700&lt;='Recurring Transactions'!$L$33),1,0),IF('Recurring Transactions'!$F$33="Semi-monthly",IF(AND('Recurring Transactions'!$J$33&lt;=EOMONTH($Q1700,0),$Q1700&lt;='Recurring Transactions'!$L$33),2,0),IF('Recurring Transactions'!$F$33="Weekly",IF(AND('Recurring Transactions'!$J$33&lt;=EOMONTH($Q1700,0),$Q1700&lt;='Recurring Transactions'!$L$33),MAX(0,INT((MIN(EOMONTH($Q1700,0),'Recurring Transactions'!$L$33)-'Recurring Transactions'!$J$33)/7)+INT(-(MAX('Recurring Transactions'!$J$33,$Q1700)-'Recurring Transactions'!$J$33)/7)+1),0),IF('Recurring Transactions'!$F$33="Bi-weekly",IF(AND('Recurring Transactions'!$J$33&lt;=EOMONTH($Q1700,0),$Q1700&lt;='Recurring Transactions'!$L$33),MAX(0,INT((MIN(EOMONTH($Q1700,0),'Recurring Transactions'!$L$33)-'Recurring Transactions'!$J$33)/14)+INT(-(MAX('Recurring Transactions'!$J$33,$Q1700)-'Recurring Transactions'!$J$33)/14)+1),0),IF('Recurring Transactions'!$F$33="Quarterly",IF(AND(AND('Recurring Transactions'!$J$33&lt;=EOMONTH($Q1700,0),$Q1700&lt;='Recurring Transactions'!$L$33),MOD((YEAR($Q1700)-YEAR('Recurring Transactions'!$J$33))*12+MONTH($Q1700)-MONTH('Recurring Transactions'!$J$33),3)=0),1,0),IF('Recurring Transactions'!$F$33="Annually",IF(AND(AND('Recurring Transactions'!$J$33&lt;=EOMONTH($Q1700,0),$Q1700&lt;='Recurring Transactions'!$L$33),MONTH($Q1700)=MONTH('Recurring Transactions'!$J$33)),1,0),0)))))))*'Recurring Transactions'!$D$33)</f>
        <v/>
      </c>
    </row>
    <row r="1701">
      <c r="N1701" s="126">
        <f>'Recurring Transactions'!$A$33</f>
        <v/>
      </c>
      <c r="O1701" s="126">
        <f>'Recurring Transactions'!$B$33</f>
        <v/>
      </c>
      <c r="P1701" s="126">
        <f>'Recurring Transactions'!$E$33</f>
        <v/>
      </c>
      <c r="Q1701" s="72">
        <f>IF('Recurring Transactions'!$J$33="","",EDATE('Recurring Transactions'!$J$33,59))</f>
        <v/>
      </c>
      <c r="R1701" s="126">
        <f>IF($Q1701="","",TEXT($Q1701,"mmm yyyy"))</f>
        <v/>
      </c>
      <c r="S1701" s="124">
        <f>IF(OR('Recurring Transactions'!$A$33="",$Q1701=""),0,(IF('Recurring Transactions'!$F$33="Monthly",IF(AND('Recurring Transactions'!$J$33&lt;=EOMONTH($Q1701,0),$Q1701&lt;='Recurring Transactions'!$L$33),1,0),IF('Recurring Transactions'!$F$33="Semi-monthly",IF(AND('Recurring Transactions'!$J$33&lt;=EOMONTH($Q1701,0),$Q1701&lt;='Recurring Transactions'!$L$33),2,0),IF('Recurring Transactions'!$F$33="Weekly",IF(AND('Recurring Transactions'!$J$33&lt;=EOMONTH($Q1701,0),$Q1701&lt;='Recurring Transactions'!$L$33),MAX(0,INT((MIN(EOMONTH($Q1701,0),'Recurring Transactions'!$L$33)-'Recurring Transactions'!$J$33)/7)+INT(-(MAX('Recurring Transactions'!$J$33,$Q1701)-'Recurring Transactions'!$J$33)/7)+1),0),IF('Recurring Transactions'!$F$33="Bi-weekly",IF(AND('Recurring Transactions'!$J$33&lt;=EOMONTH($Q1701,0),$Q1701&lt;='Recurring Transactions'!$L$33),MAX(0,INT((MIN(EOMONTH($Q1701,0),'Recurring Transactions'!$L$33)-'Recurring Transactions'!$J$33)/14)+INT(-(MAX('Recurring Transactions'!$J$33,$Q1701)-'Recurring Transactions'!$J$33)/14)+1),0),IF('Recurring Transactions'!$F$33="Quarterly",IF(AND(AND('Recurring Transactions'!$J$33&lt;=EOMONTH($Q1701,0),$Q1701&lt;='Recurring Transactions'!$L$33),MOD((YEAR($Q1701)-YEAR('Recurring Transactions'!$J$33))*12+MONTH($Q1701)-MONTH('Recurring Transactions'!$J$33),3)=0),1,0),IF('Recurring Transactions'!$F$33="Annually",IF(AND(AND('Recurring Transactions'!$J$33&lt;=EOMONTH($Q1701,0),$Q1701&lt;='Recurring Transactions'!$L$33),MONTH($Q1701)=MONTH('Recurring Transactions'!$J$33)),1,0),0)))))))*'Recurring Transactions'!$D$33)</f>
        <v/>
      </c>
    </row>
    <row r="1702">
      <c r="N1702" s="126">
        <f>'Recurring Transactions'!$A$34</f>
        <v/>
      </c>
      <c r="O1702" s="126">
        <f>'Recurring Transactions'!$B$34</f>
        <v/>
      </c>
      <c r="P1702" s="126">
        <f>'Recurring Transactions'!$E$34</f>
        <v/>
      </c>
      <c r="Q1702" s="72">
        <f>IF('Recurring Transactions'!$J$34="","",EDATE('Recurring Transactions'!$J$34,0))</f>
        <v/>
      </c>
      <c r="R1702" s="126">
        <f>IF($Q1702="","",TEXT($Q1702,"mmm yyyy"))</f>
        <v/>
      </c>
      <c r="S1702" s="124">
        <f>IF(OR('Recurring Transactions'!$A$34="",$Q1702=""),0,(IF('Recurring Transactions'!$F$34="Monthly",IF(AND('Recurring Transactions'!$J$34&lt;=EOMONTH($Q1702,0),$Q1702&lt;='Recurring Transactions'!$L$34),1,0),IF('Recurring Transactions'!$F$34="Semi-monthly",IF(AND('Recurring Transactions'!$J$34&lt;=EOMONTH($Q1702,0),$Q1702&lt;='Recurring Transactions'!$L$34),2,0),IF('Recurring Transactions'!$F$34="Weekly",IF(AND('Recurring Transactions'!$J$34&lt;=EOMONTH($Q1702,0),$Q1702&lt;='Recurring Transactions'!$L$34),MAX(0,INT((MIN(EOMONTH($Q1702,0),'Recurring Transactions'!$L$34)-'Recurring Transactions'!$J$34)/7)+INT(-(MAX('Recurring Transactions'!$J$34,$Q1702)-'Recurring Transactions'!$J$34)/7)+1),0),IF('Recurring Transactions'!$F$34="Bi-weekly",IF(AND('Recurring Transactions'!$J$34&lt;=EOMONTH($Q1702,0),$Q1702&lt;='Recurring Transactions'!$L$34),MAX(0,INT((MIN(EOMONTH($Q1702,0),'Recurring Transactions'!$L$34)-'Recurring Transactions'!$J$34)/14)+INT(-(MAX('Recurring Transactions'!$J$34,$Q1702)-'Recurring Transactions'!$J$34)/14)+1),0),IF('Recurring Transactions'!$F$34="Quarterly",IF(AND(AND('Recurring Transactions'!$J$34&lt;=EOMONTH($Q1702,0),$Q1702&lt;='Recurring Transactions'!$L$34),MOD((YEAR($Q1702)-YEAR('Recurring Transactions'!$J$34))*12+MONTH($Q1702)-MONTH('Recurring Transactions'!$J$34),3)=0),1,0),IF('Recurring Transactions'!$F$34="Annually",IF(AND(AND('Recurring Transactions'!$J$34&lt;=EOMONTH($Q1702,0),$Q1702&lt;='Recurring Transactions'!$L$34),MONTH($Q1702)=MONTH('Recurring Transactions'!$J$34)),1,0),0)))))))*'Recurring Transactions'!$D$34)</f>
        <v/>
      </c>
    </row>
    <row r="1703">
      <c r="N1703" s="126">
        <f>'Recurring Transactions'!$A$34</f>
        <v/>
      </c>
      <c r="O1703" s="126">
        <f>'Recurring Transactions'!$B$34</f>
        <v/>
      </c>
      <c r="P1703" s="126">
        <f>'Recurring Transactions'!$E$34</f>
        <v/>
      </c>
      <c r="Q1703" s="72">
        <f>IF('Recurring Transactions'!$J$34="","",EDATE('Recurring Transactions'!$J$34,1))</f>
        <v/>
      </c>
      <c r="R1703" s="126">
        <f>IF($Q1703="","",TEXT($Q1703,"mmm yyyy"))</f>
        <v/>
      </c>
      <c r="S1703" s="124">
        <f>IF(OR('Recurring Transactions'!$A$34="",$Q1703=""),0,(IF('Recurring Transactions'!$F$34="Monthly",IF(AND('Recurring Transactions'!$J$34&lt;=EOMONTH($Q1703,0),$Q1703&lt;='Recurring Transactions'!$L$34),1,0),IF('Recurring Transactions'!$F$34="Semi-monthly",IF(AND('Recurring Transactions'!$J$34&lt;=EOMONTH($Q1703,0),$Q1703&lt;='Recurring Transactions'!$L$34),2,0),IF('Recurring Transactions'!$F$34="Weekly",IF(AND('Recurring Transactions'!$J$34&lt;=EOMONTH($Q1703,0),$Q1703&lt;='Recurring Transactions'!$L$34),MAX(0,INT((MIN(EOMONTH($Q1703,0),'Recurring Transactions'!$L$34)-'Recurring Transactions'!$J$34)/7)+INT(-(MAX('Recurring Transactions'!$J$34,$Q1703)-'Recurring Transactions'!$J$34)/7)+1),0),IF('Recurring Transactions'!$F$34="Bi-weekly",IF(AND('Recurring Transactions'!$J$34&lt;=EOMONTH($Q1703,0),$Q1703&lt;='Recurring Transactions'!$L$34),MAX(0,INT((MIN(EOMONTH($Q1703,0),'Recurring Transactions'!$L$34)-'Recurring Transactions'!$J$34)/14)+INT(-(MAX('Recurring Transactions'!$J$34,$Q1703)-'Recurring Transactions'!$J$34)/14)+1),0),IF('Recurring Transactions'!$F$34="Quarterly",IF(AND(AND('Recurring Transactions'!$J$34&lt;=EOMONTH($Q1703,0),$Q1703&lt;='Recurring Transactions'!$L$34),MOD((YEAR($Q1703)-YEAR('Recurring Transactions'!$J$34))*12+MONTH($Q1703)-MONTH('Recurring Transactions'!$J$34),3)=0),1,0),IF('Recurring Transactions'!$F$34="Annually",IF(AND(AND('Recurring Transactions'!$J$34&lt;=EOMONTH($Q1703,0),$Q1703&lt;='Recurring Transactions'!$L$34),MONTH($Q1703)=MONTH('Recurring Transactions'!$J$34)),1,0),0)))))))*'Recurring Transactions'!$D$34)</f>
        <v/>
      </c>
    </row>
    <row r="1704">
      <c r="N1704" s="126">
        <f>'Recurring Transactions'!$A$34</f>
        <v/>
      </c>
      <c r="O1704" s="126">
        <f>'Recurring Transactions'!$B$34</f>
        <v/>
      </c>
      <c r="P1704" s="126">
        <f>'Recurring Transactions'!$E$34</f>
        <v/>
      </c>
      <c r="Q1704" s="72">
        <f>IF('Recurring Transactions'!$J$34="","",EDATE('Recurring Transactions'!$J$34,2))</f>
        <v/>
      </c>
      <c r="R1704" s="126">
        <f>IF($Q1704="","",TEXT($Q1704,"mmm yyyy"))</f>
        <v/>
      </c>
      <c r="S1704" s="124">
        <f>IF(OR('Recurring Transactions'!$A$34="",$Q1704=""),0,(IF('Recurring Transactions'!$F$34="Monthly",IF(AND('Recurring Transactions'!$J$34&lt;=EOMONTH($Q1704,0),$Q1704&lt;='Recurring Transactions'!$L$34),1,0),IF('Recurring Transactions'!$F$34="Semi-monthly",IF(AND('Recurring Transactions'!$J$34&lt;=EOMONTH($Q1704,0),$Q1704&lt;='Recurring Transactions'!$L$34),2,0),IF('Recurring Transactions'!$F$34="Weekly",IF(AND('Recurring Transactions'!$J$34&lt;=EOMONTH($Q1704,0),$Q1704&lt;='Recurring Transactions'!$L$34),MAX(0,INT((MIN(EOMONTH($Q1704,0),'Recurring Transactions'!$L$34)-'Recurring Transactions'!$J$34)/7)+INT(-(MAX('Recurring Transactions'!$J$34,$Q1704)-'Recurring Transactions'!$J$34)/7)+1),0),IF('Recurring Transactions'!$F$34="Bi-weekly",IF(AND('Recurring Transactions'!$J$34&lt;=EOMONTH($Q1704,0),$Q1704&lt;='Recurring Transactions'!$L$34),MAX(0,INT((MIN(EOMONTH($Q1704,0),'Recurring Transactions'!$L$34)-'Recurring Transactions'!$J$34)/14)+INT(-(MAX('Recurring Transactions'!$J$34,$Q1704)-'Recurring Transactions'!$J$34)/14)+1),0),IF('Recurring Transactions'!$F$34="Quarterly",IF(AND(AND('Recurring Transactions'!$J$34&lt;=EOMONTH($Q1704,0),$Q1704&lt;='Recurring Transactions'!$L$34),MOD((YEAR($Q1704)-YEAR('Recurring Transactions'!$J$34))*12+MONTH($Q1704)-MONTH('Recurring Transactions'!$J$34),3)=0),1,0),IF('Recurring Transactions'!$F$34="Annually",IF(AND(AND('Recurring Transactions'!$J$34&lt;=EOMONTH($Q1704,0),$Q1704&lt;='Recurring Transactions'!$L$34),MONTH($Q1704)=MONTH('Recurring Transactions'!$J$34)),1,0),0)))))))*'Recurring Transactions'!$D$34)</f>
        <v/>
      </c>
    </row>
    <row r="1705">
      <c r="N1705" s="126">
        <f>'Recurring Transactions'!$A$34</f>
        <v/>
      </c>
      <c r="O1705" s="126">
        <f>'Recurring Transactions'!$B$34</f>
        <v/>
      </c>
      <c r="P1705" s="126">
        <f>'Recurring Transactions'!$E$34</f>
        <v/>
      </c>
      <c r="Q1705" s="72">
        <f>IF('Recurring Transactions'!$J$34="","",EDATE('Recurring Transactions'!$J$34,3))</f>
        <v/>
      </c>
      <c r="R1705" s="126">
        <f>IF($Q1705="","",TEXT($Q1705,"mmm yyyy"))</f>
        <v/>
      </c>
      <c r="S1705" s="124">
        <f>IF(OR('Recurring Transactions'!$A$34="",$Q1705=""),0,(IF('Recurring Transactions'!$F$34="Monthly",IF(AND('Recurring Transactions'!$J$34&lt;=EOMONTH($Q1705,0),$Q1705&lt;='Recurring Transactions'!$L$34),1,0),IF('Recurring Transactions'!$F$34="Semi-monthly",IF(AND('Recurring Transactions'!$J$34&lt;=EOMONTH($Q1705,0),$Q1705&lt;='Recurring Transactions'!$L$34),2,0),IF('Recurring Transactions'!$F$34="Weekly",IF(AND('Recurring Transactions'!$J$34&lt;=EOMONTH($Q1705,0),$Q1705&lt;='Recurring Transactions'!$L$34),MAX(0,INT((MIN(EOMONTH($Q1705,0),'Recurring Transactions'!$L$34)-'Recurring Transactions'!$J$34)/7)+INT(-(MAX('Recurring Transactions'!$J$34,$Q1705)-'Recurring Transactions'!$J$34)/7)+1),0),IF('Recurring Transactions'!$F$34="Bi-weekly",IF(AND('Recurring Transactions'!$J$34&lt;=EOMONTH($Q1705,0),$Q1705&lt;='Recurring Transactions'!$L$34),MAX(0,INT((MIN(EOMONTH($Q1705,0),'Recurring Transactions'!$L$34)-'Recurring Transactions'!$J$34)/14)+INT(-(MAX('Recurring Transactions'!$J$34,$Q1705)-'Recurring Transactions'!$J$34)/14)+1),0),IF('Recurring Transactions'!$F$34="Quarterly",IF(AND(AND('Recurring Transactions'!$J$34&lt;=EOMONTH($Q1705,0),$Q1705&lt;='Recurring Transactions'!$L$34),MOD((YEAR($Q1705)-YEAR('Recurring Transactions'!$J$34))*12+MONTH($Q1705)-MONTH('Recurring Transactions'!$J$34),3)=0),1,0),IF('Recurring Transactions'!$F$34="Annually",IF(AND(AND('Recurring Transactions'!$J$34&lt;=EOMONTH($Q1705,0),$Q1705&lt;='Recurring Transactions'!$L$34),MONTH($Q1705)=MONTH('Recurring Transactions'!$J$34)),1,0),0)))))))*'Recurring Transactions'!$D$34)</f>
        <v/>
      </c>
    </row>
    <row r="1706">
      <c r="N1706" s="126">
        <f>'Recurring Transactions'!$A$34</f>
        <v/>
      </c>
      <c r="O1706" s="126">
        <f>'Recurring Transactions'!$B$34</f>
        <v/>
      </c>
      <c r="P1706" s="126">
        <f>'Recurring Transactions'!$E$34</f>
        <v/>
      </c>
      <c r="Q1706" s="72">
        <f>IF('Recurring Transactions'!$J$34="","",EDATE('Recurring Transactions'!$J$34,4))</f>
        <v/>
      </c>
      <c r="R1706" s="126">
        <f>IF($Q1706="","",TEXT($Q1706,"mmm yyyy"))</f>
        <v/>
      </c>
      <c r="S1706" s="124">
        <f>IF(OR('Recurring Transactions'!$A$34="",$Q1706=""),0,(IF('Recurring Transactions'!$F$34="Monthly",IF(AND('Recurring Transactions'!$J$34&lt;=EOMONTH($Q1706,0),$Q1706&lt;='Recurring Transactions'!$L$34),1,0),IF('Recurring Transactions'!$F$34="Semi-monthly",IF(AND('Recurring Transactions'!$J$34&lt;=EOMONTH($Q1706,0),$Q1706&lt;='Recurring Transactions'!$L$34),2,0),IF('Recurring Transactions'!$F$34="Weekly",IF(AND('Recurring Transactions'!$J$34&lt;=EOMONTH($Q1706,0),$Q1706&lt;='Recurring Transactions'!$L$34),MAX(0,INT((MIN(EOMONTH($Q1706,0),'Recurring Transactions'!$L$34)-'Recurring Transactions'!$J$34)/7)+INT(-(MAX('Recurring Transactions'!$J$34,$Q1706)-'Recurring Transactions'!$J$34)/7)+1),0),IF('Recurring Transactions'!$F$34="Bi-weekly",IF(AND('Recurring Transactions'!$J$34&lt;=EOMONTH($Q1706,0),$Q1706&lt;='Recurring Transactions'!$L$34),MAX(0,INT((MIN(EOMONTH($Q1706,0),'Recurring Transactions'!$L$34)-'Recurring Transactions'!$J$34)/14)+INT(-(MAX('Recurring Transactions'!$J$34,$Q1706)-'Recurring Transactions'!$J$34)/14)+1),0),IF('Recurring Transactions'!$F$34="Quarterly",IF(AND(AND('Recurring Transactions'!$J$34&lt;=EOMONTH($Q1706,0),$Q1706&lt;='Recurring Transactions'!$L$34),MOD((YEAR($Q1706)-YEAR('Recurring Transactions'!$J$34))*12+MONTH($Q1706)-MONTH('Recurring Transactions'!$J$34),3)=0),1,0),IF('Recurring Transactions'!$F$34="Annually",IF(AND(AND('Recurring Transactions'!$J$34&lt;=EOMONTH($Q1706,0),$Q1706&lt;='Recurring Transactions'!$L$34),MONTH($Q1706)=MONTH('Recurring Transactions'!$J$34)),1,0),0)))))))*'Recurring Transactions'!$D$34)</f>
        <v/>
      </c>
    </row>
    <row r="1707">
      <c r="N1707" s="126">
        <f>'Recurring Transactions'!$A$34</f>
        <v/>
      </c>
      <c r="O1707" s="126">
        <f>'Recurring Transactions'!$B$34</f>
        <v/>
      </c>
      <c r="P1707" s="126">
        <f>'Recurring Transactions'!$E$34</f>
        <v/>
      </c>
      <c r="Q1707" s="72">
        <f>IF('Recurring Transactions'!$J$34="","",EDATE('Recurring Transactions'!$J$34,5))</f>
        <v/>
      </c>
      <c r="R1707" s="126">
        <f>IF($Q1707="","",TEXT($Q1707,"mmm yyyy"))</f>
        <v/>
      </c>
      <c r="S1707" s="124">
        <f>IF(OR('Recurring Transactions'!$A$34="",$Q1707=""),0,(IF('Recurring Transactions'!$F$34="Monthly",IF(AND('Recurring Transactions'!$J$34&lt;=EOMONTH($Q1707,0),$Q1707&lt;='Recurring Transactions'!$L$34),1,0),IF('Recurring Transactions'!$F$34="Semi-monthly",IF(AND('Recurring Transactions'!$J$34&lt;=EOMONTH($Q1707,0),$Q1707&lt;='Recurring Transactions'!$L$34),2,0),IF('Recurring Transactions'!$F$34="Weekly",IF(AND('Recurring Transactions'!$J$34&lt;=EOMONTH($Q1707,0),$Q1707&lt;='Recurring Transactions'!$L$34),MAX(0,INT((MIN(EOMONTH($Q1707,0),'Recurring Transactions'!$L$34)-'Recurring Transactions'!$J$34)/7)+INT(-(MAX('Recurring Transactions'!$J$34,$Q1707)-'Recurring Transactions'!$J$34)/7)+1),0),IF('Recurring Transactions'!$F$34="Bi-weekly",IF(AND('Recurring Transactions'!$J$34&lt;=EOMONTH($Q1707,0),$Q1707&lt;='Recurring Transactions'!$L$34),MAX(0,INT((MIN(EOMONTH($Q1707,0),'Recurring Transactions'!$L$34)-'Recurring Transactions'!$J$34)/14)+INT(-(MAX('Recurring Transactions'!$J$34,$Q1707)-'Recurring Transactions'!$J$34)/14)+1),0),IF('Recurring Transactions'!$F$34="Quarterly",IF(AND(AND('Recurring Transactions'!$J$34&lt;=EOMONTH($Q1707,0),$Q1707&lt;='Recurring Transactions'!$L$34),MOD((YEAR($Q1707)-YEAR('Recurring Transactions'!$J$34))*12+MONTH($Q1707)-MONTH('Recurring Transactions'!$J$34),3)=0),1,0),IF('Recurring Transactions'!$F$34="Annually",IF(AND(AND('Recurring Transactions'!$J$34&lt;=EOMONTH($Q1707,0),$Q1707&lt;='Recurring Transactions'!$L$34),MONTH($Q1707)=MONTH('Recurring Transactions'!$J$34)),1,0),0)))))))*'Recurring Transactions'!$D$34)</f>
        <v/>
      </c>
    </row>
    <row r="1708">
      <c r="N1708" s="126">
        <f>'Recurring Transactions'!$A$34</f>
        <v/>
      </c>
      <c r="O1708" s="126">
        <f>'Recurring Transactions'!$B$34</f>
        <v/>
      </c>
      <c r="P1708" s="126">
        <f>'Recurring Transactions'!$E$34</f>
        <v/>
      </c>
      <c r="Q1708" s="72">
        <f>IF('Recurring Transactions'!$J$34="","",EDATE('Recurring Transactions'!$J$34,6))</f>
        <v/>
      </c>
      <c r="R1708" s="126">
        <f>IF($Q1708="","",TEXT($Q1708,"mmm yyyy"))</f>
        <v/>
      </c>
      <c r="S1708" s="124">
        <f>IF(OR('Recurring Transactions'!$A$34="",$Q1708=""),0,(IF('Recurring Transactions'!$F$34="Monthly",IF(AND('Recurring Transactions'!$J$34&lt;=EOMONTH($Q1708,0),$Q1708&lt;='Recurring Transactions'!$L$34),1,0),IF('Recurring Transactions'!$F$34="Semi-monthly",IF(AND('Recurring Transactions'!$J$34&lt;=EOMONTH($Q1708,0),$Q1708&lt;='Recurring Transactions'!$L$34),2,0),IF('Recurring Transactions'!$F$34="Weekly",IF(AND('Recurring Transactions'!$J$34&lt;=EOMONTH($Q1708,0),$Q1708&lt;='Recurring Transactions'!$L$34),MAX(0,INT((MIN(EOMONTH($Q1708,0),'Recurring Transactions'!$L$34)-'Recurring Transactions'!$J$34)/7)+INT(-(MAX('Recurring Transactions'!$J$34,$Q1708)-'Recurring Transactions'!$J$34)/7)+1),0),IF('Recurring Transactions'!$F$34="Bi-weekly",IF(AND('Recurring Transactions'!$J$34&lt;=EOMONTH($Q1708,0),$Q1708&lt;='Recurring Transactions'!$L$34),MAX(0,INT((MIN(EOMONTH($Q1708,0),'Recurring Transactions'!$L$34)-'Recurring Transactions'!$J$34)/14)+INT(-(MAX('Recurring Transactions'!$J$34,$Q1708)-'Recurring Transactions'!$J$34)/14)+1),0),IF('Recurring Transactions'!$F$34="Quarterly",IF(AND(AND('Recurring Transactions'!$J$34&lt;=EOMONTH($Q1708,0),$Q1708&lt;='Recurring Transactions'!$L$34),MOD((YEAR($Q1708)-YEAR('Recurring Transactions'!$J$34))*12+MONTH($Q1708)-MONTH('Recurring Transactions'!$J$34),3)=0),1,0),IF('Recurring Transactions'!$F$34="Annually",IF(AND(AND('Recurring Transactions'!$J$34&lt;=EOMONTH($Q1708,0),$Q1708&lt;='Recurring Transactions'!$L$34),MONTH($Q1708)=MONTH('Recurring Transactions'!$J$34)),1,0),0)))))))*'Recurring Transactions'!$D$34)</f>
        <v/>
      </c>
    </row>
    <row r="1709">
      <c r="N1709" s="126">
        <f>'Recurring Transactions'!$A$34</f>
        <v/>
      </c>
      <c r="O1709" s="126">
        <f>'Recurring Transactions'!$B$34</f>
        <v/>
      </c>
      <c r="P1709" s="126">
        <f>'Recurring Transactions'!$E$34</f>
        <v/>
      </c>
      <c r="Q1709" s="72">
        <f>IF('Recurring Transactions'!$J$34="","",EDATE('Recurring Transactions'!$J$34,7))</f>
        <v/>
      </c>
      <c r="R1709" s="126">
        <f>IF($Q1709="","",TEXT($Q1709,"mmm yyyy"))</f>
        <v/>
      </c>
      <c r="S1709" s="124">
        <f>IF(OR('Recurring Transactions'!$A$34="",$Q1709=""),0,(IF('Recurring Transactions'!$F$34="Monthly",IF(AND('Recurring Transactions'!$J$34&lt;=EOMONTH($Q1709,0),$Q1709&lt;='Recurring Transactions'!$L$34),1,0),IF('Recurring Transactions'!$F$34="Semi-monthly",IF(AND('Recurring Transactions'!$J$34&lt;=EOMONTH($Q1709,0),$Q1709&lt;='Recurring Transactions'!$L$34),2,0),IF('Recurring Transactions'!$F$34="Weekly",IF(AND('Recurring Transactions'!$J$34&lt;=EOMONTH($Q1709,0),$Q1709&lt;='Recurring Transactions'!$L$34),MAX(0,INT((MIN(EOMONTH($Q1709,0),'Recurring Transactions'!$L$34)-'Recurring Transactions'!$J$34)/7)+INT(-(MAX('Recurring Transactions'!$J$34,$Q1709)-'Recurring Transactions'!$J$34)/7)+1),0),IF('Recurring Transactions'!$F$34="Bi-weekly",IF(AND('Recurring Transactions'!$J$34&lt;=EOMONTH($Q1709,0),$Q1709&lt;='Recurring Transactions'!$L$34),MAX(0,INT((MIN(EOMONTH($Q1709,0),'Recurring Transactions'!$L$34)-'Recurring Transactions'!$J$34)/14)+INT(-(MAX('Recurring Transactions'!$J$34,$Q1709)-'Recurring Transactions'!$J$34)/14)+1),0),IF('Recurring Transactions'!$F$34="Quarterly",IF(AND(AND('Recurring Transactions'!$J$34&lt;=EOMONTH($Q1709,0),$Q1709&lt;='Recurring Transactions'!$L$34),MOD((YEAR($Q1709)-YEAR('Recurring Transactions'!$J$34))*12+MONTH($Q1709)-MONTH('Recurring Transactions'!$J$34),3)=0),1,0),IF('Recurring Transactions'!$F$34="Annually",IF(AND(AND('Recurring Transactions'!$J$34&lt;=EOMONTH($Q1709,0),$Q1709&lt;='Recurring Transactions'!$L$34),MONTH($Q1709)=MONTH('Recurring Transactions'!$J$34)),1,0),0)))))))*'Recurring Transactions'!$D$34)</f>
        <v/>
      </c>
    </row>
    <row r="1710">
      <c r="N1710" s="126">
        <f>'Recurring Transactions'!$A$34</f>
        <v/>
      </c>
      <c r="O1710" s="126">
        <f>'Recurring Transactions'!$B$34</f>
        <v/>
      </c>
      <c r="P1710" s="126">
        <f>'Recurring Transactions'!$E$34</f>
        <v/>
      </c>
      <c r="Q1710" s="72">
        <f>IF('Recurring Transactions'!$J$34="","",EDATE('Recurring Transactions'!$J$34,8))</f>
        <v/>
      </c>
      <c r="R1710" s="126">
        <f>IF($Q1710="","",TEXT($Q1710,"mmm yyyy"))</f>
        <v/>
      </c>
      <c r="S1710" s="124">
        <f>IF(OR('Recurring Transactions'!$A$34="",$Q1710=""),0,(IF('Recurring Transactions'!$F$34="Monthly",IF(AND('Recurring Transactions'!$J$34&lt;=EOMONTH($Q1710,0),$Q1710&lt;='Recurring Transactions'!$L$34),1,0),IF('Recurring Transactions'!$F$34="Semi-monthly",IF(AND('Recurring Transactions'!$J$34&lt;=EOMONTH($Q1710,0),$Q1710&lt;='Recurring Transactions'!$L$34),2,0),IF('Recurring Transactions'!$F$34="Weekly",IF(AND('Recurring Transactions'!$J$34&lt;=EOMONTH($Q1710,0),$Q1710&lt;='Recurring Transactions'!$L$34),MAX(0,INT((MIN(EOMONTH($Q1710,0),'Recurring Transactions'!$L$34)-'Recurring Transactions'!$J$34)/7)+INT(-(MAX('Recurring Transactions'!$J$34,$Q1710)-'Recurring Transactions'!$J$34)/7)+1),0),IF('Recurring Transactions'!$F$34="Bi-weekly",IF(AND('Recurring Transactions'!$J$34&lt;=EOMONTH($Q1710,0),$Q1710&lt;='Recurring Transactions'!$L$34),MAX(0,INT((MIN(EOMONTH($Q1710,0),'Recurring Transactions'!$L$34)-'Recurring Transactions'!$J$34)/14)+INT(-(MAX('Recurring Transactions'!$J$34,$Q1710)-'Recurring Transactions'!$J$34)/14)+1),0),IF('Recurring Transactions'!$F$34="Quarterly",IF(AND(AND('Recurring Transactions'!$J$34&lt;=EOMONTH($Q1710,0),$Q1710&lt;='Recurring Transactions'!$L$34),MOD((YEAR($Q1710)-YEAR('Recurring Transactions'!$J$34))*12+MONTH($Q1710)-MONTH('Recurring Transactions'!$J$34),3)=0),1,0),IF('Recurring Transactions'!$F$34="Annually",IF(AND(AND('Recurring Transactions'!$J$34&lt;=EOMONTH($Q1710,0),$Q1710&lt;='Recurring Transactions'!$L$34),MONTH($Q1710)=MONTH('Recurring Transactions'!$J$34)),1,0),0)))))))*'Recurring Transactions'!$D$34)</f>
        <v/>
      </c>
    </row>
    <row r="1711">
      <c r="N1711" s="126">
        <f>'Recurring Transactions'!$A$34</f>
        <v/>
      </c>
      <c r="O1711" s="126">
        <f>'Recurring Transactions'!$B$34</f>
        <v/>
      </c>
      <c r="P1711" s="126">
        <f>'Recurring Transactions'!$E$34</f>
        <v/>
      </c>
      <c r="Q1711" s="72">
        <f>IF('Recurring Transactions'!$J$34="","",EDATE('Recurring Transactions'!$J$34,9))</f>
        <v/>
      </c>
      <c r="R1711" s="126">
        <f>IF($Q1711="","",TEXT($Q1711,"mmm yyyy"))</f>
        <v/>
      </c>
      <c r="S1711" s="124">
        <f>IF(OR('Recurring Transactions'!$A$34="",$Q1711=""),0,(IF('Recurring Transactions'!$F$34="Monthly",IF(AND('Recurring Transactions'!$J$34&lt;=EOMONTH($Q1711,0),$Q1711&lt;='Recurring Transactions'!$L$34),1,0),IF('Recurring Transactions'!$F$34="Semi-monthly",IF(AND('Recurring Transactions'!$J$34&lt;=EOMONTH($Q1711,0),$Q1711&lt;='Recurring Transactions'!$L$34),2,0),IF('Recurring Transactions'!$F$34="Weekly",IF(AND('Recurring Transactions'!$J$34&lt;=EOMONTH($Q1711,0),$Q1711&lt;='Recurring Transactions'!$L$34),MAX(0,INT((MIN(EOMONTH($Q1711,0),'Recurring Transactions'!$L$34)-'Recurring Transactions'!$J$34)/7)+INT(-(MAX('Recurring Transactions'!$J$34,$Q1711)-'Recurring Transactions'!$J$34)/7)+1),0),IF('Recurring Transactions'!$F$34="Bi-weekly",IF(AND('Recurring Transactions'!$J$34&lt;=EOMONTH($Q1711,0),$Q1711&lt;='Recurring Transactions'!$L$34),MAX(0,INT((MIN(EOMONTH($Q1711,0),'Recurring Transactions'!$L$34)-'Recurring Transactions'!$J$34)/14)+INT(-(MAX('Recurring Transactions'!$J$34,$Q1711)-'Recurring Transactions'!$J$34)/14)+1),0),IF('Recurring Transactions'!$F$34="Quarterly",IF(AND(AND('Recurring Transactions'!$J$34&lt;=EOMONTH($Q1711,0),$Q1711&lt;='Recurring Transactions'!$L$34),MOD((YEAR($Q1711)-YEAR('Recurring Transactions'!$J$34))*12+MONTH($Q1711)-MONTH('Recurring Transactions'!$J$34),3)=0),1,0),IF('Recurring Transactions'!$F$34="Annually",IF(AND(AND('Recurring Transactions'!$J$34&lt;=EOMONTH($Q1711,0),$Q1711&lt;='Recurring Transactions'!$L$34),MONTH($Q1711)=MONTH('Recurring Transactions'!$J$34)),1,0),0)))))))*'Recurring Transactions'!$D$34)</f>
        <v/>
      </c>
    </row>
    <row r="1712">
      <c r="N1712" s="126">
        <f>'Recurring Transactions'!$A$34</f>
        <v/>
      </c>
      <c r="O1712" s="126">
        <f>'Recurring Transactions'!$B$34</f>
        <v/>
      </c>
      <c r="P1712" s="126">
        <f>'Recurring Transactions'!$E$34</f>
        <v/>
      </c>
      <c r="Q1712" s="72">
        <f>IF('Recurring Transactions'!$J$34="","",EDATE('Recurring Transactions'!$J$34,10))</f>
        <v/>
      </c>
      <c r="R1712" s="126">
        <f>IF($Q1712="","",TEXT($Q1712,"mmm yyyy"))</f>
        <v/>
      </c>
      <c r="S1712" s="124">
        <f>IF(OR('Recurring Transactions'!$A$34="",$Q1712=""),0,(IF('Recurring Transactions'!$F$34="Monthly",IF(AND('Recurring Transactions'!$J$34&lt;=EOMONTH($Q1712,0),$Q1712&lt;='Recurring Transactions'!$L$34),1,0),IF('Recurring Transactions'!$F$34="Semi-monthly",IF(AND('Recurring Transactions'!$J$34&lt;=EOMONTH($Q1712,0),$Q1712&lt;='Recurring Transactions'!$L$34),2,0),IF('Recurring Transactions'!$F$34="Weekly",IF(AND('Recurring Transactions'!$J$34&lt;=EOMONTH($Q1712,0),$Q1712&lt;='Recurring Transactions'!$L$34),MAX(0,INT((MIN(EOMONTH($Q1712,0),'Recurring Transactions'!$L$34)-'Recurring Transactions'!$J$34)/7)+INT(-(MAX('Recurring Transactions'!$J$34,$Q1712)-'Recurring Transactions'!$J$34)/7)+1),0),IF('Recurring Transactions'!$F$34="Bi-weekly",IF(AND('Recurring Transactions'!$J$34&lt;=EOMONTH($Q1712,0),$Q1712&lt;='Recurring Transactions'!$L$34),MAX(0,INT((MIN(EOMONTH($Q1712,0),'Recurring Transactions'!$L$34)-'Recurring Transactions'!$J$34)/14)+INT(-(MAX('Recurring Transactions'!$J$34,$Q1712)-'Recurring Transactions'!$J$34)/14)+1),0),IF('Recurring Transactions'!$F$34="Quarterly",IF(AND(AND('Recurring Transactions'!$J$34&lt;=EOMONTH($Q1712,0),$Q1712&lt;='Recurring Transactions'!$L$34),MOD((YEAR($Q1712)-YEAR('Recurring Transactions'!$J$34))*12+MONTH($Q1712)-MONTH('Recurring Transactions'!$J$34),3)=0),1,0),IF('Recurring Transactions'!$F$34="Annually",IF(AND(AND('Recurring Transactions'!$J$34&lt;=EOMONTH($Q1712,0),$Q1712&lt;='Recurring Transactions'!$L$34),MONTH($Q1712)=MONTH('Recurring Transactions'!$J$34)),1,0),0)))))))*'Recurring Transactions'!$D$34)</f>
        <v/>
      </c>
    </row>
    <row r="1713">
      <c r="N1713" s="126">
        <f>'Recurring Transactions'!$A$34</f>
        <v/>
      </c>
      <c r="O1713" s="126">
        <f>'Recurring Transactions'!$B$34</f>
        <v/>
      </c>
      <c r="P1713" s="126">
        <f>'Recurring Transactions'!$E$34</f>
        <v/>
      </c>
      <c r="Q1713" s="72">
        <f>IF('Recurring Transactions'!$J$34="","",EDATE('Recurring Transactions'!$J$34,11))</f>
        <v/>
      </c>
      <c r="R1713" s="126">
        <f>IF($Q1713="","",TEXT($Q1713,"mmm yyyy"))</f>
        <v/>
      </c>
      <c r="S1713" s="124">
        <f>IF(OR('Recurring Transactions'!$A$34="",$Q1713=""),0,(IF('Recurring Transactions'!$F$34="Monthly",IF(AND('Recurring Transactions'!$J$34&lt;=EOMONTH($Q1713,0),$Q1713&lt;='Recurring Transactions'!$L$34),1,0),IF('Recurring Transactions'!$F$34="Semi-monthly",IF(AND('Recurring Transactions'!$J$34&lt;=EOMONTH($Q1713,0),$Q1713&lt;='Recurring Transactions'!$L$34),2,0),IF('Recurring Transactions'!$F$34="Weekly",IF(AND('Recurring Transactions'!$J$34&lt;=EOMONTH($Q1713,0),$Q1713&lt;='Recurring Transactions'!$L$34),MAX(0,INT((MIN(EOMONTH($Q1713,0),'Recurring Transactions'!$L$34)-'Recurring Transactions'!$J$34)/7)+INT(-(MAX('Recurring Transactions'!$J$34,$Q1713)-'Recurring Transactions'!$J$34)/7)+1),0),IF('Recurring Transactions'!$F$34="Bi-weekly",IF(AND('Recurring Transactions'!$J$34&lt;=EOMONTH($Q1713,0),$Q1713&lt;='Recurring Transactions'!$L$34),MAX(0,INT((MIN(EOMONTH($Q1713,0),'Recurring Transactions'!$L$34)-'Recurring Transactions'!$J$34)/14)+INT(-(MAX('Recurring Transactions'!$J$34,$Q1713)-'Recurring Transactions'!$J$34)/14)+1),0),IF('Recurring Transactions'!$F$34="Quarterly",IF(AND(AND('Recurring Transactions'!$J$34&lt;=EOMONTH($Q1713,0),$Q1713&lt;='Recurring Transactions'!$L$34),MOD((YEAR($Q1713)-YEAR('Recurring Transactions'!$J$34))*12+MONTH($Q1713)-MONTH('Recurring Transactions'!$J$34),3)=0),1,0),IF('Recurring Transactions'!$F$34="Annually",IF(AND(AND('Recurring Transactions'!$J$34&lt;=EOMONTH($Q1713,0),$Q1713&lt;='Recurring Transactions'!$L$34),MONTH($Q1713)=MONTH('Recurring Transactions'!$J$34)),1,0),0)))))))*'Recurring Transactions'!$D$34)</f>
        <v/>
      </c>
    </row>
    <row r="1714">
      <c r="N1714" s="126">
        <f>'Recurring Transactions'!$A$34</f>
        <v/>
      </c>
      <c r="O1714" s="126">
        <f>'Recurring Transactions'!$B$34</f>
        <v/>
      </c>
      <c r="P1714" s="126">
        <f>'Recurring Transactions'!$E$34</f>
        <v/>
      </c>
      <c r="Q1714" s="72">
        <f>IF('Recurring Transactions'!$J$34="","",EDATE('Recurring Transactions'!$J$34,12))</f>
        <v/>
      </c>
      <c r="R1714" s="126">
        <f>IF($Q1714="","",TEXT($Q1714,"mmm yyyy"))</f>
        <v/>
      </c>
      <c r="S1714" s="124">
        <f>IF(OR('Recurring Transactions'!$A$34="",$Q1714=""),0,(IF('Recurring Transactions'!$F$34="Monthly",IF(AND('Recurring Transactions'!$J$34&lt;=EOMONTH($Q1714,0),$Q1714&lt;='Recurring Transactions'!$L$34),1,0),IF('Recurring Transactions'!$F$34="Semi-monthly",IF(AND('Recurring Transactions'!$J$34&lt;=EOMONTH($Q1714,0),$Q1714&lt;='Recurring Transactions'!$L$34),2,0),IF('Recurring Transactions'!$F$34="Weekly",IF(AND('Recurring Transactions'!$J$34&lt;=EOMONTH($Q1714,0),$Q1714&lt;='Recurring Transactions'!$L$34),MAX(0,INT((MIN(EOMONTH($Q1714,0),'Recurring Transactions'!$L$34)-'Recurring Transactions'!$J$34)/7)+INT(-(MAX('Recurring Transactions'!$J$34,$Q1714)-'Recurring Transactions'!$J$34)/7)+1),0),IF('Recurring Transactions'!$F$34="Bi-weekly",IF(AND('Recurring Transactions'!$J$34&lt;=EOMONTH($Q1714,0),$Q1714&lt;='Recurring Transactions'!$L$34),MAX(0,INT((MIN(EOMONTH($Q1714,0),'Recurring Transactions'!$L$34)-'Recurring Transactions'!$J$34)/14)+INT(-(MAX('Recurring Transactions'!$J$34,$Q1714)-'Recurring Transactions'!$J$34)/14)+1),0),IF('Recurring Transactions'!$F$34="Quarterly",IF(AND(AND('Recurring Transactions'!$J$34&lt;=EOMONTH($Q1714,0),$Q1714&lt;='Recurring Transactions'!$L$34),MOD((YEAR($Q1714)-YEAR('Recurring Transactions'!$J$34))*12+MONTH($Q1714)-MONTH('Recurring Transactions'!$J$34),3)=0),1,0),IF('Recurring Transactions'!$F$34="Annually",IF(AND(AND('Recurring Transactions'!$J$34&lt;=EOMONTH($Q1714,0),$Q1714&lt;='Recurring Transactions'!$L$34),MONTH($Q1714)=MONTH('Recurring Transactions'!$J$34)),1,0),0)))))))*'Recurring Transactions'!$D$34)</f>
        <v/>
      </c>
    </row>
    <row r="1715">
      <c r="N1715" s="126">
        <f>'Recurring Transactions'!$A$34</f>
        <v/>
      </c>
      <c r="O1715" s="126">
        <f>'Recurring Transactions'!$B$34</f>
        <v/>
      </c>
      <c r="P1715" s="126">
        <f>'Recurring Transactions'!$E$34</f>
        <v/>
      </c>
      <c r="Q1715" s="72">
        <f>IF('Recurring Transactions'!$J$34="","",EDATE('Recurring Transactions'!$J$34,13))</f>
        <v/>
      </c>
      <c r="R1715" s="126">
        <f>IF($Q1715="","",TEXT($Q1715,"mmm yyyy"))</f>
        <v/>
      </c>
      <c r="S1715" s="124">
        <f>IF(OR('Recurring Transactions'!$A$34="",$Q1715=""),0,(IF('Recurring Transactions'!$F$34="Monthly",IF(AND('Recurring Transactions'!$J$34&lt;=EOMONTH($Q1715,0),$Q1715&lt;='Recurring Transactions'!$L$34),1,0),IF('Recurring Transactions'!$F$34="Semi-monthly",IF(AND('Recurring Transactions'!$J$34&lt;=EOMONTH($Q1715,0),$Q1715&lt;='Recurring Transactions'!$L$34),2,0),IF('Recurring Transactions'!$F$34="Weekly",IF(AND('Recurring Transactions'!$J$34&lt;=EOMONTH($Q1715,0),$Q1715&lt;='Recurring Transactions'!$L$34),MAX(0,INT((MIN(EOMONTH($Q1715,0),'Recurring Transactions'!$L$34)-'Recurring Transactions'!$J$34)/7)+INT(-(MAX('Recurring Transactions'!$J$34,$Q1715)-'Recurring Transactions'!$J$34)/7)+1),0),IF('Recurring Transactions'!$F$34="Bi-weekly",IF(AND('Recurring Transactions'!$J$34&lt;=EOMONTH($Q1715,0),$Q1715&lt;='Recurring Transactions'!$L$34),MAX(0,INT((MIN(EOMONTH($Q1715,0),'Recurring Transactions'!$L$34)-'Recurring Transactions'!$J$34)/14)+INT(-(MAX('Recurring Transactions'!$J$34,$Q1715)-'Recurring Transactions'!$J$34)/14)+1),0),IF('Recurring Transactions'!$F$34="Quarterly",IF(AND(AND('Recurring Transactions'!$J$34&lt;=EOMONTH($Q1715,0),$Q1715&lt;='Recurring Transactions'!$L$34),MOD((YEAR($Q1715)-YEAR('Recurring Transactions'!$J$34))*12+MONTH($Q1715)-MONTH('Recurring Transactions'!$J$34),3)=0),1,0),IF('Recurring Transactions'!$F$34="Annually",IF(AND(AND('Recurring Transactions'!$J$34&lt;=EOMONTH($Q1715,0),$Q1715&lt;='Recurring Transactions'!$L$34),MONTH($Q1715)=MONTH('Recurring Transactions'!$J$34)),1,0),0)))))))*'Recurring Transactions'!$D$34)</f>
        <v/>
      </c>
    </row>
    <row r="1716">
      <c r="N1716" s="126">
        <f>'Recurring Transactions'!$A$34</f>
        <v/>
      </c>
      <c r="O1716" s="126">
        <f>'Recurring Transactions'!$B$34</f>
        <v/>
      </c>
      <c r="P1716" s="126">
        <f>'Recurring Transactions'!$E$34</f>
        <v/>
      </c>
      <c r="Q1716" s="72">
        <f>IF('Recurring Transactions'!$J$34="","",EDATE('Recurring Transactions'!$J$34,14))</f>
        <v/>
      </c>
      <c r="R1716" s="126">
        <f>IF($Q1716="","",TEXT($Q1716,"mmm yyyy"))</f>
        <v/>
      </c>
      <c r="S1716" s="124">
        <f>IF(OR('Recurring Transactions'!$A$34="",$Q1716=""),0,(IF('Recurring Transactions'!$F$34="Monthly",IF(AND('Recurring Transactions'!$J$34&lt;=EOMONTH($Q1716,0),$Q1716&lt;='Recurring Transactions'!$L$34),1,0),IF('Recurring Transactions'!$F$34="Semi-monthly",IF(AND('Recurring Transactions'!$J$34&lt;=EOMONTH($Q1716,0),$Q1716&lt;='Recurring Transactions'!$L$34),2,0),IF('Recurring Transactions'!$F$34="Weekly",IF(AND('Recurring Transactions'!$J$34&lt;=EOMONTH($Q1716,0),$Q1716&lt;='Recurring Transactions'!$L$34),MAX(0,INT((MIN(EOMONTH($Q1716,0),'Recurring Transactions'!$L$34)-'Recurring Transactions'!$J$34)/7)+INT(-(MAX('Recurring Transactions'!$J$34,$Q1716)-'Recurring Transactions'!$J$34)/7)+1),0),IF('Recurring Transactions'!$F$34="Bi-weekly",IF(AND('Recurring Transactions'!$J$34&lt;=EOMONTH($Q1716,0),$Q1716&lt;='Recurring Transactions'!$L$34),MAX(0,INT((MIN(EOMONTH($Q1716,0),'Recurring Transactions'!$L$34)-'Recurring Transactions'!$J$34)/14)+INT(-(MAX('Recurring Transactions'!$J$34,$Q1716)-'Recurring Transactions'!$J$34)/14)+1),0),IF('Recurring Transactions'!$F$34="Quarterly",IF(AND(AND('Recurring Transactions'!$J$34&lt;=EOMONTH($Q1716,0),$Q1716&lt;='Recurring Transactions'!$L$34),MOD((YEAR($Q1716)-YEAR('Recurring Transactions'!$J$34))*12+MONTH($Q1716)-MONTH('Recurring Transactions'!$J$34),3)=0),1,0),IF('Recurring Transactions'!$F$34="Annually",IF(AND(AND('Recurring Transactions'!$J$34&lt;=EOMONTH($Q1716,0),$Q1716&lt;='Recurring Transactions'!$L$34),MONTH($Q1716)=MONTH('Recurring Transactions'!$J$34)),1,0),0)))))))*'Recurring Transactions'!$D$34)</f>
        <v/>
      </c>
    </row>
    <row r="1717">
      <c r="N1717" s="126">
        <f>'Recurring Transactions'!$A$34</f>
        <v/>
      </c>
      <c r="O1717" s="126">
        <f>'Recurring Transactions'!$B$34</f>
        <v/>
      </c>
      <c r="P1717" s="126">
        <f>'Recurring Transactions'!$E$34</f>
        <v/>
      </c>
      <c r="Q1717" s="72">
        <f>IF('Recurring Transactions'!$J$34="","",EDATE('Recurring Transactions'!$J$34,15))</f>
        <v/>
      </c>
      <c r="R1717" s="126">
        <f>IF($Q1717="","",TEXT($Q1717,"mmm yyyy"))</f>
        <v/>
      </c>
      <c r="S1717" s="124">
        <f>IF(OR('Recurring Transactions'!$A$34="",$Q1717=""),0,(IF('Recurring Transactions'!$F$34="Monthly",IF(AND('Recurring Transactions'!$J$34&lt;=EOMONTH($Q1717,0),$Q1717&lt;='Recurring Transactions'!$L$34),1,0),IF('Recurring Transactions'!$F$34="Semi-monthly",IF(AND('Recurring Transactions'!$J$34&lt;=EOMONTH($Q1717,0),$Q1717&lt;='Recurring Transactions'!$L$34),2,0),IF('Recurring Transactions'!$F$34="Weekly",IF(AND('Recurring Transactions'!$J$34&lt;=EOMONTH($Q1717,0),$Q1717&lt;='Recurring Transactions'!$L$34),MAX(0,INT((MIN(EOMONTH($Q1717,0),'Recurring Transactions'!$L$34)-'Recurring Transactions'!$J$34)/7)+INT(-(MAX('Recurring Transactions'!$J$34,$Q1717)-'Recurring Transactions'!$J$34)/7)+1),0),IF('Recurring Transactions'!$F$34="Bi-weekly",IF(AND('Recurring Transactions'!$J$34&lt;=EOMONTH($Q1717,0),$Q1717&lt;='Recurring Transactions'!$L$34),MAX(0,INT((MIN(EOMONTH($Q1717,0),'Recurring Transactions'!$L$34)-'Recurring Transactions'!$J$34)/14)+INT(-(MAX('Recurring Transactions'!$J$34,$Q1717)-'Recurring Transactions'!$J$34)/14)+1),0),IF('Recurring Transactions'!$F$34="Quarterly",IF(AND(AND('Recurring Transactions'!$J$34&lt;=EOMONTH($Q1717,0),$Q1717&lt;='Recurring Transactions'!$L$34),MOD((YEAR($Q1717)-YEAR('Recurring Transactions'!$J$34))*12+MONTH($Q1717)-MONTH('Recurring Transactions'!$J$34),3)=0),1,0),IF('Recurring Transactions'!$F$34="Annually",IF(AND(AND('Recurring Transactions'!$J$34&lt;=EOMONTH($Q1717,0),$Q1717&lt;='Recurring Transactions'!$L$34),MONTH($Q1717)=MONTH('Recurring Transactions'!$J$34)),1,0),0)))))))*'Recurring Transactions'!$D$34)</f>
        <v/>
      </c>
    </row>
    <row r="1718">
      <c r="N1718" s="126">
        <f>'Recurring Transactions'!$A$34</f>
        <v/>
      </c>
      <c r="O1718" s="126">
        <f>'Recurring Transactions'!$B$34</f>
        <v/>
      </c>
      <c r="P1718" s="126">
        <f>'Recurring Transactions'!$E$34</f>
        <v/>
      </c>
      <c r="Q1718" s="72">
        <f>IF('Recurring Transactions'!$J$34="","",EDATE('Recurring Transactions'!$J$34,16))</f>
        <v/>
      </c>
      <c r="R1718" s="126">
        <f>IF($Q1718="","",TEXT($Q1718,"mmm yyyy"))</f>
        <v/>
      </c>
      <c r="S1718" s="124">
        <f>IF(OR('Recurring Transactions'!$A$34="",$Q1718=""),0,(IF('Recurring Transactions'!$F$34="Monthly",IF(AND('Recurring Transactions'!$J$34&lt;=EOMONTH($Q1718,0),$Q1718&lt;='Recurring Transactions'!$L$34),1,0),IF('Recurring Transactions'!$F$34="Semi-monthly",IF(AND('Recurring Transactions'!$J$34&lt;=EOMONTH($Q1718,0),$Q1718&lt;='Recurring Transactions'!$L$34),2,0),IF('Recurring Transactions'!$F$34="Weekly",IF(AND('Recurring Transactions'!$J$34&lt;=EOMONTH($Q1718,0),$Q1718&lt;='Recurring Transactions'!$L$34),MAX(0,INT((MIN(EOMONTH($Q1718,0),'Recurring Transactions'!$L$34)-'Recurring Transactions'!$J$34)/7)+INT(-(MAX('Recurring Transactions'!$J$34,$Q1718)-'Recurring Transactions'!$J$34)/7)+1),0),IF('Recurring Transactions'!$F$34="Bi-weekly",IF(AND('Recurring Transactions'!$J$34&lt;=EOMONTH($Q1718,0),$Q1718&lt;='Recurring Transactions'!$L$34),MAX(0,INT((MIN(EOMONTH($Q1718,0),'Recurring Transactions'!$L$34)-'Recurring Transactions'!$J$34)/14)+INT(-(MAX('Recurring Transactions'!$J$34,$Q1718)-'Recurring Transactions'!$J$34)/14)+1),0),IF('Recurring Transactions'!$F$34="Quarterly",IF(AND(AND('Recurring Transactions'!$J$34&lt;=EOMONTH($Q1718,0),$Q1718&lt;='Recurring Transactions'!$L$34),MOD((YEAR($Q1718)-YEAR('Recurring Transactions'!$J$34))*12+MONTH($Q1718)-MONTH('Recurring Transactions'!$J$34),3)=0),1,0),IF('Recurring Transactions'!$F$34="Annually",IF(AND(AND('Recurring Transactions'!$J$34&lt;=EOMONTH($Q1718,0),$Q1718&lt;='Recurring Transactions'!$L$34),MONTH($Q1718)=MONTH('Recurring Transactions'!$J$34)),1,0),0)))))))*'Recurring Transactions'!$D$34)</f>
        <v/>
      </c>
    </row>
    <row r="1719">
      <c r="N1719" s="126">
        <f>'Recurring Transactions'!$A$34</f>
        <v/>
      </c>
      <c r="O1719" s="126">
        <f>'Recurring Transactions'!$B$34</f>
        <v/>
      </c>
      <c r="P1719" s="126">
        <f>'Recurring Transactions'!$E$34</f>
        <v/>
      </c>
      <c r="Q1719" s="72">
        <f>IF('Recurring Transactions'!$J$34="","",EDATE('Recurring Transactions'!$J$34,17))</f>
        <v/>
      </c>
      <c r="R1719" s="126">
        <f>IF($Q1719="","",TEXT($Q1719,"mmm yyyy"))</f>
        <v/>
      </c>
      <c r="S1719" s="124">
        <f>IF(OR('Recurring Transactions'!$A$34="",$Q1719=""),0,(IF('Recurring Transactions'!$F$34="Monthly",IF(AND('Recurring Transactions'!$J$34&lt;=EOMONTH($Q1719,0),$Q1719&lt;='Recurring Transactions'!$L$34),1,0),IF('Recurring Transactions'!$F$34="Semi-monthly",IF(AND('Recurring Transactions'!$J$34&lt;=EOMONTH($Q1719,0),$Q1719&lt;='Recurring Transactions'!$L$34),2,0),IF('Recurring Transactions'!$F$34="Weekly",IF(AND('Recurring Transactions'!$J$34&lt;=EOMONTH($Q1719,0),$Q1719&lt;='Recurring Transactions'!$L$34),MAX(0,INT((MIN(EOMONTH($Q1719,0),'Recurring Transactions'!$L$34)-'Recurring Transactions'!$J$34)/7)+INT(-(MAX('Recurring Transactions'!$J$34,$Q1719)-'Recurring Transactions'!$J$34)/7)+1),0),IF('Recurring Transactions'!$F$34="Bi-weekly",IF(AND('Recurring Transactions'!$J$34&lt;=EOMONTH($Q1719,0),$Q1719&lt;='Recurring Transactions'!$L$34),MAX(0,INT((MIN(EOMONTH($Q1719,0),'Recurring Transactions'!$L$34)-'Recurring Transactions'!$J$34)/14)+INT(-(MAX('Recurring Transactions'!$J$34,$Q1719)-'Recurring Transactions'!$J$34)/14)+1),0),IF('Recurring Transactions'!$F$34="Quarterly",IF(AND(AND('Recurring Transactions'!$J$34&lt;=EOMONTH($Q1719,0),$Q1719&lt;='Recurring Transactions'!$L$34),MOD((YEAR($Q1719)-YEAR('Recurring Transactions'!$J$34))*12+MONTH($Q1719)-MONTH('Recurring Transactions'!$J$34),3)=0),1,0),IF('Recurring Transactions'!$F$34="Annually",IF(AND(AND('Recurring Transactions'!$J$34&lt;=EOMONTH($Q1719,0),$Q1719&lt;='Recurring Transactions'!$L$34),MONTH($Q1719)=MONTH('Recurring Transactions'!$J$34)),1,0),0)))))))*'Recurring Transactions'!$D$34)</f>
        <v/>
      </c>
    </row>
    <row r="1720">
      <c r="N1720" s="126">
        <f>'Recurring Transactions'!$A$34</f>
        <v/>
      </c>
      <c r="O1720" s="126">
        <f>'Recurring Transactions'!$B$34</f>
        <v/>
      </c>
      <c r="P1720" s="126">
        <f>'Recurring Transactions'!$E$34</f>
        <v/>
      </c>
      <c r="Q1720" s="72">
        <f>IF('Recurring Transactions'!$J$34="","",EDATE('Recurring Transactions'!$J$34,18))</f>
        <v/>
      </c>
      <c r="R1720" s="126">
        <f>IF($Q1720="","",TEXT($Q1720,"mmm yyyy"))</f>
        <v/>
      </c>
      <c r="S1720" s="124">
        <f>IF(OR('Recurring Transactions'!$A$34="",$Q1720=""),0,(IF('Recurring Transactions'!$F$34="Monthly",IF(AND('Recurring Transactions'!$J$34&lt;=EOMONTH($Q1720,0),$Q1720&lt;='Recurring Transactions'!$L$34),1,0),IF('Recurring Transactions'!$F$34="Semi-monthly",IF(AND('Recurring Transactions'!$J$34&lt;=EOMONTH($Q1720,0),$Q1720&lt;='Recurring Transactions'!$L$34),2,0),IF('Recurring Transactions'!$F$34="Weekly",IF(AND('Recurring Transactions'!$J$34&lt;=EOMONTH($Q1720,0),$Q1720&lt;='Recurring Transactions'!$L$34),MAX(0,INT((MIN(EOMONTH($Q1720,0),'Recurring Transactions'!$L$34)-'Recurring Transactions'!$J$34)/7)+INT(-(MAX('Recurring Transactions'!$J$34,$Q1720)-'Recurring Transactions'!$J$34)/7)+1),0),IF('Recurring Transactions'!$F$34="Bi-weekly",IF(AND('Recurring Transactions'!$J$34&lt;=EOMONTH($Q1720,0),$Q1720&lt;='Recurring Transactions'!$L$34),MAX(0,INT((MIN(EOMONTH($Q1720,0),'Recurring Transactions'!$L$34)-'Recurring Transactions'!$J$34)/14)+INT(-(MAX('Recurring Transactions'!$J$34,$Q1720)-'Recurring Transactions'!$J$34)/14)+1),0),IF('Recurring Transactions'!$F$34="Quarterly",IF(AND(AND('Recurring Transactions'!$J$34&lt;=EOMONTH($Q1720,0),$Q1720&lt;='Recurring Transactions'!$L$34),MOD((YEAR($Q1720)-YEAR('Recurring Transactions'!$J$34))*12+MONTH($Q1720)-MONTH('Recurring Transactions'!$J$34),3)=0),1,0),IF('Recurring Transactions'!$F$34="Annually",IF(AND(AND('Recurring Transactions'!$J$34&lt;=EOMONTH($Q1720,0),$Q1720&lt;='Recurring Transactions'!$L$34),MONTH($Q1720)=MONTH('Recurring Transactions'!$J$34)),1,0),0)))))))*'Recurring Transactions'!$D$34)</f>
        <v/>
      </c>
    </row>
    <row r="1721">
      <c r="N1721" s="126">
        <f>'Recurring Transactions'!$A$34</f>
        <v/>
      </c>
      <c r="O1721" s="126">
        <f>'Recurring Transactions'!$B$34</f>
        <v/>
      </c>
      <c r="P1721" s="126">
        <f>'Recurring Transactions'!$E$34</f>
        <v/>
      </c>
      <c r="Q1721" s="72">
        <f>IF('Recurring Transactions'!$J$34="","",EDATE('Recurring Transactions'!$J$34,19))</f>
        <v/>
      </c>
      <c r="R1721" s="126">
        <f>IF($Q1721="","",TEXT($Q1721,"mmm yyyy"))</f>
        <v/>
      </c>
      <c r="S1721" s="124">
        <f>IF(OR('Recurring Transactions'!$A$34="",$Q1721=""),0,(IF('Recurring Transactions'!$F$34="Monthly",IF(AND('Recurring Transactions'!$J$34&lt;=EOMONTH($Q1721,0),$Q1721&lt;='Recurring Transactions'!$L$34),1,0),IF('Recurring Transactions'!$F$34="Semi-monthly",IF(AND('Recurring Transactions'!$J$34&lt;=EOMONTH($Q1721,0),$Q1721&lt;='Recurring Transactions'!$L$34),2,0),IF('Recurring Transactions'!$F$34="Weekly",IF(AND('Recurring Transactions'!$J$34&lt;=EOMONTH($Q1721,0),$Q1721&lt;='Recurring Transactions'!$L$34),MAX(0,INT((MIN(EOMONTH($Q1721,0),'Recurring Transactions'!$L$34)-'Recurring Transactions'!$J$34)/7)+INT(-(MAX('Recurring Transactions'!$J$34,$Q1721)-'Recurring Transactions'!$J$34)/7)+1),0),IF('Recurring Transactions'!$F$34="Bi-weekly",IF(AND('Recurring Transactions'!$J$34&lt;=EOMONTH($Q1721,0),$Q1721&lt;='Recurring Transactions'!$L$34),MAX(0,INT((MIN(EOMONTH($Q1721,0),'Recurring Transactions'!$L$34)-'Recurring Transactions'!$J$34)/14)+INT(-(MAX('Recurring Transactions'!$J$34,$Q1721)-'Recurring Transactions'!$J$34)/14)+1),0),IF('Recurring Transactions'!$F$34="Quarterly",IF(AND(AND('Recurring Transactions'!$J$34&lt;=EOMONTH($Q1721,0),$Q1721&lt;='Recurring Transactions'!$L$34),MOD((YEAR($Q1721)-YEAR('Recurring Transactions'!$J$34))*12+MONTH($Q1721)-MONTH('Recurring Transactions'!$J$34),3)=0),1,0),IF('Recurring Transactions'!$F$34="Annually",IF(AND(AND('Recurring Transactions'!$J$34&lt;=EOMONTH($Q1721,0),$Q1721&lt;='Recurring Transactions'!$L$34),MONTH($Q1721)=MONTH('Recurring Transactions'!$J$34)),1,0),0)))))))*'Recurring Transactions'!$D$34)</f>
        <v/>
      </c>
    </row>
    <row r="1722">
      <c r="N1722" s="126">
        <f>'Recurring Transactions'!$A$34</f>
        <v/>
      </c>
      <c r="O1722" s="126">
        <f>'Recurring Transactions'!$B$34</f>
        <v/>
      </c>
      <c r="P1722" s="126">
        <f>'Recurring Transactions'!$E$34</f>
        <v/>
      </c>
      <c r="Q1722" s="72">
        <f>IF('Recurring Transactions'!$J$34="","",EDATE('Recurring Transactions'!$J$34,20))</f>
        <v/>
      </c>
      <c r="R1722" s="126">
        <f>IF($Q1722="","",TEXT($Q1722,"mmm yyyy"))</f>
        <v/>
      </c>
      <c r="S1722" s="124">
        <f>IF(OR('Recurring Transactions'!$A$34="",$Q1722=""),0,(IF('Recurring Transactions'!$F$34="Monthly",IF(AND('Recurring Transactions'!$J$34&lt;=EOMONTH($Q1722,0),$Q1722&lt;='Recurring Transactions'!$L$34),1,0),IF('Recurring Transactions'!$F$34="Semi-monthly",IF(AND('Recurring Transactions'!$J$34&lt;=EOMONTH($Q1722,0),$Q1722&lt;='Recurring Transactions'!$L$34),2,0),IF('Recurring Transactions'!$F$34="Weekly",IF(AND('Recurring Transactions'!$J$34&lt;=EOMONTH($Q1722,0),$Q1722&lt;='Recurring Transactions'!$L$34),MAX(0,INT((MIN(EOMONTH($Q1722,0),'Recurring Transactions'!$L$34)-'Recurring Transactions'!$J$34)/7)+INT(-(MAX('Recurring Transactions'!$J$34,$Q1722)-'Recurring Transactions'!$J$34)/7)+1),0),IF('Recurring Transactions'!$F$34="Bi-weekly",IF(AND('Recurring Transactions'!$J$34&lt;=EOMONTH($Q1722,0),$Q1722&lt;='Recurring Transactions'!$L$34),MAX(0,INT((MIN(EOMONTH($Q1722,0),'Recurring Transactions'!$L$34)-'Recurring Transactions'!$J$34)/14)+INT(-(MAX('Recurring Transactions'!$J$34,$Q1722)-'Recurring Transactions'!$J$34)/14)+1),0),IF('Recurring Transactions'!$F$34="Quarterly",IF(AND(AND('Recurring Transactions'!$J$34&lt;=EOMONTH($Q1722,0),$Q1722&lt;='Recurring Transactions'!$L$34),MOD((YEAR($Q1722)-YEAR('Recurring Transactions'!$J$34))*12+MONTH($Q1722)-MONTH('Recurring Transactions'!$J$34),3)=0),1,0),IF('Recurring Transactions'!$F$34="Annually",IF(AND(AND('Recurring Transactions'!$J$34&lt;=EOMONTH($Q1722,0),$Q1722&lt;='Recurring Transactions'!$L$34),MONTH($Q1722)=MONTH('Recurring Transactions'!$J$34)),1,0),0)))))))*'Recurring Transactions'!$D$34)</f>
        <v/>
      </c>
    </row>
    <row r="1723">
      <c r="N1723" s="126">
        <f>'Recurring Transactions'!$A$34</f>
        <v/>
      </c>
      <c r="O1723" s="126">
        <f>'Recurring Transactions'!$B$34</f>
        <v/>
      </c>
      <c r="P1723" s="126">
        <f>'Recurring Transactions'!$E$34</f>
        <v/>
      </c>
      <c r="Q1723" s="72">
        <f>IF('Recurring Transactions'!$J$34="","",EDATE('Recurring Transactions'!$J$34,21))</f>
        <v/>
      </c>
      <c r="R1723" s="126">
        <f>IF($Q1723="","",TEXT($Q1723,"mmm yyyy"))</f>
        <v/>
      </c>
      <c r="S1723" s="124">
        <f>IF(OR('Recurring Transactions'!$A$34="",$Q1723=""),0,(IF('Recurring Transactions'!$F$34="Monthly",IF(AND('Recurring Transactions'!$J$34&lt;=EOMONTH($Q1723,0),$Q1723&lt;='Recurring Transactions'!$L$34),1,0),IF('Recurring Transactions'!$F$34="Semi-monthly",IF(AND('Recurring Transactions'!$J$34&lt;=EOMONTH($Q1723,0),$Q1723&lt;='Recurring Transactions'!$L$34),2,0),IF('Recurring Transactions'!$F$34="Weekly",IF(AND('Recurring Transactions'!$J$34&lt;=EOMONTH($Q1723,0),$Q1723&lt;='Recurring Transactions'!$L$34),MAX(0,INT((MIN(EOMONTH($Q1723,0),'Recurring Transactions'!$L$34)-'Recurring Transactions'!$J$34)/7)+INT(-(MAX('Recurring Transactions'!$J$34,$Q1723)-'Recurring Transactions'!$J$34)/7)+1),0),IF('Recurring Transactions'!$F$34="Bi-weekly",IF(AND('Recurring Transactions'!$J$34&lt;=EOMONTH($Q1723,0),$Q1723&lt;='Recurring Transactions'!$L$34),MAX(0,INT((MIN(EOMONTH($Q1723,0),'Recurring Transactions'!$L$34)-'Recurring Transactions'!$J$34)/14)+INT(-(MAX('Recurring Transactions'!$J$34,$Q1723)-'Recurring Transactions'!$J$34)/14)+1),0),IF('Recurring Transactions'!$F$34="Quarterly",IF(AND(AND('Recurring Transactions'!$J$34&lt;=EOMONTH($Q1723,0),$Q1723&lt;='Recurring Transactions'!$L$34),MOD((YEAR($Q1723)-YEAR('Recurring Transactions'!$J$34))*12+MONTH($Q1723)-MONTH('Recurring Transactions'!$J$34),3)=0),1,0),IF('Recurring Transactions'!$F$34="Annually",IF(AND(AND('Recurring Transactions'!$J$34&lt;=EOMONTH($Q1723,0),$Q1723&lt;='Recurring Transactions'!$L$34),MONTH($Q1723)=MONTH('Recurring Transactions'!$J$34)),1,0),0)))))))*'Recurring Transactions'!$D$34)</f>
        <v/>
      </c>
    </row>
    <row r="1724">
      <c r="N1724" s="126">
        <f>'Recurring Transactions'!$A$34</f>
        <v/>
      </c>
      <c r="O1724" s="126">
        <f>'Recurring Transactions'!$B$34</f>
        <v/>
      </c>
      <c r="P1724" s="126">
        <f>'Recurring Transactions'!$E$34</f>
        <v/>
      </c>
      <c r="Q1724" s="72">
        <f>IF('Recurring Transactions'!$J$34="","",EDATE('Recurring Transactions'!$J$34,22))</f>
        <v/>
      </c>
      <c r="R1724" s="126">
        <f>IF($Q1724="","",TEXT($Q1724,"mmm yyyy"))</f>
        <v/>
      </c>
      <c r="S1724" s="124">
        <f>IF(OR('Recurring Transactions'!$A$34="",$Q1724=""),0,(IF('Recurring Transactions'!$F$34="Monthly",IF(AND('Recurring Transactions'!$J$34&lt;=EOMONTH($Q1724,0),$Q1724&lt;='Recurring Transactions'!$L$34),1,0),IF('Recurring Transactions'!$F$34="Semi-monthly",IF(AND('Recurring Transactions'!$J$34&lt;=EOMONTH($Q1724,0),$Q1724&lt;='Recurring Transactions'!$L$34),2,0),IF('Recurring Transactions'!$F$34="Weekly",IF(AND('Recurring Transactions'!$J$34&lt;=EOMONTH($Q1724,0),$Q1724&lt;='Recurring Transactions'!$L$34),MAX(0,INT((MIN(EOMONTH($Q1724,0),'Recurring Transactions'!$L$34)-'Recurring Transactions'!$J$34)/7)+INT(-(MAX('Recurring Transactions'!$J$34,$Q1724)-'Recurring Transactions'!$J$34)/7)+1),0),IF('Recurring Transactions'!$F$34="Bi-weekly",IF(AND('Recurring Transactions'!$J$34&lt;=EOMONTH($Q1724,0),$Q1724&lt;='Recurring Transactions'!$L$34),MAX(0,INT((MIN(EOMONTH($Q1724,0),'Recurring Transactions'!$L$34)-'Recurring Transactions'!$J$34)/14)+INT(-(MAX('Recurring Transactions'!$J$34,$Q1724)-'Recurring Transactions'!$J$34)/14)+1),0),IF('Recurring Transactions'!$F$34="Quarterly",IF(AND(AND('Recurring Transactions'!$J$34&lt;=EOMONTH($Q1724,0),$Q1724&lt;='Recurring Transactions'!$L$34),MOD((YEAR($Q1724)-YEAR('Recurring Transactions'!$J$34))*12+MONTH($Q1724)-MONTH('Recurring Transactions'!$J$34),3)=0),1,0),IF('Recurring Transactions'!$F$34="Annually",IF(AND(AND('Recurring Transactions'!$J$34&lt;=EOMONTH($Q1724,0),$Q1724&lt;='Recurring Transactions'!$L$34),MONTH($Q1724)=MONTH('Recurring Transactions'!$J$34)),1,0),0)))))))*'Recurring Transactions'!$D$34)</f>
        <v/>
      </c>
    </row>
    <row r="1725">
      <c r="N1725" s="126">
        <f>'Recurring Transactions'!$A$34</f>
        <v/>
      </c>
      <c r="O1725" s="126">
        <f>'Recurring Transactions'!$B$34</f>
        <v/>
      </c>
      <c r="P1725" s="126">
        <f>'Recurring Transactions'!$E$34</f>
        <v/>
      </c>
      <c r="Q1725" s="72">
        <f>IF('Recurring Transactions'!$J$34="","",EDATE('Recurring Transactions'!$J$34,23))</f>
        <v/>
      </c>
      <c r="R1725" s="126">
        <f>IF($Q1725="","",TEXT($Q1725,"mmm yyyy"))</f>
        <v/>
      </c>
      <c r="S1725" s="124">
        <f>IF(OR('Recurring Transactions'!$A$34="",$Q1725=""),0,(IF('Recurring Transactions'!$F$34="Monthly",IF(AND('Recurring Transactions'!$J$34&lt;=EOMONTH($Q1725,0),$Q1725&lt;='Recurring Transactions'!$L$34),1,0),IF('Recurring Transactions'!$F$34="Semi-monthly",IF(AND('Recurring Transactions'!$J$34&lt;=EOMONTH($Q1725,0),$Q1725&lt;='Recurring Transactions'!$L$34),2,0),IF('Recurring Transactions'!$F$34="Weekly",IF(AND('Recurring Transactions'!$J$34&lt;=EOMONTH($Q1725,0),$Q1725&lt;='Recurring Transactions'!$L$34),MAX(0,INT((MIN(EOMONTH($Q1725,0),'Recurring Transactions'!$L$34)-'Recurring Transactions'!$J$34)/7)+INT(-(MAX('Recurring Transactions'!$J$34,$Q1725)-'Recurring Transactions'!$J$34)/7)+1),0),IF('Recurring Transactions'!$F$34="Bi-weekly",IF(AND('Recurring Transactions'!$J$34&lt;=EOMONTH($Q1725,0),$Q1725&lt;='Recurring Transactions'!$L$34),MAX(0,INT((MIN(EOMONTH($Q1725,0),'Recurring Transactions'!$L$34)-'Recurring Transactions'!$J$34)/14)+INT(-(MAX('Recurring Transactions'!$J$34,$Q1725)-'Recurring Transactions'!$J$34)/14)+1),0),IF('Recurring Transactions'!$F$34="Quarterly",IF(AND(AND('Recurring Transactions'!$J$34&lt;=EOMONTH($Q1725,0),$Q1725&lt;='Recurring Transactions'!$L$34),MOD((YEAR($Q1725)-YEAR('Recurring Transactions'!$J$34))*12+MONTH($Q1725)-MONTH('Recurring Transactions'!$J$34),3)=0),1,0),IF('Recurring Transactions'!$F$34="Annually",IF(AND(AND('Recurring Transactions'!$J$34&lt;=EOMONTH($Q1725,0),$Q1725&lt;='Recurring Transactions'!$L$34),MONTH($Q1725)=MONTH('Recurring Transactions'!$J$34)),1,0),0)))))))*'Recurring Transactions'!$D$34)</f>
        <v/>
      </c>
    </row>
    <row r="1726">
      <c r="N1726" s="126">
        <f>'Recurring Transactions'!$A$34</f>
        <v/>
      </c>
      <c r="O1726" s="126">
        <f>'Recurring Transactions'!$B$34</f>
        <v/>
      </c>
      <c r="P1726" s="126">
        <f>'Recurring Transactions'!$E$34</f>
        <v/>
      </c>
      <c r="Q1726" s="72">
        <f>IF('Recurring Transactions'!$J$34="","",EDATE('Recurring Transactions'!$J$34,24))</f>
        <v/>
      </c>
      <c r="R1726" s="126">
        <f>IF($Q1726="","",TEXT($Q1726,"mmm yyyy"))</f>
        <v/>
      </c>
      <c r="S1726" s="124">
        <f>IF(OR('Recurring Transactions'!$A$34="",$Q1726=""),0,(IF('Recurring Transactions'!$F$34="Monthly",IF(AND('Recurring Transactions'!$J$34&lt;=EOMONTH($Q1726,0),$Q1726&lt;='Recurring Transactions'!$L$34),1,0),IF('Recurring Transactions'!$F$34="Semi-monthly",IF(AND('Recurring Transactions'!$J$34&lt;=EOMONTH($Q1726,0),$Q1726&lt;='Recurring Transactions'!$L$34),2,0),IF('Recurring Transactions'!$F$34="Weekly",IF(AND('Recurring Transactions'!$J$34&lt;=EOMONTH($Q1726,0),$Q1726&lt;='Recurring Transactions'!$L$34),MAX(0,INT((MIN(EOMONTH($Q1726,0),'Recurring Transactions'!$L$34)-'Recurring Transactions'!$J$34)/7)+INT(-(MAX('Recurring Transactions'!$J$34,$Q1726)-'Recurring Transactions'!$J$34)/7)+1),0),IF('Recurring Transactions'!$F$34="Bi-weekly",IF(AND('Recurring Transactions'!$J$34&lt;=EOMONTH($Q1726,0),$Q1726&lt;='Recurring Transactions'!$L$34),MAX(0,INT((MIN(EOMONTH($Q1726,0),'Recurring Transactions'!$L$34)-'Recurring Transactions'!$J$34)/14)+INT(-(MAX('Recurring Transactions'!$J$34,$Q1726)-'Recurring Transactions'!$J$34)/14)+1),0),IF('Recurring Transactions'!$F$34="Quarterly",IF(AND(AND('Recurring Transactions'!$J$34&lt;=EOMONTH($Q1726,0),$Q1726&lt;='Recurring Transactions'!$L$34),MOD((YEAR($Q1726)-YEAR('Recurring Transactions'!$J$34))*12+MONTH($Q1726)-MONTH('Recurring Transactions'!$J$34),3)=0),1,0),IF('Recurring Transactions'!$F$34="Annually",IF(AND(AND('Recurring Transactions'!$J$34&lt;=EOMONTH($Q1726,0),$Q1726&lt;='Recurring Transactions'!$L$34),MONTH($Q1726)=MONTH('Recurring Transactions'!$J$34)),1,0),0)))))))*'Recurring Transactions'!$D$34)</f>
        <v/>
      </c>
    </row>
    <row r="1727">
      <c r="N1727" s="126">
        <f>'Recurring Transactions'!$A$34</f>
        <v/>
      </c>
      <c r="O1727" s="126">
        <f>'Recurring Transactions'!$B$34</f>
        <v/>
      </c>
      <c r="P1727" s="126">
        <f>'Recurring Transactions'!$E$34</f>
        <v/>
      </c>
      <c r="Q1727" s="72">
        <f>IF('Recurring Transactions'!$J$34="","",EDATE('Recurring Transactions'!$J$34,25))</f>
        <v/>
      </c>
      <c r="R1727" s="126">
        <f>IF($Q1727="","",TEXT($Q1727,"mmm yyyy"))</f>
        <v/>
      </c>
      <c r="S1727" s="124">
        <f>IF(OR('Recurring Transactions'!$A$34="",$Q1727=""),0,(IF('Recurring Transactions'!$F$34="Monthly",IF(AND('Recurring Transactions'!$J$34&lt;=EOMONTH($Q1727,0),$Q1727&lt;='Recurring Transactions'!$L$34),1,0),IF('Recurring Transactions'!$F$34="Semi-monthly",IF(AND('Recurring Transactions'!$J$34&lt;=EOMONTH($Q1727,0),$Q1727&lt;='Recurring Transactions'!$L$34),2,0),IF('Recurring Transactions'!$F$34="Weekly",IF(AND('Recurring Transactions'!$J$34&lt;=EOMONTH($Q1727,0),$Q1727&lt;='Recurring Transactions'!$L$34),MAX(0,INT((MIN(EOMONTH($Q1727,0),'Recurring Transactions'!$L$34)-'Recurring Transactions'!$J$34)/7)+INT(-(MAX('Recurring Transactions'!$J$34,$Q1727)-'Recurring Transactions'!$J$34)/7)+1),0),IF('Recurring Transactions'!$F$34="Bi-weekly",IF(AND('Recurring Transactions'!$J$34&lt;=EOMONTH($Q1727,0),$Q1727&lt;='Recurring Transactions'!$L$34),MAX(0,INT((MIN(EOMONTH($Q1727,0),'Recurring Transactions'!$L$34)-'Recurring Transactions'!$J$34)/14)+INT(-(MAX('Recurring Transactions'!$J$34,$Q1727)-'Recurring Transactions'!$J$34)/14)+1),0),IF('Recurring Transactions'!$F$34="Quarterly",IF(AND(AND('Recurring Transactions'!$J$34&lt;=EOMONTH($Q1727,0),$Q1727&lt;='Recurring Transactions'!$L$34),MOD((YEAR($Q1727)-YEAR('Recurring Transactions'!$J$34))*12+MONTH($Q1727)-MONTH('Recurring Transactions'!$J$34),3)=0),1,0),IF('Recurring Transactions'!$F$34="Annually",IF(AND(AND('Recurring Transactions'!$J$34&lt;=EOMONTH($Q1727,0),$Q1727&lt;='Recurring Transactions'!$L$34),MONTH($Q1727)=MONTH('Recurring Transactions'!$J$34)),1,0),0)))))))*'Recurring Transactions'!$D$34)</f>
        <v/>
      </c>
    </row>
    <row r="1728">
      <c r="N1728" s="126">
        <f>'Recurring Transactions'!$A$34</f>
        <v/>
      </c>
      <c r="O1728" s="126">
        <f>'Recurring Transactions'!$B$34</f>
        <v/>
      </c>
      <c r="P1728" s="126">
        <f>'Recurring Transactions'!$E$34</f>
        <v/>
      </c>
      <c r="Q1728" s="72">
        <f>IF('Recurring Transactions'!$J$34="","",EDATE('Recurring Transactions'!$J$34,26))</f>
        <v/>
      </c>
      <c r="R1728" s="126">
        <f>IF($Q1728="","",TEXT($Q1728,"mmm yyyy"))</f>
        <v/>
      </c>
      <c r="S1728" s="124">
        <f>IF(OR('Recurring Transactions'!$A$34="",$Q1728=""),0,(IF('Recurring Transactions'!$F$34="Monthly",IF(AND('Recurring Transactions'!$J$34&lt;=EOMONTH($Q1728,0),$Q1728&lt;='Recurring Transactions'!$L$34),1,0),IF('Recurring Transactions'!$F$34="Semi-monthly",IF(AND('Recurring Transactions'!$J$34&lt;=EOMONTH($Q1728,0),$Q1728&lt;='Recurring Transactions'!$L$34),2,0),IF('Recurring Transactions'!$F$34="Weekly",IF(AND('Recurring Transactions'!$J$34&lt;=EOMONTH($Q1728,0),$Q1728&lt;='Recurring Transactions'!$L$34),MAX(0,INT((MIN(EOMONTH($Q1728,0),'Recurring Transactions'!$L$34)-'Recurring Transactions'!$J$34)/7)+INT(-(MAX('Recurring Transactions'!$J$34,$Q1728)-'Recurring Transactions'!$J$34)/7)+1),0),IF('Recurring Transactions'!$F$34="Bi-weekly",IF(AND('Recurring Transactions'!$J$34&lt;=EOMONTH($Q1728,0),$Q1728&lt;='Recurring Transactions'!$L$34),MAX(0,INT((MIN(EOMONTH($Q1728,0),'Recurring Transactions'!$L$34)-'Recurring Transactions'!$J$34)/14)+INT(-(MAX('Recurring Transactions'!$J$34,$Q1728)-'Recurring Transactions'!$J$34)/14)+1),0),IF('Recurring Transactions'!$F$34="Quarterly",IF(AND(AND('Recurring Transactions'!$J$34&lt;=EOMONTH($Q1728,0),$Q1728&lt;='Recurring Transactions'!$L$34),MOD((YEAR($Q1728)-YEAR('Recurring Transactions'!$J$34))*12+MONTH($Q1728)-MONTH('Recurring Transactions'!$J$34),3)=0),1,0),IF('Recurring Transactions'!$F$34="Annually",IF(AND(AND('Recurring Transactions'!$J$34&lt;=EOMONTH($Q1728,0),$Q1728&lt;='Recurring Transactions'!$L$34),MONTH($Q1728)=MONTH('Recurring Transactions'!$J$34)),1,0),0)))))))*'Recurring Transactions'!$D$34)</f>
        <v/>
      </c>
    </row>
    <row r="1729">
      <c r="N1729" s="126">
        <f>'Recurring Transactions'!$A$34</f>
        <v/>
      </c>
      <c r="O1729" s="126">
        <f>'Recurring Transactions'!$B$34</f>
        <v/>
      </c>
      <c r="P1729" s="126">
        <f>'Recurring Transactions'!$E$34</f>
        <v/>
      </c>
      <c r="Q1729" s="72">
        <f>IF('Recurring Transactions'!$J$34="","",EDATE('Recurring Transactions'!$J$34,27))</f>
        <v/>
      </c>
      <c r="R1729" s="126">
        <f>IF($Q1729="","",TEXT($Q1729,"mmm yyyy"))</f>
        <v/>
      </c>
      <c r="S1729" s="124">
        <f>IF(OR('Recurring Transactions'!$A$34="",$Q1729=""),0,(IF('Recurring Transactions'!$F$34="Monthly",IF(AND('Recurring Transactions'!$J$34&lt;=EOMONTH($Q1729,0),$Q1729&lt;='Recurring Transactions'!$L$34),1,0),IF('Recurring Transactions'!$F$34="Semi-monthly",IF(AND('Recurring Transactions'!$J$34&lt;=EOMONTH($Q1729,0),$Q1729&lt;='Recurring Transactions'!$L$34),2,0),IF('Recurring Transactions'!$F$34="Weekly",IF(AND('Recurring Transactions'!$J$34&lt;=EOMONTH($Q1729,0),$Q1729&lt;='Recurring Transactions'!$L$34),MAX(0,INT((MIN(EOMONTH($Q1729,0),'Recurring Transactions'!$L$34)-'Recurring Transactions'!$J$34)/7)+INT(-(MAX('Recurring Transactions'!$J$34,$Q1729)-'Recurring Transactions'!$J$34)/7)+1),0),IF('Recurring Transactions'!$F$34="Bi-weekly",IF(AND('Recurring Transactions'!$J$34&lt;=EOMONTH($Q1729,0),$Q1729&lt;='Recurring Transactions'!$L$34),MAX(0,INT((MIN(EOMONTH($Q1729,0),'Recurring Transactions'!$L$34)-'Recurring Transactions'!$J$34)/14)+INT(-(MAX('Recurring Transactions'!$J$34,$Q1729)-'Recurring Transactions'!$J$34)/14)+1),0),IF('Recurring Transactions'!$F$34="Quarterly",IF(AND(AND('Recurring Transactions'!$J$34&lt;=EOMONTH($Q1729,0),$Q1729&lt;='Recurring Transactions'!$L$34),MOD((YEAR($Q1729)-YEAR('Recurring Transactions'!$J$34))*12+MONTH($Q1729)-MONTH('Recurring Transactions'!$J$34),3)=0),1,0),IF('Recurring Transactions'!$F$34="Annually",IF(AND(AND('Recurring Transactions'!$J$34&lt;=EOMONTH($Q1729,0),$Q1729&lt;='Recurring Transactions'!$L$34),MONTH($Q1729)=MONTH('Recurring Transactions'!$J$34)),1,0),0)))))))*'Recurring Transactions'!$D$34)</f>
        <v/>
      </c>
    </row>
    <row r="1730">
      <c r="N1730" s="126">
        <f>'Recurring Transactions'!$A$34</f>
        <v/>
      </c>
      <c r="O1730" s="126">
        <f>'Recurring Transactions'!$B$34</f>
        <v/>
      </c>
      <c r="P1730" s="126">
        <f>'Recurring Transactions'!$E$34</f>
        <v/>
      </c>
      <c r="Q1730" s="72">
        <f>IF('Recurring Transactions'!$J$34="","",EDATE('Recurring Transactions'!$J$34,28))</f>
        <v/>
      </c>
      <c r="R1730" s="126">
        <f>IF($Q1730="","",TEXT($Q1730,"mmm yyyy"))</f>
        <v/>
      </c>
      <c r="S1730" s="124">
        <f>IF(OR('Recurring Transactions'!$A$34="",$Q1730=""),0,(IF('Recurring Transactions'!$F$34="Monthly",IF(AND('Recurring Transactions'!$J$34&lt;=EOMONTH($Q1730,0),$Q1730&lt;='Recurring Transactions'!$L$34),1,0),IF('Recurring Transactions'!$F$34="Semi-monthly",IF(AND('Recurring Transactions'!$J$34&lt;=EOMONTH($Q1730,0),$Q1730&lt;='Recurring Transactions'!$L$34),2,0),IF('Recurring Transactions'!$F$34="Weekly",IF(AND('Recurring Transactions'!$J$34&lt;=EOMONTH($Q1730,0),$Q1730&lt;='Recurring Transactions'!$L$34),MAX(0,INT((MIN(EOMONTH($Q1730,0),'Recurring Transactions'!$L$34)-'Recurring Transactions'!$J$34)/7)+INT(-(MAX('Recurring Transactions'!$J$34,$Q1730)-'Recurring Transactions'!$J$34)/7)+1),0),IF('Recurring Transactions'!$F$34="Bi-weekly",IF(AND('Recurring Transactions'!$J$34&lt;=EOMONTH($Q1730,0),$Q1730&lt;='Recurring Transactions'!$L$34),MAX(0,INT((MIN(EOMONTH($Q1730,0),'Recurring Transactions'!$L$34)-'Recurring Transactions'!$J$34)/14)+INT(-(MAX('Recurring Transactions'!$J$34,$Q1730)-'Recurring Transactions'!$J$34)/14)+1),0),IF('Recurring Transactions'!$F$34="Quarterly",IF(AND(AND('Recurring Transactions'!$J$34&lt;=EOMONTH($Q1730,0),$Q1730&lt;='Recurring Transactions'!$L$34),MOD((YEAR($Q1730)-YEAR('Recurring Transactions'!$J$34))*12+MONTH($Q1730)-MONTH('Recurring Transactions'!$J$34),3)=0),1,0),IF('Recurring Transactions'!$F$34="Annually",IF(AND(AND('Recurring Transactions'!$J$34&lt;=EOMONTH($Q1730,0),$Q1730&lt;='Recurring Transactions'!$L$34),MONTH($Q1730)=MONTH('Recurring Transactions'!$J$34)),1,0),0)))))))*'Recurring Transactions'!$D$34)</f>
        <v/>
      </c>
    </row>
    <row r="1731">
      <c r="N1731" s="126">
        <f>'Recurring Transactions'!$A$34</f>
        <v/>
      </c>
      <c r="O1731" s="126">
        <f>'Recurring Transactions'!$B$34</f>
        <v/>
      </c>
      <c r="P1731" s="126">
        <f>'Recurring Transactions'!$E$34</f>
        <v/>
      </c>
      <c r="Q1731" s="72">
        <f>IF('Recurring Transactions'!$J$34="","",EDATE('Recurring Transactions'!$J$34,29))</f>
        <v/>
      </c>
      <c r="R1731" s="126">
        <f>IF($Q1731="","",TEXT($Q1731,"mmm yyyy"))</f>
        <v/>
      </c>
      <c r="S1731" s="124">
        <f>IF(OR('Recurring Transactions'!$A$34="",$Q1731=""),0,(IF('Recurring Transactions'!$F$34="Monthly",IF(AND('Recurring Transactions'!$J$34&lt;=EOMONTH($Q1731,0),$Q1731&lt;='Recurring Transactions'!$L$34),1,0),IF('Recurring Transactions'!$F$34="Semi-monthly",IF(AND('Recurring Transactions'!$J$34&lt;=EOMONTH($Q1731,0),$Q1731&lt;='Recurring Transactions'!$L$34),2,0),IF('Recurring Transactions'!$F$34="Weekly",IF(AND('Recurring Transactions'!$J$34&lt;=EOMONTH($Q1731,0),$Q1731&lt;='Recurring Transactions'!$L$34),MAX(0,INT((MIN(EOMONTH($Q1731,0),'Recurring Transactions'!$L$34)-'Recurring Transactions'!$J$34)/7)+INT(-(MAX('Recurring Transactions'!$J$34,$Q1731)-'Recurring Transactions'!$J$34)/7)+1),0),IF('Recurring Transactions'!$F$34="Bi-weekly",IF(AND('Recurring Transactions'!$J$34&lt;=EOMONTH($Q1731,0),$Q1731&lt;='Recurring Transactions'!$L$34),MAX(0,INT((MIN(EOMONTH($Q1731,0),'Recurring Transactions'!$L$34)-'Recurring Transactions'!$J$34)/14)+INT(-(MAX('Recurring Transactions'!$J$34,$Q1731)-'Recurring Transactions'!$J$34)/14)+1),0),IF('Recurring Transactions'!$F$34="Quarterly",IF(AND(AND('Recurring Transactions'!$J$34&lt;=EOMONTH($Q1731,0),$Q1731&lt;='Recurring Transactions'!$L$34),MOD((YEAR($Q1731)-YEAR('Recurring Transactions'!$J$34))*12+MONTH($Q1731)-MONTH('Recurring Transactions'!$J$34),3)=0),1,0),IF('Recurring Transactions'!$F$34="Annually",IF(AND(AND('Recurring Transactions'!$J$34&lt;=EOMONTH($Q1731,0),$Q1731&lt;='Recurring Transactions'!$L$34),MONTH($Q1731)=MONTH('Recurring Transactions'!$J$34)),1,0),0)))))))*'Recurring Transactions'!$D$34)</f>
        <v/>
      </c>
    </row>
    <row r="1732">
      <c r="N1732" s="126">
        <f>'Recurring Transactions'!$A$34</f>
        <v/>
      </c>
      <c r="O1732" s="126">
        <f>'Recurring Transactions'!$B$34</f>
        <v/>
      </c>
      <c r="P1732" s="126">
        <f>'Recurring Transactions'!$E$34</f>
        <v/>
      </c>
      <c r="Q1732" s="72">
        <f>IF('Recurring Transactions'!$J$34="","",EDATE('Recurring Transactions'!$J$34,30))</f>
        <v/>
      </c>
      <c r="R1732" s="126">
        <f>IF($Q1732="","",TEXT($Q1732,"mmm yyyy"))</f>
        <v/>
      </c>
      <c r="S1732" s="124">
        <f>IF(OR('Recurring Transactions'!$A$34="",$Q1732=""),0,(IF('Recurring Transactions'!$F$34="Monthly",IF(AND('Recurring Transactions'!$J$34&lt;=EOMONTH($Q1732,0),$Q1732&lt;='Recurring Transactions'!$L$34),1,0),IF('Recurring Transactions'!$F$34="Semi-monthly",IF(AND('Recurring Transactions'!$J$34&lt;=EOMONTH($Q1732,0),$Q1732&lt;='Recurring Transactions'!$L$34),2,0),IF('Recurring Transactions'!$F$34="Weekly",IF(AND('Recurring Transactions'!$J$34&lt;=EOMONTH($Q1732,0),$Q1732&lt;='Recurring Transactions'!$L$34),MAX(0,INT((MIN(EOMONTH($Q1732,0),'Recurring Transactions'!$L$34)-'Recurring Transactions'!$J$34)/7)+INT(-(MAX('Recurring Transactions'!$J$34,$Q1732)-'Recurring Transactions'!$J$34)/7)+1),0),IF('Recurring Transactions'!$F$34="Bi-weekly",IF(AND('Recurring Transactions'!$J$34&lt;=EOMONTH($Q1732,0),$Q1732&lt;='Recurring Transactions'!$L$34),MAX(0,INT((MIN(EOMONTH($Q1732,0),'Recurring Transactions'!$L$34)-'Recurring Transactions'!$J$34)/14)+INT(-(MAX('Recurring Transactions'!$J$34,$Q1732)-'Recurring Transactions'!$J$34)/14)+1),0),IF('Recurring Transactions'!$F$34="Quarterly",IF(AND(AND('Recurring Transactions'!$J$34&lt;=EOMONTH($Q1732,0),$Q1732&lt;='Recurring Transactions'!$L$34),MOD((YEAR($Q1732)-YEAR('Recurring Transactions'!$J$34))*12+MONTH($Q1732)-MONTH('Recurring Transactions'!$J$34),3)=0),1,0),IF('Recurring Transactions'!$F$34="Annually",IF(AND(AND('Recurring Transactions'!$J$34&lt;=EOMONTH($Q1732,0),$Q1732&lt;='Recurring Transactions'!$L$34),MONTH($Q1732)=MONTH('Recurring Transactions'!$J$34)),1,0),0)))))))*'Recurring Transactions'!$D$34)</f>
        <v/>
      </c>
    </row>
    <row r="1733">
      <c r="N1733" s="126">
        <f>'Recurring Transactions'!$A$34</f>
        <v/>
      </c>
      <c r="O1733" s="126">
        <f>'Recurring Transactions'!$B$34</f>
        <v/>
      </c>
      <c r="P1733" s="126">
        <f>'Recurring Transactions'!$E$34</f>
        <v/>
      </c>
      <c r="Q1733" s="72">
        <f>IF('Recurring Transactions'!$J$34="","",EDATE('Recurring Transactions'!$J$34,31))</f>
        <v/>
      </c>
      <c r="R1733" s="126">
        <f>IF($Q1733="","",TEXT($Q1733,"mmm yyyy"))</f>
        <v/>
      </c>
      <c r="S1733" s="124">
        <f>IF(OR('Recurring Transactions'!$A$34="",$Q1733=""),0,(IF('Recurring Transactions'!$F$34="Monthly",IF(AND('Recurring Transactions'!$J$34&lt;=EOMONTH($Q1733,0),$Q1733&lt;='Recurring Transactions'!$L$34),1,0),IF('Recurring Transactions'!$F$34="Semi-monthly",IF(AND('Recurring Transactions'!$J$34&lt;=EOMONTH($Q1733,0),$Q1733&lt;='Recurring Transactions'!$L$34),2,0),IF('Recurring Transactions'!$F$34="Weekly",IF(AND('Recurring Transactions'!$J$34&lt;=EOMONTH($Q1733,0),$Q1733&lt;='Recurring Transactions'!$L$34),MAX(0,INT((MIN(EOMONTH($Q1733,0),'Recurring Transactions'!$L$34)-'Recurring Transactions'!$J$34)/7)+INT(-(MAX('Recurring Transactions'!$J$34,$Q1733)-'Recurring Transactions'!$J$34)/7)+1),0),IF('Recurring Transactions'!$F$34="Bi-weekly",IF(AND('Recurring Transactions'!$J$34&lt;=EOMONTH($Q1733,0),$Q1733&lt;='Recurring Transactions'!$L$34),MAX(0,INT((MIN(EOMONTH($Q1733,0),'Recurring Transactions'!$L$34)-'Recurring Transactions'!$J$34)/14)+INT(-(MAX('Recurring Transactions'!$J$34,$Q1733)-'Recurring Transactions'!$J$34)/14)+1),0),IF('Recurring Transactions'!$F$34="Quarterly",IF(AND(AND('Recurring Transactions'!$J$34&lt;=EOMONTH($Q1733,0),$Q1733&lt;='Recurring Transactions'!$L$34),MOD((YEAR($Q1733)-YEAR('Recurring Transactions'!$J$34))*12+MONTH($Q1733)-MONTH('Recurring Transactions'!$J$34),3)=0),1,0),IF('Recurring Transactions'!$F$34="Annually",IF(AND(AND('Recurring Transactions'!$J$34&lt;=EOMONTH($Q1733,0),$Q1733&lt;='Recurring Transactions'!$L$34),MONTH($Q1733)=MONTH('Recurring Transactions'!$J$34)),1,0),0)))))))*'Recurring Transactions'!$D$34)</f>
        <v/>
      </c>
    </row>
    <row r="1734">
      <c r="N1734" s="126">
        <f>'Recurring Transactions'!$A$34</f>
        <v/>
      </c>
      <c r="O1734" s="126">
        <f>'Recurring Transactions'!$B$34</f>
        <v/>
      </c>
      <c r="P1734" s="126">
        <f>'Recurring Transactions'!$E$34</f>
        <v/>
      </c>
      <c r="Q1734" s="72">
        <f>IF('Recurring Transactions'!$J$34="","",EDATE('Recurring Transactions'!$J$34,32))</f>
        <v/>
      </c>
      <c r="R1734" s="126">
        <f>IF($Q1734="","",TEXT($Q1734,"mmm yyyy"))</f>
        <v/>
      </c>
      <c r="S1734" s="124">
        <f>IF(OR('Recurring Transactions'!$A$34="",$Q1734=""),0,(IF('Recurring Transactions'!$F$34="Monthly",IF(AND('Recurring Transactions'!$J$34&lt;=EOMONTH($Q1734,0),$Q1734&lt;='Recurring Transactions'!$L$34),1,0),IF('Recurring Transactions'!$F$34="Semi-monthly",IF(AND('Recurring Transactions'!$J$34&lt;=EOMONTH($Q1734,0),$Q1734&lt;='Recurring Transactions'!$L$34),2,0),IF('Recurring Transactions'!$F$34="Weekly",IF(AND('Recurring Transactions'!$J$34&lt;=EOMONTH($Q1734,0),$Q1734&lt;='Recurring Transactions'!$L$34),MAX(0,INT((MIN(EOMONTH($Q1734,0),'Recurring Transactions'!$L$34)-'Recurring Transactions'!$J$34)/7)+INT(-(MAX('Recurring Transactions'!$J$34,$Q1734)-'Recurring Transactions'!$J$34)/7)+1),0),IF('Recurring Transactions'!$F$34="Bi-weekly",IF(AND('Recurring Transactions'!$J$34&lt;=EOMONTH($Q1734,0),$Q1734&lt;='Recurring Transactions'!$L$34),MAX(0,INT((MIN(EOMONTH($Q1734,0),'Recurring Transactions'!$L$34)-'Recurring Transactions'!$J$34)/14)+INT(-(MAX('Recurring Transactions'!$J$34,$Q1734)-'Recurring Transactions'!$J$34)/14)+1),0),IF('Recurring Transactions'!$F$34="Quarterly",IF(AND(AND('Recurring Transactions'!$J$34&lt;=EOMONTH($Q1734,0),$Q1734&lt;='Recurring Transactions'!$L$34),MOD((YEAR($Q1734)-YEAR('Recurring Transactions'!$J$34))*12+MONTH($Q1734)-MONTH('Recurring Transactions'!$J$34),3)=0),1,0),IF('Recurring Transactions'!$F$34="Annually",IF(AND(AND('Recurring Transactions'!$J$34&lt;=EOMONTH($Q1734,0),$Q1734&lt;='Recurring Transactions'!$L$34),MONTH($Q1734)=MONTH('Recurring Transactions'!$J$34)),1,0),0)))))))*'Recurring Transactions'!$D$34)</f>
        <v/>
      </c>
    </row>
    <row r="1735">
      <c r="N1735" s="126">
        <f>'Recurring Transactions'!$A$34</f>
        <v/>
      </c>
      <c r="O1735" s="126">
        <f>'Recurring Transactions'!$B$34</f>
        <v/>
      </c>
      <c r="P1735" s="126">
        <f>'Recurring Transactions'!$E$34</f>
        <v/>
      </c>
      <c r="Q1735" s="72">
        <f>IF('Recurring Transactions'!$J$34="","",EDATE('Recurring Transactions'!$J$34,33))</f>
        <v/>
      </c>
      <c r="R1735" s="126">
        <f>IF($Q1735="","",TEXT($Q1735,"mmm yyyy"))</f>
        <v/>
      </c>
      <c r="S1735" s="124">
        <f>IF(OR('Recurring Transactions'!$A$34="",$Q1735=""),0,(IF('Recurring Transactions'!$F$34="Monthly",IF(AND('Recurring Transactions'!$J$34&lt;=EOMONTH($Q1735,0),$Q1735&lt;='Recurring Transactions'!$L$34),1,0),IF('Recurring Transactions'!$F$34="Semi-monthly",IF(AND('Recurring Transactions'!$J$34&lt;=EOMONTH($Q1735,0),$Q1735&lt;='Recurring Transactions'!$L$34),2,0),IF('Recurring Transactions'!$F$34="Weekly",IF(AND('Recurring Transactions'!$J$34&lt;=EOMONTH($Q1735,0),$Q1735&lt;='Recurring Transactions'!$L$34),MAX(0,INT((MIN(EOMONTH($Q1735,0),'Recurring Transactions'!$L$34)-'Recurring Transactions'!$J$34)/7)+INT(-(MAX('Recurring Transactions'!$J$34,$Q1735)-'Recurring Transactions'!$J$34)/7)+1),0),IF('Recurring Transactions'!$F$34="Bi-weekly",IF(AND('Recurring Transactions'!$J$34&lt;=EOMONTH($Q1735,0),$Q1735&lt;='Recurring Transactions'!$L$34),MAX(0,INT((MIN(EOMONTH($Q1735,0),'Recurring Transactions'!$L$34)-'Recurring Transactions'!$J$34)/14)+INT(-(MAX('Recurring Transactions'!$J$34,$Q1735)-'Recurring Transactions'!$J$34)/14)+1),0),IF('Recurring Transactions'!$F$34="Quarterly",IF(AND(AND('Recurring Transactions'!$J$34&lt;=EOMONTH($Q1735,0),$Q1735&lt;='Recurring Transactions'!$L$34),MOD((YEAR($Q1735)-YEAR('Recurring Transactions'!$J$34))*12+MONTH($Q1735)-MONTH('Recurring Transactions'!$J$34),3)=0),1,0),IF('Recurring Transactions'!$F$34="Annually",IF(AND(AND('Recurring Transactions'!$J$34&lt;=EOMONTH($Q1735,0),$Q1735&lt;='Recurring Transactions'!$L$34),MONTH($Q1735)=MONTH('Recurring Transactions'!$J$34)),1,0),0)))))))*'Recurring Transactions'!$D$34)</f>
        <v/>
      </c>
    </row>
    <row r="1736">
      <c r="N1736" s="126">
        <f>'Recurring Transactions'!$A$34</f>
        <v/>
      </c>
      <c r="O1736" s="126">
        <f>'Recurring Transactions'!$B$34</f>
        <v/>
      </c>
      <c r="P1736" s="126">
        <f>'Recurring Transactions'!$E$34</f>
        <v/>
      </c>
      <c r="Q1736" s="72">
        <f>IF('Recurring Transactions'!$J$34="","",EDATE('Recurring Transactions'!$J$34,34))</f>
        <v/>
      </c>
      <c r="R1736" s="126">
        <f>IF($Q1736="","",TEXT($Q1736,"mmm yyyy"))</f>
        <v/>
      </c>
      <c r="S1736" s="124">
        <f>IF(OR('Recurring Transactions'!$A$34="",$Q1736=""),0,(IF('Recurring Transactions'!$F$34="Monthly",IF(AND('Recurring Transactions'!$J$34&lt;=EOMONTH($Q1736,0),$Q1736&lt;='Recurring Transactions'!$L$34),1,0),IF('Recurring Transactions'!$F$34="Semi-monthly",IF(AND('Recurring Transactions'!$J$34&lt;=EOMONTH($Q1736,0),$Q1736&lt;='Recurring Transactions'!$L$34),2,0),IF('Recurring Transactions'!$F$34="Weekly",IF(AND('Recurring Transactions'!$J$34&lt;=EOMONTH($Q1736,0),$Q1736&lt;='Recurring Transactions'!$L$34),MAX(0,INT((MIN(EOMONTH($Q1736,0),'Recurring Transactions'!$L$34)-'Recurring Transactions'!$J$34)/7)+INT(-(MAX('Recurring Transactions'!$J$34,$Q1736)-'Recurring Transactions'!$J$34)/7)+1),0),IF('Recurring Transactions'!$F$34="Bi-weekly",IF(AND('Recurring Transactions'!$J$34&lt;=EOMONTH($Q1736,0),$Q1736&lt;='Recurring Transactions'!$L$34),MAX(0,INT((MIN(EOMONTH($Q1736,0),'Recurring Transactions'!$L$34)-'Recurring Transactions'!$J$34)/14)+INT(-(MAX('Recurring Transactions'!$J$34,$Q1736)-'Recurring Transactions'!$J$34)/14)+1),0),IF('Recurring Transactions'!$F$34="Quarterly",IF(AND(AND('Recurring Transactions'!$J$34&lt;=EOMONTH($Q1736,0),$Q1736&lt;='Recurring Transactions'!$L$34),MOD((YEAR($Q1736)-YEAR('Recurring Transactions'!$J$34))*12+MONTH($Q1736)-MONTH('Recurring Transactions'!$J$34),3)=0),1,0),IF('Recurring Transactions'!$F$34="Annually",IF(AND(AND('Recurring Transactions'!$J$34&lt;=EOMONTH($Q1736,0),$Q1736&lt;='Recurring Transactions'!$L$34),MONTH($Q1736)=MONTH('Recurring Transactions'!$J$34)),1,0),0)))))))*'Recurring Transactions'!$D$34)</f>
        <v/>
      </c>
    </row>
    <row r="1737">
      <c r="N1737" s="126">
        <f>'Recurring Transactions'!$A$34</f>
        <v/>
      </c>
      <c r="O1737" s="126">
        <f>'Recurring Transactions'!$B$34</f>
        <v/>
      </c>
      <c r="P1737" s="126">
        <f>'Recurring Transactions'!$E$34</f>
        <v/>
      </c>
      <c r="Q1737" s="72">
        <f>IF('Recurring Transactions'!$J$34="","",EDATE('Recurring Transactions'!$J$34,35))</f>
        <v/>
      </c>
      <c r="R1737" s="126">
        <f>IF($Q1737="","",TEXT($Q1737,"mmm yyyy"))</f>
        <v/>
      </c>
      <c r="S1737" s="124">
        <f>IF(OR('Recurring Transactions'!$A$34="",$Q1737=""),0,(IF('Recurring Transactions'!$F$34="Monthly",IF(AND('Recurring Transactions'!$J$34&lt;=EOMONTH($Q1737,0),$Q1737&lt;='Recurring Transactions'!$L$34),1,0),IF('Recurring Transactions'!$F$34="Semi-monthly",IF(AND('Recurring Transactions'!$J$34&lt;=EOMONTH($Q1737,0),$Q1737&lt;='Recurring Transactions'!$L$34),2,0),IF('Recurring Transactions'!$F$34="Weekly",IF(AND('Recurring Transactions'!$J$34&lt;=EOMONTH($Q1737,0),$Q1737&lt;='Recurring Transactions'!$L$34),MAX(0,INT((MIN(EOMONTH($Q1737,0),'Recurring Transactions'!$L$34)-'Recurring Transactions'!$J$34)/7)+INT(-(MAX('Recurring Transactions'!$J$34,$Q1737)-'Recurring Transactions'!$J$34)/7)+1),0),IF('Recurring Transactions'!$F$34="Bi-weekly",IF(AND('Recurring Transactions'!$J$34&lt;=EOMONTH($Q1737,0),$Q1737&lt;='Recurring Transactions'!$L$34),MAX(0,INT((MIN(EOMONTH($Q1737,0),'Recurring Transactions'!$L$34)-'Recurring Transactions'!$J$34)/14)+INT(-(MAX('Recurring Transactions'!$J$34,$Q1737)-'Recurring Transactions'!$J$34)/14)+1),0),IF('Recurring Transactions'!$F$34="Quarterly",IF(AND(AND('Recurring Transactions'!$J$34&lt;=EOMONTH($Q1737,0),$Q1737&lt;='Recurring Transactions'!$L$34),MOD((YEAR($Q1737)-YEAR('Recurring Transactions'!$J$34))*12+MONTH($Q1737)-MONTH('Recurring Transactions'!$J$34),3)=0),1,0),IF('Recurring Transactions'!$F$34="Annually",IF(AND(AND('Recurring Transactions'!$J$34&lt;=EOMONTH($Q1737,0),$Q1737&lt;='Recurring Transactions'!$L$34),MONTH($Q1737)=MONTH('Recurring Transactions'!$J$34)),1,0),0)))))))*'Recurring Transactions'!$D$34)</f>
        <v/>
      </c>
    </row>
    <row r="1738">
      <c r="N1738" s="126">
        <f>'Recurring Transactions'!$A$34</f>
        <v/>
      </c>
      <c r="O1738" s="126">
        <f>'Recurring Transactions'!$B$34</f>
        <v/>
      </c>
      <c r="P1738" s="126">
        <f>'Recurring Transactions'!$E$34</f>
        <v/>
      </c>
      <c r="Q1738" s="72">
        <f>IF('Recurring Transactions'!$J$34="","",EDATE('Recurring Transactions'!$J$34,36))</f>
        <v/>
      </c>
      <c r="R1738" s="126">
        <f>IF($Q1738="","",TEXT($Q1738,"mmm yyyy"))</f>
        <v/>
      </c>
      <c r="S1738" s="124">
        <f>IF(OR('Recurring Transactions'!$A$34="",$Q1738=""),0,(IF('Recurring Transactions'!$F$34="Monthly",IF(AND('Recurring Transactions'!$J$34&lt;=EOMONTH($Q1738,0),$Q1738&lt;='Recurring Transactions'!$L$34),1,0),IF('Recurring Transactions'!$F$34="Semi-monthly",IF(AND('Recurring Transactions'!$J$34&lt;=EOMONTH($Q1738,0),$Q1738&lt;='Recurring Transactions'!$L$34),2,0),IF('Recurring Transactions'!$F$34="Weekly",IF(AND('Recurring Transactions'!$J$34&lt;=EOMONTH($Q1738,0),$Q1738&lt;='Recurring Transactions'!$L$34),MAX(0,INT((MIN(EOMONTH($Q1738,0),'Recurring Transactions'!$L$34)-'Recurring Transactions'!$J$34)/7)+INT(-(MAX('Recurring Transactions'!$J$34,$Q1738)-'Recurring Transactions'!$J$34)/7)+1),0),IF('Recurring Transactions'!$F$34="Bi-weekly",IF(AND('Recurring Transactions'!$J$34&lt;=EOMONTH($Q1738,0),$Q1738&lt;='Recurring Transactions'!$L$34),MAX(0,INT((MIN(EOMONTH($Q1738,0),'Recurring Transactions'!$L$34)-'Recurring Transactions'!$J$34)/14)+INT(-(MAX('Recurring Transactions'!$J$34,$Q1738)-'Recurring Transactions'!$J$34)/14)+1),0),IF('Recurring Transactions'!$F$34="Quarterly",IF(AND(AND('Recurring Transactions'!$J$34&lt;=EOMONTH($Q1738,0),$Q1738&lt;='Recurring Transactions'!$L$34),MOD((YEAR($Q1738)-YEAR('Recurring Transactions'!$J$34))*12+MONTH($Q1738)-MONTH('Recurring Transactions'!$J$34),3)=0),1,0),IF('Recurring Transactions'!$F$34="Annually",IF(AND(AND('Recurring Transactions'!$J$34&lt;=EOMONTH($Q1738,0),$Q1738&lt;='Recurring Transactions'!$L$34),MONTH($Q1738)=MONTH('Recurring Transactions'!$J$34)),1,0),0)))))))*'Recurring Transactions'!$D$34)</f>
        <v/>
      </c>
    </row>
    <row r="1739">
      <c r="N1739" s="126">
        <f>'Recurring Transactions'!$A$34</f>
        <v/>
      </c>
      <c r="O1739" s="126">
        <f>'Recurring Transactions'!$B$34</f>
        <v/>
      </c>
      <c r="P1739" s="126">
        <f>'Recurring Transactions'!$E$34</f>
        <v/>
      </c>
      <c r="Q1739" s="72">
        <f>IF('Recurring Transactions'!$J$34="","",EDATE('Recurring Transactions'!$J$34,37))</f>
        <v/>
      </c>
      <c r="R1739" s="126">
        <f>IF($Q1739="","",TEXT($Q1739,"mmm yyyy"))</f>
        <v/>
      </c>
      <c r="S1739" s="124">
        <f>IF(OR('Recurring Transactions'!$A$34="",$Q1739=""),0,(IF('Recurring Transactions'!$F$34="Monthly",IF(AND('Recurring Transactions'!$J$34&lt;=EOMONTH($Q1739,0),$Q1739&lt;='Recurring Transactions'!$L$34),1,0),IF('Recurring Transactions'!$F$34="Semi-monthly",IF(AND('Recurring Transactions'!$J$34&lt;=EOMONTH($Q1739,0),$Q1739&lt;='Recurring Transactions'!$L$34),2,0),IF('Recurring Transactions'!$F$34="Weekly",IF(AND('Recurring Transactions'!$J$34&lt;=EOMONTH($Q1739,0),$Q1739&lt;='Recurring Transactions'!$L$34),MAX(0,INT((MIN(EOMONTH($Q1739,0),'Recurring Transactions'!$L$34)-'Recurring Transactions'!$J$34)/7)+INT(-(MAX('Recurring Transactions'!$J$34,$Q1739)-'Recurring Transactions'!$J$34)/7)+1),0),IF('Recurring Transactions'!$F$34="Bi-weekly",IF(AND('Recurring Transactions'!$J$34&lt;=EOMONTH($Q1739,0),$Q1739&lt;='Recurring Transactions'!$L$34),MAX(0,INT((MIN(EOMONTH($Q1739,0),'Recurring Transactions'!$L$34)-'Recurring Transactions'!$J$34)/14)+INT(-(MAX('Recurring Transactions'!$J$34,$Q1739)-'Recurring Transactions'!$J$34)/14)+1),0),IF('Recurring Transactions'!$F$34="Quarterly",IF(AND(AND('Recurring Transactions'!$J$34&lt;=EOMONTH($Q1739,0),$Q1739&lt;='Recurring Transactions'!$L$34),MOD((YEAR($Q1739)-YEAR('Recurring Transactions'!$J$34))*12+MONTH($Q1739)-MONTH('Recurring Transactions'!$J$34),3)=0),1,0),IF('Recurring Transactions'!$F$34="Annually",IF(AND(AND('Recurring Transactions'!$J$34&lt;=EOMONTH($Q1739,0),$Q1739&lt;='Recurring Transactions'!$L$34),MONTH($Q1739)=MONTH('Recurring Transactions'!$J$34)),1,0),0)))))))*'Recurring Transactions'!$D$34)</f>
        <v/>
      </c>
    </row>
    <row r="1740">
      <c r="N1740" s="126">
        <f>'Recurring Transactions'!$A$34</f>
        <v/>
      </c>
      <c r="O1740" s="126">
        <f>'Recurring Transactions'!$B$34</f>
        <v/>
      </c>
      <c r="P1740" s="126">
        <f>'Recurring Transactions'!$E$34</f>
        <v/>
      </c>
      <c r="Q1740" s="72">
        <f>IF('Recurring Transactions'!$J$34="","",EDATE('Recurring Transactions'!$J$34,38))</f>
        <v/>
      </c>
      <c r="R1740" s="126">
        <f>IF($Q1740="","",TEXT($Q1740,"mmm yyyy"))</f>
        <v/>
      </c>
      <c r="S1740" s="124">
        <f>IF(OR('Recurring Transactions'!$A$34="",$Q1740=""),0,(IF('Recurring Transactions'!$F$34="Monthly",IF(AND('Recurring Transactions'!$J$34&lt;=EOMONTH($Q1740,0),$Q1740&lt;='Recurring Transactions'!$L$34),1,0),IF('Recurring Transactions'!$F$34="Semi-monthly",IF(AND('Recurring Transactions'!$J$34&lt;=EOMONTH($Q1740,0),$Q1740&lt;='Recurring Transactions'!$L$34),2,0),IF('Recurring Transactions'!$F$34="Weekly",IF(AND('Recurring Transactions'!$J$34&lt;=EOMONTH($Q1740,0),$Q1740&lt;='Recurring Transactions'!$L$34),MAX(0,INT((MIN(EOMONTH($Q1740,0),'Recurring Transactions'!$L$34)-'Recurring Transactions'!$J$34)/7)+INT(-(MAX('Recurring Transactions'!$J$34,$Q1740)-'Recurring Transactions'!$J$34)/7)+1),0),IF('Recurring Transactions'!$F$34="Bi-weekly",IF(AND('Recurring Transactions'!$J$34&lt;=EOMONTH($Q1740,0),$Q1740&lt;='Recurring Transactions'!$L$34),MAX(0,INT((MIN(EOMONTH($Q1740,0),'Recurring Transactions'!$L$34)-'Recurring Transactions'!$J$34)/14)+INT(-(MAX('Recurring Transactions'!$J$34,$Q1740)-'Recurring Transactions'!$J$34)/14)+1),0),IF('Recurring Transactions'!$F$34="Quarterly",IF(AND(AND('Recurring Transactions'!$J$34&lt;=EOMONTH($Q1740,0),$Q1740&lt;='Recurring Transactions'!$L$34),MOD((YEAR($Q1740)-YEAR('Recurring Transactions'!$J$34))*12+MONTH($Q1740)-MONTH('Recurring Transactions'!$J$34),3)=0),1,0),IF('Recurring Transactions'!$F$34="Annually",IF(AND(AND('Recurring Transactions'!$J$34&lt;=EOMONTH($Q1740,0),$Q1740&lt;='Recurring Transactions'!$L$34),MONTH($Q1740)=MONTH('Recurring Transactions'!$J$34)),1,0),0)))))))*'Recurring Transactions'!$D$34)</f>
        <v/>
      </c>
    </row>
    <row r="1741">
      <c r="N1741" s="126">
        <f>'Recurring Transactions'!$A$34</f>
        <v/>
      </c>
      <c r="O1741" s="126">
        <f>'Recurring Transactions'!$B$34</f>
        <v/>
      </c>
      <c r="P1741" s="126">
        <f>'Recurring Transactions'!$E$34</f>
        <v/>
      </c>
      <c r="Q1741" s="72">
        <f>IF('Recurring Transactions'!$J$34="","",EDATE('Recurring Transactions'!$J$34,39))</f>
        <v/>
      </c>
      <c r="R1741" s="126">
        <f>IF($Q1741="","",TEXT($Q1741,"mmm yyyy"))</f>
        <v/>
      </c>
      <c r="S1741" s="124">
        <f>IF(OR('Recurring Transactions'!$A$34="",$Q1741=""),0,(IF('Recurring Transactions'!$F$34="Monthly",IF(AND('Recurring Transactions'!$J$34&lt;=EOMONTH($Q1741,0),$Q1741&lt;='Recurring Transactions'!$L$34),1,0),IF('Recurring Transactions'!$F$34="Semi-monthly",IF(AND('Recurring Transactions'!$J$34&lt;=EOMONTH($Q1741,0),$Q1741&lt;='Recurring Transactions'!$L$34),2,0),IF('Recurring Transactions'!$F$34="Weekly",IF(AND('Recurring Transactions'!$J$34&lt;=EOMONTH($Q1741,0),$Q1741&lt;='Recurring Transactions'!$L$34),MAX(0,INT((MIN(EOMONTH($Q1741,0),'Recurring Transactions'!$L$34)-'Recurring Transactions'!$J$34)/7)+INT(-(MAX('Recurring Transactions'!$J$34,$Q1741)-'Recurring Transactions'!$J$34)/7)+1),0),IF('Recurring Transactions'!$F$34="Bi-weekly",IF(AND('Recurring Transactions'!$J$34&lt;=EOMONTH($Q1741,0),$Q1741&lt;='Recurring Transactions'!$L$34),MAX(0,INT((MIN(EOMONTH($Q1741,0),'Recurring Transactions'!$L$34)-'Recurring Transactions'!$J$34)/14)+INT(-(MAX('Recurring Transactions'!$J$34,$Q1741)-'Recurring Transactions'!$J$34)/14)+1),0),IF('Recurring Transactions'!$F$34="Quarterly",IF(AND(AND('Recurring Transactions'!$J$34&lt;=EOMONTH($Q1741,0),$Q1741&lt;='Recurring Transactions'!$L$34),MOD((YEAR($Q1741)-YEAR('Recurring Transactions'!$J$34))*12+MONTH($Q1741)-MONTH('Recurring Transactions'!$J$34),3)=0),1,0),IF('Recurring Transactions'!$F$34="Annually",IF(AND(AND('Recurring Transactions'!$J$34&lt;=EOMONTH($Q1741,0),$Q1741&lt;='Recurring Transactions'!$L$34),MONTH($Q1741)=MONTH('Recurring Transactions'!$J$34)),1,0),0)))))))*'Recurring Transactions'!$D$34)</f>
        <v/>
      </c>
    </row>
    <row r="1742">
      <c r="N1742" s="126">
        <f>'Recurring Transactions'!$A$34</f>
        <v/>
      </c>
      <c r="O1742" s="126">
        <f>'Recurring Transactions'!$B$34</f>
        <v/>
      </c>
      <c r="P1742" s="126">
        <f>'Recurring Transactions'!$E$34</f>
        <v/>
      </c>
      <c r="Q1742" s="72">
        <f>IF('Recurring Transactions'!$J$34="","",EDATE('Recurring Transactions'!$J$34,40))</f>
        <v/>
      </c>
      <c r="R1742" s="126">
        <f>IF($Q1742="","",TEXT($Q1742,"mmm yyyy"))</f>
        <v/>
      </c>
      <c r="S1742" s="124">
        <f>IF(OR('Recurring Transactions'!$A$34="",$Q1742=""),0,(IF('Recurring Transactions'!$F$34="Monthly",IF(AND('Recurring Transactions'!$J$34&lt;=EOMONTH($Q1742,0),$Q1742&lt;='Recurring Transactions'!$L$34),1,0),IF('Recurring Transactions'!$F$34="Semi-monthly",IF(AND('Recurring Transactions'!$J$34&lt;=EOMONTH($Q1742,0),$Q1742&lt;='Recurring Transactions'!$L$34),2,0),IF('Recurring Transactions'!$F$34="Weekly",IF(AND('Recurring Transactions'!$J$34&lt;=EOMONTH($Q1742,0),$Q1742&lt;='Recurring Transactions'!$L$34),MAX(0,INT((MIN(EOMONTH($Q1742,0),'Recurring Transactions'!$L$34)-'Recurring Transactions'!$J$34)/7)+INT(-(MAX('Recurring Transactions'!$J$34,$Q1742)-'Recurring Transactions'!$J$34)/7)+1),0),IF('Recurring Transactions'!$F$34="Bi-weekly",IF(AND('Recurring Transactions'!$J$34&lt;=EOMONTH($Q1742,0),$Q1742&lt;='Recurring Transactions'!$L$34),MAX(0,INT((MIN(EOMONTH($Q1742,0),'Recurring Transactions'!$L$34)-'Recurring Transactions'!$J$34)/14)+INT(-(MAX('Recurring Transactions'!$J$34,$Q1742)-'Recurring Transactions'!$J$34)/14)+1),0),IF('Recurring Transactions'!$F$34="Quarterly",IF(AND(AND('Recurring Transactions'!$J$34&lt;=EOMONTH($Q1742,0),$Q1742&lt;='Recurring Transactions'!$L$34),MOD((YEAR($Q1742)-YEAR('Recurring Transactions'!$J$34))*12+MONTH($Q1742)-MONTH('Recurring Transactions'!$J$34),3)=0),1,0),IF('Recurring Transactions'!$F$34="Annually",IF(AND(AND('Recurring Transactions'!$J$34&lt;=EOMONTH($Q1742,0),$Q1742&lt;='Recurring Transactions'!$L$34),MONTH($Q1742)=MONTH('Recurring Transactions'!$J$34)),1,0),0)))))))*'Recurring Transactions'!$D$34)</f>
        <v/>
      </c>
    </row>
    <row r="1743">
      <c r="N1743" s="126">
        <f>'Recurring Transactions'!$A$34</f>
        <v/>
      </c>
      <c r="O1743" s="126">
        <f>'Recurring Transactions'!$B$34</f>
        <v/>
      </c>
      <c r="P1743" s="126">
        <f>'Recurring Transactions'!$E$34</f>
        <v/>
      </c>
      <c r="Q1743" s="72">
        <f>IF('Recurring Transactions'!$J$34="","",EDATE('Recurring Transactions'!$J$34,41))</f>
        <v/>
      </c>
      <c r="R1743" s="126">
        <f>IF($Q1743="","",TEXT($Q1743,"mmm yyyy"))</f>
        <v/>
      </c>
      <c r="S1743" s="124">
        <f>IF(OR('Recurring Transactions'!$A$34="",$Q1743=""),0,(IF('Recurring Transactions'!$F$34="Monthly",IF(AND('Recurring Transactions'!$J$34&lt;=EOMONTH($Q1743,0),$Q1743&lt;='Recurring Transactions'!$L$34),1,0),IF('Recurring Transactions'!$F$34="Semi-monthly",IF(AND('Recurring Transactions'!$J$34&lt;=EOMONTH($Q1743,0),$Q1743&lt;='Recurring Transactions'!$L$34),2,0),IF('Recurring Transactions'!$F$34="Weekly",IF(AND('Recurring Transactions'!$J$34&lt;=EOMONTH($Q1743,0),$Q1743&lt;='Recurring Transactions'!$L$34),MAX(0,INT((MIN(EOMONTH($Q1743,0),'Recurring Transactions'!$L$34)-'Recurring Transactions'!$J$34)/7)+INT(-(MAX('Recurring Transactions'!$J$34,$Q1743)-'Recurring Transactions'!$J$34)/7)+1),0),IF('Recurring Transactions'!$F$34="Bi-weekly",IF(AND('Recurring Transactions'!$J$34&lt;=EOMONTH($Q1743,0),$Q1743&lt;='Recurring Transactions'!$L$34),MAX(0,INT((MIN(EOMONTH($Q1743,0),'Recurring Transactions'!$L$34)-'Recurring Transactions'!$J$34)/14)+INT(-(MAX('Recurring Transactions'!$J$34,$Q1743)-'Recurring Transactions'!$J$34)/14)+1),0),IF('Recurring Transactions'!$F$34="Quarterly",IF(AND(AND('Recurring Transactions'!$J$34&lt;=EOMONTH($Q1743,0),$Q1743&lt;='Recurring Transactions'!$L$34),MOD((YEAR($Q1743)-YEAR('Recurring Transactions'!$J$34))*12+MONTH($Q1743)-MONTH('Recurring Transactions'!$J$34),3)=0),1,0),IF('Recurring Transactions'!$F$34="Annually",IF(AND(AND('Recurring Transactions'!$J$34&lt;=EOMONTH($Q1743,0),$Q1743&lt;='Recurring Transactions'!$L$34),MONTH($Q1743)=MONTH('Recurring Transactions'!$J$34)),1,0),0)))))))*'Recurring Transactions'!$D$34)</f>
        <v/>
      </c>
    </row>
    <row r="1744">
      <c r="N1744" s="126">
        <f>'Recurring Transactions'!$A$34</f>
        <v/>
      </c>
      <c r="O1744" s="126">
        <f>'Recurring Transactions'!$B$34</f>
        <v/>
      </c>
      <c r="P1744" s="126">
        <f>'Recurring Transactions'!$E$34</f>
        <v/>
      </c>
      <c r="Q1744" s="72">
        <f>IF('Recurring Transactions'!$J$34="","",EDATE('Recurring Transactions'!$J$34,42))</f>
        <v/>
      </c>
      <c r="R1744" s="126">
        <f>IF($Q1744="","",TEXT($Q1744,"mmm yyyy"))</f>
        <v/>
      </c>
      <c r="S1744" s="124">
        <f>IF(OR('Recurring Transactions'!$A$34="",$Q1744=""),0,(IF('Recurring Transactions'!$F$34="Monthly",IF(AND('Recurring Transactions'!$J$34&lt;=EOMONTH($Q1744,0),$Q1744&lt;='Recurring Transactions'!$L$34),1,0),IF('Recurring Transactions'!$F$34="Semi-monthly",IF(AND('Recurring Transactions'!$J$34&lt;=EOMONTH($Q1744,0),$Q1744&lt;='Recurring Transactions'!$L$34),2,0),IF('Recurring Transactions'!$F$34="Weekly",IF(AND('Recurring Transactions'!$J$34&lt;=EOMONTH($Q1744,0),$Q1744&lt;='Recurring Transactions'!$L$34),MAX(0,INT((MIN(EOMONTH($Q1744,0),'Recurring Transactions'!$L$34)-'Recurring Transactions'!$J$34)/7)+INT(-(MAX('Recurring Transactions'!$J$34,$Q1744)-'Recurring Transactions'!$J$34)/7)+1),0),IF('Recurring Transactions'!$F$34="Bi-weekly",IF(AND('Recurring Transactions'!$J$34&lt;=EOMONTH($Q1744,0),$Q1744&lt;='Recurring Transactions'!$L$34),MAX(0,INT((MIN(EOMONTH($Q1744,0),'Recurring Transactions'!$L$34)-'Recurring Transactions'!$J$34)/14)+INT(-(MAX('Recurring Transactions'!$J$34,$Q1744)-'Recurring Transactions'!$J$34)/14)+1),0),IF('Recurring Transactions'!$F$34="Quarterly",IF(AND(AND('Recurring Transactions'!$J$34&lt;=EOMONTH($Q1744,0),$Q1744&lt;='Recurring Transactions'!$L$34),MOD((YEAR($Q1744)-YEAR('Recurring Transactions'!$J$34))*12+MONTH($Q1744)-MONTH('Recurring Transactions'!$J$34),3)=0),1,0),IF('Recurring Transactions'!$F$34="Annually",IF(AND(AND('Recurring Transactions'!$J$34&lt;=EOMONTH($Q1744,0),$Q1744&lt;='Recurring Transactions'!$L$34),MONTH($Q1744)=MONTH('Recurring Transactions'!$J$34)),1,0),0)))))))*'Recurring Transactions'!$D$34)</f>
        <v/>
      </c>
    </row>
    <row r="1745">
      <c r="N1745" s="126">
        <f>'Recurring Transactions'!$A$34</f>
        <v/>
      </c>
      <c r="O1745" s="126">
        <f>'Recurring Transactions'!$B$34</f>
        <v/>
      </c>
      <c r="P1745" s="126">
        <f>'Recurring Transactions'!$E$34</f>
        <v/>
      </c>
      <c r="Q1745" s="72">
        <f>IF('Recurring Transactions'!$J$34="","",EDATE('Recurring Transactions'!$J$34,43))</f>
        <v/>
      </c>
      <c r="R1745" s="126">
        <f>IF($Q1745="","",TEXT($Q1745,"mmm yyyy"))</f>
        <v/>
      </c>
      <c r="S1745" s="124">
        <f>IF(OR('Recurring Transactions'!$A$34="",$Q1745=""),0,(IF('Recurring Transactions'!$F$34="Monthly",IF(AND('Recurring Transactions'!$J$34&lt;=EOMONTH($Q1745,0),$Q1745&lt;='Recurring Transactions'!$L$34),1,0),IF('Recurring Transactions'!$F$34="Semi-monthly",IF(AND('Recurring Transactions'!$J$34&lt;=EOMONTH($Q1745,0),$Q1745&lt;='Recurring Transactions'!$L$34),2,0),IF('Recurring Transactions'!$F$34="Weekly",IF(AND('Recurring Transactions'!$J$34&lt;=EOMONTH($Q1745,0),$Q1745&lt;='Recurring Transactions'!$L$34),MAX(0,INT((MIN(EOMONTH($Q1745,0),'Recurring Transactions'!$L$34)-'Recurring Transactions'!$J$34)/7)+INT(-(MAX('Recurring Transactions'!$J$34,$Q1745)-'Recurring Transactions'!$J$34)/7)+1),0),IF('Recurring Transactions'!$F$34="Bi-weekly",IF(AND('Recurring Transactions'!$J$34&lt;=EOMONTH($Q1745,0),$Q1745&lt;='Recurring Transactions'!$L$34),MAX(0,INT((MIN(EOMONTH($Q1745,0),'Recurring Transactions'!$L$34)-'Recurring Transactions'!$J$34)/14)+INT(-(MAX('Recurring Transactions'!$J$34,$Q1745)-'Recurring Transactions'!$J$34)/14)+1),0),IF('Recurring Transactions'!$F$34="Quarterly",IF(AND(AND('Recurring Transactions'!$J$34&lt;=EOMONTH($Q1745,0),$Q1745&lt;='Recurring Transactions'!$L$34),MOD((YEAR($Q1745)-YEAR('Recurring Transactions'!$J$34))*12+MONTH($Q1745)-MONTH('Recurring Transactions'!$J$34),3)=0),1,0),IF('Recurring Transactions'!$F$34="Annually",IF(AND(AND('Recurring Transactions'!$J$34&lt;=EOMONTH($Q1745,0),$Q1745&lt;='Recurring Transactions'!$L$34),MONTH($Q1745)=MONTH('Recurring Transactions'!$J$34)),1,0),0)))))))*'Recurring Transactions'!$D$34)</f>
        <v/>
      </c>
    </row>
    <row r="1746">
      <c r="N1746" s="126">
        <f>'Recurring Transactions'!$A$34</f>
        <v/>
      </c>
      <c r="O1746" s="126">
        <f>'Recurring Transactions'!$B$34</f>
        <v/>
      </c>
      <c r="P1746" s="126">
        <f>'Recurring Transactions'!$E$34</f>
        <v/>
      </c>
      <c r="Q1746" s="72">
        <f>IF('Recurring Transactions'!$J$34="","",EDATE('Recurring Transactions'!$J$34,44))</f>
        <v/>
      </c>
      <c r="R1746" s="126">
        <f>IF($Q1746="","",TEXT($Q1746,"mmm yyyy"))</f>
        <v/>
      </c>
      <c r="S1746" s="124">
        <f>IF(OR('Recurring Transactions'!$A$34="",$Q1746=""),0,(IF('Recurring Transactions'!$F$34="Monthly",IF(AND('Recurring Transactions'!$J$34&lt;=EOMONTH($Q1746,0),$Q1746&lt;='Recurring Transactions'!$L$34),1,0),IF('Recurring Transactions'!$F$34="Semi-monthly",IF(AND('Recurring Transactions'!$J$34&lt;=EOMONTH($Q1746,0),$Q1746&lt;='Recurring Transactions'!$L$34),2,0),IF('Recurring Transactions'!$F$34="Weekly",IF(AND('Recurring Transactions'!$J$34&lt;=EOMONTH($Q1746,0),$Q1746&lt;='Recurring Transactions'!$L$34),MAX(0,INT((MIN(EOMONTH($Q1746,0),'Recurring Transactions'!$L$34)-'Recurring Transactions'!$J$34)/7)+INT(-(MAX('Recurring Transactions'!$J$34,$Q1746)-'Recurring Transactions'!$J$34)/7)+1),0),IF('Recurring Transactions'!$F$34="Bi-weekly",IF(AND('Recurring Transactions'!$J$34&lt;=EOMONTH($Q1746,0),$Q1746&lt;='Recurring Transactions'!$L$34),MAX(0,INT((MIN(EOMONTH($Q1746,0),'Recurring Transactions'!$L$34)-'Recurring Transactions'!$J$34)/14)+INT(-(MAX('Recurring Transactions'!$J$34,$Q1746)-'Recurring Transactions'!$J$34)/14)+1),0),IF('Recurring Transactions'!$F$34="Quarterly",IF(AND(AND('Recurring Transactions'!$J$34&lt;=EOMONTH($Q1746,0),$Q1746&lt;='Recurring Transactions'!$L$34),MOD((YEAR($Q1746)-YEAR('Recurring Transactions'!$J$34))*12+MONTH($Q1746)-MONTH('Recurring Transactions'!$J$34),3)=0),1,0),IF('Recurring Transactions'!$F$34="Annually",IF(AND(AND('Recurring Transactions'!$J$34&lt;=EOMONTH($Q1746,0),$Q1746&lt;='Recurring Transactions'!$L$34),MONTH($Q1746)=MONTH('Recurring Transactions'!$J$34)),1,0),0)))))))*'Recurring Transactions'!$D$34)</f>
        <v/>
      </c>
    </row>
    <row r="1747">
      <c r="N1747" s="126">
        <f>'Recurring Transactions'!$A$34</f>
        <v/>
      </c>
      <c r="O1747" s="126">
        <f>'Recurring Transactions'!$B$34</f>
        <v/>
      </c>
      <c r="P1747" s="126">
        <f>'Recurring Transactions'!$E$34</f>
        <v/>
      </c>
      <c r="Q1747" s="72">
        <f>IF('Recurring Transactions'!$J$34="","",EDATE('Recurring Transactions'!$J$34,45))</f>
        <v/>
      </c>
      <c r="R1747" s="126">
        <f>IF($Q1747="","",TEXT($Q1747,"mmm yyyy"))</f>
        <v/>
      </c>
      <c r="S1747" s="124">
        <f>IF(OR('Recurring Transactions'!$A$34="",$Q1747=""),0,(IF('Recurring Transactions'!$F$34="Monthly",IF(AND('Recurring Transactions'!$J$34&lt;=EOMONTH($Q1747,0),$Q1747&lt;='Recurring Transactions'!$L$34),1,0),IF('Recurring Transactions'!$F$34="Semi-monthly",IF(AND('Recurring Transactions'!$J$34&lt;=EOMONTH($Q1747,0),$Q1747&lt;='Recurring Transactions'!$L$34),2,0),IF('Recurring Transactions'!$F$34="Weekly",IF(AND('Recurring Transactions'!$J$34&lt;=EOMONTH($Q1747,0),$Q1747&lt;='Recurring Transactions'!$L$34),MAX(0,INT((MIN(EOMONTH($Q1747,0),'Recurring Transactions'!$L$34)-'Recurring Transactions'!$J$34)/7)+INT(-(MAX('Recurring Transactions'!$J$34,$Q1747)-'Recurring Transactions'!$J$34)/7)+1),0),IF('Recurring Transactions'!$F$34="Bi-weekly",IF(AND('Recurring Transactions'!$J$34&lt;=EOMONTH($Q1747,0),$Q1747&lt;='Recurring Transactions'!$L$34),MAX(0,INT((MIN(EOMONTH($Q1747,0),'Recurring Transactions'!$L$34)-'Recurring Transactions'!$J$34)/14)+INT(-(MAX('Recurring Transactions'!$J$34,$Q1747)-'Recurring Transactions'!$J$34)/14)+1),0),IF('Recurring Transactions'!$F$34="Quarterly",IF(AND(AND('Recurring Transactions'!$J$34&lt;=EOMONTH($Q1747,0),$Q1747&lt;='Recurring Transactions'!$L$34),MOD((YEAR($Q1747)-YEAR('Recurring Transactions'!$J$34))*12+MONTH($Q1747)-MONTH('Recurring Transactions'!$J$34),3)=0),1,0),IF('Recurring Transactions'!$F$34="Annually",IF(AND(AND('Recurring Transactions'!$J$34&lt;=EOMONTH($Q1747,0),$Q1747&lt;='Recurring Transactions'!$L$34),MONTH($Q1747)=MONTH('Recurring Transactions'!$J$34)),1,0),0)))))))*'Recurring Transactions'!$D$34)</f>
        <v/>
      </c>
    </row>
    <row r="1748">
      <c r="N1748" s="126">
        <f>'Recurring Transactions'!$A$34</f>
        <v/>
      </c>
      <c r="O1748" s="126">
        <f>'Recurring Transactions'!$B$34</f>
        <v/>
      </c>
      <c r="P1748" s="126">
        <f>'Recurring Transactions'!$E$34</f>
        <v/>
      </c>
      <c r="Q1748" s="72">
        <f>IF('Recurring Transactions'!$J$34="","",EDATE('Recurring Transactions'!$J$34,46))</f>
        <v/>
      </c>
      <c r="R1748" s="126">
        <f>IF($Q1748="","",TEXT($Q1748,"mmm yyyy"))</f>
        <v/>
      </c>
      <c r="S1748" s="124">
        <f>IF(OR('Recurring Transactions'!$A$34="",$Q1748=""),0,(IF('Recurring Transactions'!$F$34="Monthly",IF(AND('Recurring Transactions'!$J$34&lt;=EOMONTH($Q1748,0),$Q1748&lt;='Recurring Transactions'!$L$34),1,0),IF('Recurring Transactions'!$F$34="Semi-monthly",IF(AND('Recurring Transactions'!$J$34&lt;=EOMONTH($Q1748,0),$Q1748&lt;='Recurring Transactions'!$L$34),2,0),IF('Recurring Transactions'!$F$34="Weekly",IF(AND('Recurring Transactions'!$J$34&lt;=EOMONTH($Q1748,0),$Q1748&lt;='Recurring Transactions'!$L$34),MAX(0,INT((MIN(EOMONTH($Q1748,0),'Recurring Transactions'!$L$34)-'Recurring Transactions'!$J$34)/7)+INT(-(MAX('Recurring Transactions'!$J$34,$Q1748)-'Recurring Transactions'!$J$34)/7)+1),0),IF('Recurring Transactions'!$F$34="Bi-weekly",IF(AND('Recurring Transactions'!$J$34&lt;=EOMONTH($Q1748,0),$Q1748&lt;='Recurring Transactions'!$L$34),MAX(0,INT((MIN(EOMONTH($Q1748,0),'Recurring Transactions'!$L$34)-'Recurring Transactions'!$J$34)/14)+INT(-(MAX('Recurring Transactions'!$J$34,$Q1748)-'Recurring Transactions'!$J$34)/14)+1),0),IF('Recurring Transactions'!$F$34="Quarterly",IF(AND(AND('Recurring Transactions'!$J$34&lt;=EOMONTH($Q1748,0),$Q1748&lt;='Recurring Transactions'!$L$34),MOD((YEAR($Q1748)-YEAR('Recurring Transactions'!$J$34))*12+MONTH($Q1748)-MONTH('Recurring Transactions'!$J$34),3)=0),1,0),IF('Recurring Transactions'!$F$34="Annually",IF(AND(AND('Recurring Transactions'!$J$34&lt;=EOMONTH($Q1748,0),$Q1748&lt;='Recurring Transactions'!$L$34),MONTH($Q1748)=MONTH('Recurring Transactions'!$J$34)),1,0),0)))))))*'Recurring Transactions'!$D$34)</f>
        <v/>
      </c>
    </row>
    <row r="1749">
      <c r="N1749" s="126">
        <f>'Recurring Transactions'!$A$34</f>
        <v/>
      </c>
      <c r="O1749" s="126">
        <f>'Recurring Transactions'!$B$34</f>
        <v/>
      </c>
      <c r="P1749" s="126">
        <f>'Recurring Transactions'!$E$34</f>
        <v/>
      </c>
      <c r="Q1749" s="72">
        <f>IF('Recurring Transactions'!$J$34="","",EDATE('Recurring Transactions'!$J$34,47))</f>
        <v/>
      </c>
      <c r="R1749" s="126">
        <f>IF($Q1749="","",TEXT($Q1749,"mmm yyyy"))</f>
        <v/>
      </c>
      <c r="S1749" s="124">
        <f>IF(OR('Recurring Transactions'!$A$34="",$Q1749=""),0,(IF('Recurring Transactions'!$F$34="Monthly",IF(AND('Recurring Transactions'!$J$34&lt;=EOMONTH($Q1749,0),$Q1749&lt;='Recurring Transactions'!$L$34),1,0),IF('Recurring Transactions'!$F$34="Semi-monthly",IF(AND('Recurring Transactions'!$J$34&lt;=EOMONTH($Q1749,0),$Q1749&lt;='Recurring Transactions'!$L$34),2,0),IF('Recurring Transactions'!$F$34="Weekly",IF(AND('Recurring Transactions'!$J$34&lt;=EOMONTH($Q1749,0),$Q1749&lt;='Recurring Transactions'!$L$34),MAX(0,INT((MIN(EOMONTH($Q1749,0),'Recurring Transactions'!$L$34)-'Recurring Transactions'!$J$34)/7)+INT(-(MAX('Recurring Transactions'!$J$34,$Q1749)-'Recurring Transactions'!$J$34)/7)+1),0),IF('Recurring Transactions'!$F$34="Bi-weekly",IF(AND('Recurring Transactions'!$J$34&lt;=EOMONTH($Q1749,0),$Q1749&lt;='Recurring Transactions'!$L$34),MAX(0,INT((MIN(EOMONTH($Q1749,0),'Recurring Transactions'!$L$34)-'Recurring Transactions'!$J$34)/14)+INT(-(MAX('Recurring Transactions'!$J$34,$Q1749)-'Recurring Transactions'!$J$34)/14)+1),0),IF('Recurring Transactions'!$F$34="Quarterly",IF(AND(AND('Recurring Transactions'!$J$34&lt;=EOMONTH($Q1749,0),$Q1749&lt;='Recurring Transactions'!$L$34),MOD((YEAR($Q1749)-YEAR('Recurring Transactions'!$J$34))*12+MONTH($Q1749)-MONTH('Recurring Transactions'!$J$34),3)=0),1,0),IF('Recurring Transactions'!$F$34="Annually",IF(AND(AND('Recurring Transactions'!$J$34&lt;=EOMONTH($Q1749,0),$Q1749&lt;='Recurring Transactions'!$L$34),MONTH($Q1749)=MONTH('Recurring Transactions'!$J$34)),1,0),0)))))))*'Recurring Transactions'!$D$34)</f>
        <v/>
      </c>
    </row>
    <row r="1750">
      <c r="N1750" s="126">
        <f>'Recurring Transactions'!$A$34</f>
        <v/>
      </c>
      <c r="O1750" s="126">
        <f>'Recurring Transactions'!$B$34</f>
        <v/>
      </c>
      <c r="P1750" s="126">
        <f>'Recurring Transactions'!$E$34</f>
        <v/>
      </c>
      <c r="Q1750" s="72">
        <f>IF('Recurring Transactions'!$J$34="","",EDATE('Recurring Transactions'!$J$34,48))</f>
        <v/>
      </c>
      <c r="R1750" s="126">
        <f>IF($Q1750="","",TEXT($Q1750,"mmm yyyy"))</f>
        <v/>
      </c>
      <c r="S1750" s="124">
        <f>IF(OR('Recurring Transactions'!$A$34="",$Q1750=""),0,(IF('Recurring Transactions'!$F$34="Monthly",IF(AND('Recurring Transactions'!$J$34&lt;=EOMONTH($Q1750,0),$Q1750&lt;='Recurring Transactions'!$L$34),1,0),IF('Recurring Transactions'!$F$34="Semi-monthly",IF(AND('Recurring Transactions'!$J$34&lt;=EOMONTH($Q1750,0),$Q1750&lt;='Recurring Transactions'!$L$34),2,0),IF('Recurring Transactions'!$F$34="Weekly",IF(AND('Recurring Transactions'!$J$34&lt;=EOMONTH($Q1750,0),$Q1750&lt;='Recurring Transactions'!$L$34),MAX(0,INT((MIN(EOMONTH($Q1750,0),'Recurring Transactions'!$L$34)-'Recurring Transactions'!$J$34)/7)+INT(-(MAX('Recurring Transactions'!$J$34,$Q1750)-'Recurring Transactions'!$J$34)/7)+1),0),IF('Recurring Transactions'!$F$34="Bi-weekly",IF(AND('Recurring Transactions'!$J$34&lt;=EOMONTH($Q1750,0),$Q1750&lt;='Recurring Transactions'!$L$34),MAX(0,INT((MIN(EOMONTH($Q1750,0),'Recurring Transactions'!$L$34)-'Recurring Transactions'!$J$34)/14)+INT(-(MAX('Recurring Transactions'!$J$34,$Q1750)-'Recurring Transactions'!$J$34)/14)+1),0),IF('Recurring Transactions'!$F$34="Quarterly",IF(AND(AND('Recurring Transactions'!$J$34&lt;=EOMONTH($Q1750,0),$Q1750&lt;='Recurring Transactions'!$L$34),MOD((YEAR($Q1750)-YEAR('Recurring Transactions'!$J$34))*12+MONTH($Q1750)-MONTH('Recurring Transactions'!$J$34),3)=0),1,0),IF('Recurring Transactions'!$F$34="Annually",IF(AND(AND('Recurring Transactions'!$J$34&lt;=EOMONTH($Q1750,0),$Q1750&lt;='Recurring Transactions'!$L$34),MONTH($Q1750)=MONTH('Recurring Transactions'!$J$34)),1,0),0)))))))*'Recurring Transactions'!$D$34)</f>
        <v/>
      </c>
    </row>
    <row r="1751">
      <c r="N1751" s="126">
        <f>'Recurring Transactions'!$A$34</f>
        <v/>
      </c>
      <c r="O1751" s="126">
        <f>'Recurring Transactions'!$B$34</f>
        <v/>
      </c>
      <c r="P1751" s="126">
        <f>'Recurring Transactions'!$E$34</f>
        <v/>
      </c>
      <c r="Q1751" s="72">
        <f>IF('Recurring Transactions'!$J$34="","",EDATE('Recurring Transactions'!$J$34,49))</f>
        <v/>
      </c>
      <c r="R1751" s="126">
        <f>IF($Q1751="","",TEXT($Q1751,"mmm yyyy"))</f>
        <v/>
      </c>
      <c r="S1751" s="124">
        <f>IF(OR('Recurring Transactions'!$A$34="",$Q1751=""),0,(IF('Recurring Transactions'!$F$34="Monthly",IF(AND('Recurring Transactions'!$J$34&lt;=EOMONTH($Q1751,0),$Q1751&lt;='Recurring Transactions'!$L$34),1,0),IF('Recurring Transactions'!$F$34="Semi-monthly",IF(AND('Recurring Transactions'!$J$34&lt;=EOMONTH($Q1751,0),$Q1751&lt;='Recurring Transactions'!$L$34),2,0),IF('Recurring Transactions'!$F$34="Weekly",IF(AND('Recurring Transactions'!$J$34&lt;=EOMONTH($Q1751,0),$Q1751&lt;='Recurring Transactions'!$L$34),MAX(0,INT((MIN(EOMONTH($Q1751,0),'Recurring Transactions'!$L$34)-'Recurring Transactions'!$J$34)/7)+INT(-(MAX('Recurring Transactions'!$J$34,$Q1751)-'Recurring Transactions'!$J$34)/7)+1),0),IF('Recurring Transactions'!$F$34="Bi-weekly",IF(AND('Recurring Transactions'!$J$34&lt;=EOMONTH($Q1751,0),$Q1751&lt;='Recurring Transactions'!$L$34),MAX(0,INT((MIN(EOMONTH($Q1751,0),'Recurring Transactions'!$L$34)-'Recurring Transactions'!$J$34)/14)+INT(-(MAX('Recurring Transactions'!$J$34,$Q1751)-'Recurring Transactions'!$J$34)/14)+1),0),IF('Recurring Transactions'!$F$34="Quarterly",IF(AND(AND('Recurring Transactions'!$J$34&lt;=EOMONTH($Q1751,0),$Q1751&lt;='Recurring Transactions'!$L$34),MOD((YEAR($Q1751)-YEAR('Recurring Transactions'!$J$34))*12+MONTH($Q1751)-MONTH('Recurring Transactions'!$J$34),3)=0),1,0),IF('Recurring Transactions'!$F$34="Annually",IF(AND(AND('Recurring Transactions'!$J$34&lt;=EOMONTH($Q1751,0),$Q1751&lt;='Recurring Transactions'!$L$34),MONTH($Q1751)=MONTH('Recurring Transactions'!$J$34)),1,0),0)))))))*'Recurring Transactions'!$D$34)</f>
        <v/>
      </c>
    </row>
    <row r="1752">
      <c r="N1752" s="126">
        <f>'Recurring Transactions'!$A$34</f>
        <v/>
      </c>
      <c r="O1752" s="126">
        <f>'Recurring Transactions'!$B$34</f>
        <v/>
      </c>
      <c r="P1752" s="126">
        <f>'Recurring Transactions'!$E$34</f>
        <v/>
      </c>
      <c r="Q1752" s="72">
        <f>IF('Recurring Transactions'!$J$34="","",EDATE('Recurring Transactions'!$J$34,50))</f>
        <v/>
      </c>
      <c r="R1752" s="126">
        <f>IF($Q1752="","",TEXT($Q1752,"mmm yyyy"))</f>
        <v/>
      </c>
      <c r="S1752" s="124">
        <f>IF(OR('Recurring Transactions'!$A$34="",$Q1752=""),0,(IF('Recurring Transactions'!$F$34="Monthly",IF(AND('Recurring Transactions'!$J$34&lt;=EOMONTH($Q1752,0),$Q1752&lt;='Recurring Transactions'!$L$34),1,0),IF('Recurring Transactions'!$F$34="Semi-monthly",IF(AND('Recurring Transactions'!$J$34&lt;=EOMONTH($Q1752,0),$Q1752&lt;='Recurring Transactions'!$L$34),2,0),IF('Recurring Transactions'!$F$34="Weekly",IF(AND('Recurring Transactions'!$J$34&lt;=EOMONTH($Q1752,0),$Q1752&lt;='Recurring Transactions'!$L$34),MAX(0,INT((MIN(EOMONTH($Q1752,0),'Recurring Transactions'!$L$34)-'Recurring Transactions'!$J$34)/7)+INT(-(MAX('Recurring Transactions'!$J$34,$Q1752)-'Recurring Transactions'!$J$34)/7)+1),0),IF('Recurring Transactions'!$F$34="Bi-weekly",IF(AND('Recurring Transactions'!$J$34&lt;=EOMONTH($Q1752,0),$Q1752&lt;='Recurring Transactions'!$L$34),MAX(0,INT((MIN(EOMONTH($Q1752,0),'Recurring Transactions'!$L$34)-'Recurring Transactions'!$J$34)/14)+INT(-(MAX('Recurring Transactions'!$J$34,$Q1752)-'Recurring Transactions'!$J$34)/14)+1),0),IF('Recurring Transactions'!$F$34="Quarterly",IF(AND(AND('Recurring Transactions'!$J$34&lt;=EOMONTH($Q1752,0),$Q1752&lt;='Recurring Transactions'!$L$34),MOD((YEAR($Q1752)-YEAR('Recurring Transactions'!$J$34))*12+MONTH($Q1752)-MONTH('Recurring Transactions'!$J$34),3)=0),1,0),IF('Recurring Transactions'!$F$34="Annually",IF(AND(AND('Recurring Transactions'!$J$34&lt;=EOMONTH($Q1752,0),$Q1752&lt;='Recurring Transactions'!$L$34),MONTH($Q1752)=MONTH('Recurring Transactions'!$J$34)),1,0),0)))))))*'Recurring Transactions'!$D$34)</f>
        <v/>
      </c>
    </row>
    <row r="1753">
      <c r="N1753" s="126">
        <f>'Recurring Transactions'!$A$34</f>
        <v/>
      </c>
      <c r="O1753" s="126">
        <f>'Recurring Transactions'!$B$34</f>
        <v/>
      </c>
      <c r="P1753" s="126">
        <f>'Recurring Transactions'!$E$34</f>
        <v/>
      </c>
      <c r="Q1753" s="72">
        <f>IF('Recurring Transactions'!$J$34="","",EDATE('Recurring Transactions'!$J$34,51))</f>
        <v/>
      </c>
      <c r="R1753" s="126">
        <f>IF($Q1753="","",TEXT($Q1753,"mmm yyyy"))</f>
        <v/>
      </c>
      <c r="S1753" s="124">
        <f>IF(OR('Recurring Transactions'!$A$34="",$Q1753=""),0,(IF('Recurring Transactions'!$F$34="Monthly",IF(AND('Recurring Transactions'!$J$34&lt;=EOMONTH($Q1753,0),$Q1753&lt;='Recurring Transactions'!$L$34),1,0),IF('Recurring Transactions'!$F$34="Semi-monthly",IF(AND('Recurring Transactions'!$J$34&lt;=EOMONTH($Q1753,0),$Q1753&lt;='Recurring Transactions'!$L$34),2,0),IF('Recurring Transactions'!$F$34="Weekly",IF(AND('Recurring Transactions'!$J$34&lt;=EOMONTH($Q1753,0),$Q1753&lt;='Recurring Transactions'!$L$34),MAX(0,INT((MIN(EOMONTH($Q1753,0),'Recurring Transactions'!$L$34)-'Recurring Transactions'!$J$34)/7)+INT(-(MAX('Recurring Transactions'!$J$34,$Q1753)-'Recurring Transactions'!$J$34)/7)+1),0),IF('Recurring Transactions'!$F$34="Bi-weekly",IF(AND('Recurring Transactions'!$J$34&lt;=EOMONTH($Q1753,0),$Q1753&lt;='Recurring Transactions'!$L$34),MAX(0,INT((MIN(EOMONTH($Q1753,0),'Recurring Transactions'!$L$34)-'Recurring Transactions'!$J$34)/14)+INT(-(MAX('Recurring Transactions'!$J$34,$Q1753)-'Recurring Transactions'!$J$34)/14)+1),0),IF('Recurring Transactions'!$F$34="Quarterly",IF(AND(AND('Recurring Transactions'!$J$34&lt;=EOMONTH($Q1753,0),$Q1753&lt;='Recurring Transactions'!$L$34),MOD((YEAR($Q1753)-YEAR('Recurring Transactions'!$J$34))*12+MONTH($Q1753)-MONTH('Recurring Transactions'!$J$34),3)=0),1,0),IF('Recurring Transactions'!$F$34="Annually",IF(AND(AND('Recurring Transactions'!$J$34&lt;=EOMONTH($Q1753,0),$Q1753&lt;='Recurring Transactions'!$L$34),MONTH($Q1753)=MONTH('Recurring Transactions'!$J$34)),1,0),0)))))))*'Recurring Transactions'!$D$34)</f>
        <v/>
      </c>
    </row>
    <row r="1754">
      <c r="N1754" s="126">
        <f>'Recurring Transactions'!$A$34</f>
        <v/>
      </c>
      <c r="O1754" s="126">
        <f>'Recurring Transactions'!$B$34</f>
        <v/>
      </c>
      <c r="P1754" s="126">
        <f>'Recurring Transactions'!$E$34</f>
        <v/>
      </c>
      <c r="Q1754" s="72">
        <f>IF('Recurring Transactions'!$J$34="","",EDATE('Recurring Transactions'!$J$34,52))</f>
        <v/>
      </c>
      <c r="R1754" s="126">
        <f>IF($Q1754="","",TEXT($Q1754,"mmm yyyy"))</f>
        <v/>
      </c>
      <c r="S1754" s="124">
        <f>IF(OR('Recurring Transactions'!$A$34="",$Q1754=""),0,(IF('Recurring Transactions'!$F$34="Monthly",IF(AND('Recurring Transactions'!$J$34&lt;=EOMONTH($Q1754,0),$Q1754&lt;='Recurring Transactions'!$L$34),1,0),IF('Recurring Transactions'!$F$34="Semi-monthly",IF(AND('Recurring Transactions'!$J$34&lt;=EOMONTH($Q1754,0),$Q1754&lt;='Recurring Transactions'!$L$34),2,0),IF('Recurring Transactions'!$F$34="Weekly",IF(AND('Recurring Transactions'!$J$34&lt;=EOMONTH($Q1754,0),$Q1754&lt;='Recurring Transactions'!$L$34),MAX(0,INT((MIN(EOMONTH($Q1754,0),'Recurring Transactions'!$L$34)-'Recurring Transactions'!$J$34)/7)+INT(-(MAX('Recurring Transactions'!$J$34,$Q1754)-'Recurring Transactions'!$J$34)/7)+1),0),IF('Recurring Transactions'!$F$34="Bi-weekly",IF(AND('Recurring Transactions'!$J$34&lt;=EOMONTH($Q1754,0),$Q1754&lt;='Recurring Transactions'!$L$34),MAX(0,INT((MIN(EOMONTH($Q1754,0),'Recurring Transactions'!$L$34)-'Recurring Transactions'!$J$34)/14)+INT(-(MAX('Recurring Transactions'!$J$34,$Q1754)-'Recurring Transactions'!$J$34)/14)+1),0),IF('Recurring Transactions'!$F$34="Quarterly",IF(AND(AND('Recurring Transactions'!$J$34&lt;=EOMONTH($Q1754,0),$Q1754&lt;='Recurring Transactions'!$L$34),MOD((YEAR($Q1754)-YEAR('Recurring Transactions'!$J$34))*12+MONTH($Q1754)-MONTH('Recurring Transactions'!$J$34),3)=0),1,0),IF('Recurring Transactions'!$F$34="Annually",IF(AND(AND('Recurring Transactions'!$J$34&lt;=EOMONTH($Q1754,0),$Q1754&lt;='Recurring Transactions'!$L$34),MONTH($Q1754)=MONTH('Recurring Transactions'!$J$34)),1,0),0)))))))*'Recurring Transactions'!$D$34)</f>
        <v/>
      </c>
    </row>
    <row r="1755">
      <c r="N1755" s="126">
        <f>'Recurring Transactions'!$A$34</f>
        <v/>
      </c>
      <c r="O1755" s="126">
        <f>'Recurring Transactions'!$B$34</f>
        <v/>
      </c>
      <c r="P1755" s="126">
        <f>'Recurring Transactions'!$E$34</f>
        <v/>
      </c>
      <c r="Q1755" s="72">
        <f>IF('Recurring Transactions'!$J$34="","",EDATE('Recurring Transactions'!$J$34,53))</f>
        <v/>
      </c>
      <c r="R1755" s="126">
        <f>IF($Q1755="","",TEXT($Q1755,"mmm yyyy"))</f>
        <v/>
      </c>
      <c r="S1755" s="124">
        <f>IF(OR('Recurring Transactions'!$A$34="",$Q1755=""),0,(IF('Recurring Transactions'!$F$34="Monthly",IF(AND('Recurring Transactions'!$J$34&lt;=EOMONTH($Q1755,0),$Q1755&lt;='Recurring Transactions'!$L$34),1,0),IF('Recurring Transactions'!$F$34="Semi-monthly",IF(AND('Recurring Transactions'!$J$34&lt;=EOMONTH($Q1755,0),$Q1755&lt;='Recurring Transactions'!$L$34),2,0),IF('Recurring Transactions'!$F$34="Weekly",IF(AND('Recurring Transactions'!$J$34&lt;=EOMONTH($Q1755,0),$Q1755&lt;='Recurring Transactions'!$L$34),MAX(0,INT((MIN(EOMONTH($Q1755,0),'Recurring Transactions'!$L$34)-'Recurring Transactions'!$J$34)/7)+INT(-(MAX('Recurring Transactions'!$J$34,$Q1755)-'Recurring Transactions'!$J$34)/7)+1),0),IF('Recurring Transactions'!$F$34="Bi-weekly",IF(AND('Recurring Transactions'!$J$34&lt;=EOMONTH($Q1755,0),$Q1755&lt;='Recurring Transactions'!$L$34),MAX(0,INT((MIN(EOMONTH($Q1755,0),'Recurring Transactions'!$L$34)-'Recurring Transactions'!$J$34)/14)+INT(-(MAX('Recurring Transactions'!$J$34,$Q1755)-'Recurring Transactions'!$J$34)/14)+1),0),IF('Recurring Transactions'!$F$34="Quarterly",IF(AND(AND('Recurring Transactions'!$J$34&lt;=EOMONTH($Q1755,0),$Q1755&lt;='Recurring Transactions'!$L$34),MOD((YEAR($Q1755)-YEAR('Recurring Transactions'!$J$34))*12+MONTH($Q1755)-MONTH('Recurring Transactions'!$J$34),3)=0),1,0),IF('Recurring Transactions'!$F$34="Annually",IF(AND(AND('Recurring Transactions'!$J$34&lt;=EOMONTH($Q1755,0),$Q1755&lt;='Recurring Transactions'!$L$34),MONTH($Q1755)=MONTH('Recurring Transactions'!$J$34)),1,0),0)))))))*'Recurring Transactions'!$D$34)</f>
        <v/>
      </c>
    </row>
    <row r="1756">
      <c r="N1756" s="126">
        <f>'Recurring Transactions'!$A$34</f>
        <v/>
      </c>
      <c r="O1756" s="126">
        <f>'Recurring Transactions'!$B$34</f>
        <v/>
      </c>
      <c r="P1756" s="126">
        <f>'Recurring Transactions'!$E$34</f>
        <v/>
      </c>
      <c r="Q1756" s="72">
        <f>IF('Recurring Transactions'!$J$34="","",EDATE('Recurring Transactions'!$J$34,54))</f>
        <v/>
      </c>
      <c r="R1756" s="126">
        <f>IF($Q1756="","",TEXT($Q1756,"mmm yyyy"))</f>
        <v/>
      </c>
      <c r="S1756" s="124">
        <f>IF(OR('Recurring Transactions'!$A$34="",$Q1756=""),0,(IF('Recurring Transactions'!$F$34="Monthly",IF(AND('Recurring Transactions'!$J$34&lt;=EOMONTH($Q1756,0),$Q1756&lt;='Recurring Transactions'!$L$34),1,0),IF('Recurring Transactions'!$F$34="Semi-monthly",IF(AND('Recurring Transactions'!$J$34&lt;=EOMONTH($Q1756,0),$Q1756&lt;='Recurring Transactions'!$L$34),2,0),IF('Recurring Transactions'!$F$34="Weekly",IF(AND('Recurring Transactions'!$J$34&lt;=EOMONTH($Q1756,0),$Q1756&lt;='Recurring Transactions'!$L$34),MAX(0,INT((MIN(EOMONTH($Q1756,0),'Recurring Transactions'!$L$34)-'Recurring Transactions'!$J$34)/7)+INT(-(MAX('Recurring Transactions'!$J$34,$Q1756)-'Recurring Transactions'!$J$34)/7)+1),0),IF('Recurring Transactions'!$F$34="Bi-weekly",IF(AND('Recurring Transactions'!$J$34&lt;=EOMONTH($Q1756,0),$Q1756&lt;='Recurring Transactions'!$L$34),MAX(0,INT((MIN(EOMONTH($Q1756,0),'Recurring Transactions'!$L$34)-'Recurring Transactions'!$J$34)/14)+INT(-(MAX('Recurring Transactions'!$J$34,$Q1756)-'Recurring Transactions'!$J$34)/14)+1),0),IF('Recurring Transactions'!$F$34="Quarterly",IF(AND(AND('Recurring Transactions'!$J$34&lt;=EOMONTH($Q1756,0),$Q1756&lt;='Recurring Transactions'!$L$34),MOD((YEAR($Q1756)-YEAR('Recurring Transactions'!$J$34))*12+MONTH($Q1756)-MONTH('Recurring Transactions'!$J$34),3)=0),1,0),IF('Recurring Transactions'!$F$34="Annually",IF(AND(AND('Recurring Transactions'!$J$34&lt;=EOMONTH($Q1756,0),$Q1756&lt;='Recurring Transactions'!$L$34),MONTH($Q1756)=MONTH('Recurring Transactions'!$J$34)),1,0),0)))))))*'Recurring Transactions'!$D$34)</f>
        <v/>
      </c>
    </row>
    <row r="1757">
      <c r="N1757" s="126">
        <f>'Recurring Transactions'!$A$34</f>
        <v/>
      </c>
      <c r="O1757" s="126">
        <f>'Recurring Transactions'!$B$34</f>
        <v/>
      </c>
      <c r="P1757" s="126">
        <f>'Recurring Transactions'!$E$34</f>
        <v/>
      </c>
      <c r="Q1757" s="72">
        <f>IF('Recurring Transactions'!$J$34="","",EDATE('Recurring Transactions'!$J$34,55))</f>
        <v/>
      </c>
      <c r="R1757" s="126">
        <f>IF($Q1757="","",TEXT($Q1757,"mmm yyyy"))</f>
        <v/>
      </c>
      <c r="S1757" s="124">
        <f>IF(OR('Recurring Transactions'!$A$34="",$Q1757=""),0,(IF('Recurring Transactions'!$F$34="Monthly",IF(AND('Recurring Transactions'!$J$34&lt;=EOMONTH($Q1757,0),$Q1757&lt;='Recurring Transactions'!$L$34),1,0),IF('Recurring Transactions'!$F$34="Semi-monthly",IF(AND('Recurring Transactions'!$J$34&lt;=EOMONTH($Q1757,0),$Q1757&lt;='Recurring Transactions'!$L$34),2,0),IF('Recurring Transactions'!$F$34="Weekly",IF(AND('Recurring Transactions'!$J$34&lt;=EOMONTH($Q1757,0),$Q1757&lt;='Recurring Transactions'!$L$34),MAX(0,INT((MIN(EOMONTH($Q1757,0),'Recurring Transactions'!$L$34)-'Recurring Transactions'!$J$34)/7)+INT(-(MAX('Recurring Transactions'!$J$34,$Q1757)-'Recurring Transactions'!$J$34)/7)+1),0),IF('Recurring Transactions'!$F$34="Bi-weekly",IF(AND('Recurring Transactions'!$J$34&lt;=EOMONTH($Q1757,0),$Q1757&lt;='Recurring Transactions'!$L$34),MAX(0,INT((MIN(EOMONTH($Q1757,0),'Recurring Transactions'!$L$34)-'Recurring Transactions'!$J$34)/14)+INT(-(MAX('Recurring Transactions'!$J$34,$Q1757)-'Recurring Transactions'!$J$34)/14)+1),0),IF('Recurring Transactions'!$F$34="Quarterly",IF(AND(AND('Recurring Transactions'!$J$34&lt;=EOMONTH($Q1757,0),$Q1757&lt;='Recurring Transactions'!$L$34),MOD((YEAR($Q1757)-YEAR('Recurring Transactions'!$J$34))*12+MONTH($Q1757)-MONTH('Recurring Transactions'!$J$34),3)=0),1,0),IF('Recurring Transactions'!$F$34="Annually",IF(AND(AND('Recurring Transactions'!$J$34&lt;=EOMONTH($Q1757,0),$Q1757&lt;='Recurring Transactions'!$L$34),MONTH($Q1757)=MONTH('Recurring Transactions'!$J$34)),1,0),0)))))))*'Recurring Transactions'!$D$34)</f>
        <v/>
      </c>
    </row>
    <row r="1758">
      <c r="N1758" s="126">
        <f>'Recurring Transactions'!$A$34</f>
        <v/>
      </c>
      <c r="O1758" s="126">
        <f>'Recurring Transactions'!$B$34</f>
        <v/>
      </c>
      <c r="P1758" s="126">
        <f>'Recurring Transactions'!$E$34</f>
        <v/>
      </c>
      <c r="Q1758" s="72">
        <f>IF('Recurring Transactions'!$J$34="","",EDATE('Recurring Transactions'!$J$34,56))</f>
        <v/>
      </c>
      <c r="R1758" s="126">
        <f>IF($Q1758="","",TEXT($Q1758,"mmm yyyy"))</f>
        <v/>
      </c>
      <c r="S1758" s="124">
        <f>IF(OR('Recurring Transactions'!$A$34="",$Q1758=""),0,(IF('Recurring Transactions'!$F$34="Monthly",IF(AND('Recurring Transactions'!$J$34&lt;=EOMONTH($Q1758,0),$Q1758&lt;='Recurring Transactions'!$L$34),1,0),IF('Recurring Transactions'!$F$34="Semi-monthly",IF(AND('Recurring Transactions'!$J$34&lt;=EOMONTH($Q1758,0),$Q1758&lt;='Recurring Transactions'!$L$34),2,0),IF('Recurring Transactions'!$F$34="Weekly",IF(AND('Recurring Transactions'!$J$34&lt;=EOMONTH($Q1758,0),$Q1758&lt;='Recurring Transactions'!$L$34),MAX(0,INT((MIN(EOMONTH($Q1758,0),'Recurring Transactions'!$L$34)-'Recurring Transactions'!$J$34)/7)+INT(-(MAX('Recurring Transactions'!$J$34,$Q1758)-'Recurring Transactions'!$J$34)/7)+1),0),IF('Recurring Transactions'!$F$34="Bi-weekly",IF(AND('Recurring Transactions'!$J$34&lt;=EOMONTH($Q1758,0),$Q1758&lt;='Recurring Transactions'!$L$34),MAX(0,INT((MIN(EOMONTH($Q1758,0),'Recurring Transactions'!$L$34)-'Recurring Transactions'!$J$34)/14)+INT(-(MAX('Recurring Transactions'!$J$34,$Q1758)-'Recurring Transactions'!$J$34)/14)+1),0),IF('Recurring Transactions'!$F$34="Quarterly",IF(AND(AND('Recurring Transactions'!$J$34&lt;=EOMONTH($Q1758,0),$Q1758&lt;='Recurring Transactions'!$L$34),MOD((YEAR($Q1758)-YEAR('Recurring Transactions'!$J$34))*12+MONTH($Q1758)-MONTH('Recurring Transactions'!$J$34),3)=0),1,0),IF('Recurring Transactions'!$F$34="Annually",IF(AND(AND('Recurring Transactions'!$J$34&lt;=EOMONTH($Q1758,0),$Q1758&lt;='Recurring Transactions'!$L$34),MONTH($Q1758)=MONTH('Recurring Transactions'!$J$34)),1,0),0)))))))*'Recurring Transactions'!$D$34)</f>
        <v/>
      </c>
    </row>
    <row r="1759">
      <c r="N1759" s="126">
        <f>'Recurring Transactions'!$A$34</f>
        <v/>
      </c>
      <c r="O1759" s="126">
        <f>'Recurring Transactions'!$B$34</f>
        <v/>
      </c>
      <c r="P1759" s="126">
        <f>'Recurring Transactions'!$E$34</f>
        <v/>
      </c>
      <c r="Q1759" s="72">
        <f>IF('Recurring Transactions'!$J$34="","",EDATE('Recurring Transactions'!$J$34,57))</f>
        <v/>
      </c>
      <c r="R1759" s="126">
        <f>IF($Q1759="","",TEXT($Q1759,"mmm yyyy"))</f>
        <v/>
      </c>
      <c r="S1759" s="124">
        <f>IF(OR('Recurring Transactions'!$A$34="",$Q1759=""),0,(IF('Recurring Transactions'!$F$34="Monthly",IF(AND('Recurring Transactions'!$J$34&lt;=EOMONTH($Q1759,0),$Q1759&lt;='Recurring Transactions'!$L$34),1,0),IF('Recurring Transactions'!$F$34="Semi-monthly",IF(AND('Recurring Transactions'!$J$34&lt;=EOMONTH($Q1759,0),$Q1759&lt;='Recurring Transactions'!$L$34),2,0),IF('Recurring Transactions'!$F$34="Weekly",IF(AND('Recurring Transactions'!$J$34&lt;=EOMONTH($Q1759,0),$Q1759&lt;='Recurring Transactions'!$L$34),MAX(0,INT((MIN(EOMONTH($Q1759,0),'Recurring Transactions'!$L$34)-'Recurring Transactions'!$J$34)/7)+INT(-(MAX('Recurring Transactions'!$J$34,$Q1759)-'Recurring Transactions'!$J$34)/7)+1),0),IF('Recurring Transactions'!$F$34="Bi-weekly",IF(AND('Recurring Transactions'!$J$34&lt;=EOMONTH($Q1759,0),$Q1759&lt;='Recurring Transactions'!$L$34),MAX(0,INT((MIN(EOMONTH($Q1759,0),'Recurring Transactions'!$L$34)-'Recurring Transactions'!$J$34)/14)+INT(-(MAX('Recurring Transactions'!$J$34,$Q1759)-'Recurring Transactions'!$J$34)/14)+1),0),IF('Recurring Transactions'!$F$34="Quarterly",IF(AND(AND('Recurring Transactions'!$J$34&lt;=EOMONTH($Q1759,0),$Q1759&lt;='Recurring Transactions'!$L$34),MOD((YEAR($Q1759)-YEAR('Recurring Transactions'!$J$34))*12+MONTH($Q1759)-MONTH('Recurring Transactions'!$J$34),3)=0),1,0),IF('Recurring Transactions'!$F$34="Annually",IF(AND(AND('Recurring Transactions'!$J$34&lt;=EOMONTH($Q1759,0),$Q1759&lt;='Recurring Transactions'!$L$34),MONTH($Q1759)=MONTH('Recurring Transactions'!$J$34)),1,0),0)))))))*'Recurring Transactions'!$D$34)</f>
        <v/>
      </c>
    </row>
    <row r="1760">
      <c r="N1760" s="126">
        <f>'Recurring Transactions'!$A$34</f>
        <v/>
      </c>
      <c r="O1760" s="126">
        <f>'Recurring Transactions'!$B$34</f>
        <v/>
      </c>
      <c r="P1760" s="126">
        <f>'Recurring Transactions'!$E$34</f>
        <v/>
      </c>
      <c r="Q1760" s="72">
        <f>IF('Recurring Transactions'!$J$34="","",EDATE('Recurring Transactions'!$J$34,58))</f>
        <v/>
      </c>
      <c r="R1760" s="126">
        <f>IF($Q1760="","",TEXT($Q1760,"mmm yyyy"))</f>
        <v/>
      </c>
      <c r="S1760" s="124">
        <f>IF(OR('Recurring Transactions'!$A$34="",$Q1760=""),0,(IF('Recurring Transactions'!$F$34="Monthly",IF(AND('Recurring Transactions'!$J$34&lt;=EOMONTH($Q1760,0),$Q1760&lt;='Recurring Transactions'!$L$34),1,0),IF('Recurring Transactions'!$F$34="Semi-monthly",IF(AND('Recurring Transactions'!$J$34&lt;=EOMONTH($Q1760,0),$Q1760&lt;='Recurring Transactions'!$L$34),2,0),IF('Recurring Transactions'!$F$34="Weekly",IF(AND('Recurring Transactions'!$J$34&lt;=EOMONTH($Q1760,0),$Q1760&lt;='Recurring Transactions'!$L$34),MAX(0,INT((MIN(EOMONTH($Q1760,0),'Recurring Transactions'!$L$34)-'Recurring Transactions'!$J$34)/7)+INT(-(MAX('Recurring Transactions'!$J$34,$Q1760)-'Recurring Transactions'!$J$34)/7)+1),0),IF('Recurring Transactions'!$F$34="Bi-weekly",IF(AND('Recurring Transactions'!$J$34&lt;=EOMONTH($Q1760,0),$Q1760&lt;='Recurring Transactions'!$L$34),MAX(0,INT((MIN(EOMONTH($Q1760,0),'Recurring Transactions'!$L$34)-'Recurring Transactions'!$J$34)/14)+INT(-(MAX('Recurring Transactions'!$J$34,$Q1760)-'Recurring Transactions'!$J$34)/14)+1),0),IF('Recurring Transactions'!$F$34="Quarterly",IF(AND(AND('Recurring Transactions'!$J$34&lt;=EOMONTH($Q1760,0),$Q1760&lt;='Recurring Transactions'!$L$34),MOD((YEAR($Q1760)-YEAR('Recurring Transactions'!$J$34))*12+MONTH($Q1760)-MONTH('Recurring Transactions'!$J$34),3)=0),1,0),IF('Recurring Transactions'!$F$34="Annually",IF(AND(AND('Recurring Transactions'!$J$34&lt;=EOMONTH($Q1760,0),$Q1760&lt;='Recurring Transactions'!$L$34),MONTH($Q1760)=MONTH('Recurring Transactions'!$J$34)),1,0),0)))))))*'Recurring Transactions'!$D$34)</f>
        <v/>
      </c>
    </row>
    <row r="1761">
      <c r="N1761" s="126">
        <f>'Recurring Transactions'!$A$34</f>
        <v/>
      </c>
      <c r="O1761" s="126">
        <f>'Recurring Transactions'!$B$34</f>
        <v/>
      </c>
      <c r="P1761" s="126">
        <f>'Recurring Transactions'!$E$34</f>
        <v/>
      </c>
      <c r="Q1761" s="72">
        <f>IF('Recurring Transactions'!$J$34="","",EDATE('Recurring Transactions'!$J$34,59))</f>
        <v/>
      </c>
      <c r="R1761" s="126">
        <f>IF($Q1761="","",TEXT($Q1761,"mmm yyyy"))</f>
        <v/>
      </c>
      <c r="S1761" s="124">
        <f>IF(OR('Recurring Transactions'!$A$34="",$Q1761=""),0,(IF('Recurring Transactions'!$F$34="Monthly",IF(AND('Recurring Transactions'!$J$34&lt;=EOMONTH($Q1761,0),$Q1761&lt;='Recurring Transactions'!$L$34),1,0),IF('Recurring Transactions'!$F$34="Semi-monthly",IF(AND('Recurring Transactions'!$J$34&lt;=EOMONTH($Q1761,0),$Q1761&lt;='Recurring Transactions'!$L$34),2,0),IF('Recurring Transactions'!$F$34="Weekly",IF(AND('Recurring Transactions'!$J$34&lt;=EOMONTH($Q1761,0),$Q1761&lt;='Recurring Transactions'!$L$34),MAX(0,INT((MIN(EOMONTH($Q1761,0),'Recurring Transactions'!$L$34)-'Recurring Transactions'!$J$34)/7)+INT(-(MAX('Recurring Transactions'!$J$34,$Q1761)-'Recurring Transactions'!$J$34)/7)+1),0),IF('Recurring Transactions'!$F$34="Bi-weekly",IF(AND('Recurring Transactions'!$J$34&lt;=EOMONTH($Q1761,0),$Q1761&lt;='Recurring Transactions'!$L$34),MAX(0,INT((MIN(EOMONTH($Q1761,0),'Recurring Transactions'!$L$34)-'Recurring Transactions'!$J$34)/14)+INT(-(MAX('Recurring Transactions'!$J$34,$Q1761)-'Recurring Transactions'!$J$34)/14)+1),0),IF('Recurring Transactions'!$F$34="Quarterly",IF(AND(AND('Recurring Transactions'!$J$34&lt;=EOMONTH($Q1761,0),$Q1761&lt;='Recurring Transactions'!$L$34),MOD((YEAR($Q1761)-YEAR('Recurring Transactions'!$J$34))*12+MONTH($Q1761)-MONTH('Recurring Transactions'!$J$34),3)=0),1,0),IF('Recurring Transactions'!$F$34="Annually",IF(AND(AND('Recurring Transactions'!$J$34&lt;=EOMONTH($Q1761,0),$Q1761&lt;='Recurring Transactions'!$L$34),MONTH($Q1761)=MONTH('Recurring Transactions'!$J$34)),1,0),0)))))))*'Recurring Transactions'!$D$34)</f>
        <v/>
      </c>
    </row>
    <row r="1762">
      <c r="N1762" s="126">
        <f>'Recurring Transactions'!$A$35</f>
        <v/>
      </c>
      <c r="O1762" s="126">
        <f>'Recurring Transactions'!$B$35</f>
        <v/>
      </c>
      <c r="P1762" s="126">
        <f>'Recurring Transactions'!$E$35</f>
        <v/>
      </c>
      <c r="Q1762" s="72">
        <f>IF('Recurring Transactions'!$J$35="","",EDATE('Recurring Transactions'!$J$35,0))</f>
        <v/>
      </c>
      <c r="R1762" s="126">
        <f>IF($Q1762="","",TEXT($Q1762,"mmm yyyy"))</f>
        <v/>
      </c>
      <c r="S1762" s="124">
        <f>IF(OR('Recurring Transactions'!$A$35="",$Q1762=""),0,(IF('Recurring Transactions'!$F$35="Monthly",IF(AND('Recurring Transactions'!$J$35&lt;=EOMONTH($Q1762,0),$Q1762&lt;='Recurring Transactions'!$L$35),1,0),IF('Recurring Transactions'!$F$35="Semi-monthly",IF(AND('Recurring Transactions'!$J$35&lt;=EOMONTH($Q1762,0),$Q1762&lt;='Recurring Transactions'!$L$35),2,0),IF('Recurring Transactions'!$F$35="Weekly",IF(AND('Recurring Transactions'!$J$35&lt;=EOMONTH($Q1762,0),$Q1762&lt;='Recurring Transactions'!$L$35),MAX(0,INT((MIN(EOMONTH($Q1762,0),'Recurring Transactions'!$L$35)-'Recurring Transactions'!$J$35)/7)+INT(-(MAX('Recurring Transactions'!$J$35,$Q1762)-'Recurring Transactions'!$J$35)/7)+1),0),IF('Recurring Transactions'!$F$35="Bi-weekly",IF(AND('Recurring Transactions'!$J$35&lt;=EOMONTH($Q1762,0),$Q1762&lt;='Recurring Transactions'!$L$35),MAX(0,INT((MIN(EOMONTH($Q1762,0),'Recurring Transactions'!$L$35)-'Recurring Transactions'!$J$35)/14)+INT(-(MAX('Recurring Transactions'!$J$35,$Q1762)-'Recurring Transactions'!$J$35)/14)+1),0),IF('Recurring Transactions'!$F$35="Quarterly",IF(AND(AND('Recurring Transactions'!$J$35&lt;=EOMONTH($Q1762,0),$Q1762&lt;='Recurring Transactions'!$L$35),MOD((YEAR($Q1762)-YEAR('Recurring Transactions'!$J$35))*12+MONTH($Q1762)-MONTH('Recurring Transactions'!$J$35),3)=0),1,0),IF('Recurring Transactions'!$F$35="Annually",IF(AND(AND('Recurring Transactions'!$J$35&lt;=EOMONTH($Q1762,0),$Q1762&lt;='Recurring Transactions'!$L$35),MONTH($Q1762)=MONTH('Recurring Transactions'!$J$35)),1,0),0)))))))*'Recurring Transactions'!$D$35)</f>
        <v/>
      </c>
    </row>
    <row r="1763">
      <c r="N1763" s="126">
        <f>'Recurring Transactions'!$A$35</f>
        <v/>
      </c>
      <c r="O1763" s="126">
        <f>'Recurring Transactions'!$B$35</f>
        <v/>
      </c>
      <c r="P1763" s="126">
        <f>'Recurring Transactions'!$E$35</f>
        <v/>
      </c>
      <c r="Q1763" s="72">
        <f>IF('Recurring Transactions'!$J$35="","",EDATE('Recurring Transactions'!$J$35,1))</f>
        <v/>
      </c>
      <c r="R1763" s="126">
        <f>IF($Q1763="","",TEXT($Q1763,"mmm yyyy"))</f>
        <v/>
      </c>
      <c r="S1763" s="124">
        <f>IF(OR('Recurring Transactions'!$A$35="",$Q1763=""),0,(IF('Recurring Transactions'!$F$35="Monthly",IF(AND('Recurring Transactions'!$J$35&lt;=EOMONTH($Q1763,0),$Q1763&lt;='Recurring Transactions'!$L$35),1,0),IF('Recurring Transactions'!$F$35="Semi-monthly",IF(AND('Recurring Transactions'!$J$35&lt;=EOMONTH($Q1763,0),$Q1763&lt;='Recurring Transactions'!$L$35),2,0),IF('Recurring Transactions'!$F$35="Weekly",IF(AND('Recurring Transactions'!$J$35&lt;=EOMONTH($Q1763,0),$Q1763&lt;='Recurring Transactions'!$L$35),MAX(0,INT((MIN(EOMONTH($Q1763,0),'Recurring Transactions'!$L$35)-'Recurring Transactions'!$J$35)/7)+INT(-(MAX('Recurring Transactions'!$J$35,$Q1763)-'Recurring Transactions'!$J$35)/7)+1),0),IF('Recurring Transactions'!$F$35="Bi-weekly",IF(AND('Recurring Transactions'!$J$35&lt;=EOMONTH($Q1763,0),$Q1763&lt;='Recurring Transactions'!$L$35),MAX(0,INT((MIN(EOMONTH($Q1763,0),'Recurring Transactions'!$L$35)-'Recurring Transactions'!$J$35)/14)+INT(-(MAX('Recurring Transactions'!$J$35,$Q1763)-'Recurring Transactions'!$J$35)/14)+1),0),IF('Recurring Transactions'!$F$35="Quarterly",IF(AND(AND('Recurring Transactions'!$J$35&lt;=EOMONTH($Q1763,0),$Q1763&lt;='Recurring Transactions'!$L$35),MOD((YEAR($Q1763)-YEAR('Recurring Transactions'!$J$35))*12+MONTH($Q1763)-MONTH('Recurring Transactions'!$J$35),3)=0),1,0),IF('Recurring Transactions'!$F$35="Annually",IF(AND(AND('Recurring Transactions'!$J$35&lt;=EOMONTH($Q1763,0),$Q1763&lt;='Recurring Transactions'!$L$35),MONTH($Q1763)=MONTH('Recurring Transactions'!$J$35)),1,0),0)))))))*'Recurring Transactions'!$D$35)</f>
        <v/>
      </c>
    </row>
    <row r="1764">
      <c r="N1764" s="126">
        <f>'Recurring Transactions'!$A$35</f>
        <v/>
      </c>
      <c r="O1764" s="126">
        <f>'Recurring Transactions'!$B$35</f>
        <v/>
      </c>
      <c r="P1764" s="126">
        <f>'Recurring Transactions'!$E$35</f>
        <v/>
      </c>
      <c r="Q1764" s="72">
        <f>IF('Recurring Transactions'!$J$35="","",EDATE('Recurring Transactions'!$J$35,2))</f>
        <v/>
      </c>
      <c r="R1764" s="126">
        <f>IF($Q1764="","",TEXT($Q1764,"mmm yyyy"))</f>
        <v/>
      </c>
      <c r="S1764" s="124">
        <f>IF(OR('Recurring Transactions'!$A$35="",$Q1764=""),0,(IF('Recurring Transactions'!$F$35="Monthly",IF(AND('Recurring Transactions'!$J$35&lt;=EOMONTH($Q1764,0),$Q1764&lt;='Recurring Transactions'!$L$35),1,0),IF('Recurring Transactions'!$F$35="Semi-monthly",IF(AND('Recurring Transactions'!$J$35&lt;=EOMONTH($Q1764,0),$Q1764&lt;='Recurring Transactions'!$L$35),2,0),IF('Recurring Transactions'!$F$35="Weekly",IF(AND('Recurring Transactions'!$J$35&lt;=EOMONTH($Q1764,0),$Q1764&lt;='Recurring Transactions'!$L$35),MAX(0,INT((MIN(EOMONTH($Q1764,0),'Recurring Transactions'!$L$35)-'Recurring Transactions'!$J$35)/7)+INT(-(MAX('Recurring Transactions'!$J$35,$Q1764)-'Recurring Transactions'!$J$35)/7)+1),0),IF('Recurring Transactions'!$F$35="Bi-weekly",IF(AND('Recurring Transactions'!$J$35&lt;=EOMONTH($Q1764,0),$Q1764&lt;='Recurring Transactions'!$L$35),MAX(0,INT((MIN(EOMONTH($Q1764,0),'Recurring Transactions'!$L$35)-'Recurring Transactions'!$J$35)/14)+INT(-(MAX('Recurring Transactions'!$J$35,$Q1764)-'Recurring Transactions'!$J$35)/14)+1),0),IF('Recurring Transactions'!$F$35="Quarterly",IF(AND(AND('Recurring Transactions'!$J$35&lt;=EOMONTH($Q1764,0),$Q1764&lt;='Recurring Transactions'!$L$35),MOD((YEAR($Q1764)-YEAR('Recurring Transactions'!$J$35))*12+MONTH($Q1764)-MONTH('Recurring Transactions'!$J$35),3)=0),1,0),IF('Recurring Transactions'!$F$35="Annually",IF(AND(AND('Recurring Transactions'!$J$35&lt;=EOMONTH($Q1764,0),$Q1764&lt;='Recurring Transactions'!$L$35),MONTH($Q1764)=MONTH('Recurring Transactions'!$J$35)),1,0),0)))))))*'Recurring Transactions'!$D$35)</f>
        <v/>
      </c>
    </row>
    <row r="1765">
      <c r="N1765" s="126">
        <f>'Recurring Transactions'!$A$35</f>
        <v/>
      </c>
      <c r="O1765" s="126">
        <f>'Recurring Transactions'!$B$35</f>
        <v/>
      </c>
      <c r="P1765" s="126">
        <f>'Recurring Transactions'!$E$35</f>
        <v/>
      </c>
      <c r="Q1765" s="72">
        <f>IF('Recurring Transactions'!$J$35="","",EDATE('Recurring Transactions'!$J$35,3))</f>
        <v/>
      </c>
      <c r="R1765" s="126">
        <f>IF($Q1765="","",TEXT($Q1765,"mmm yyyy"))</f>
        <v/>
      </c>
      <c r="S1765" s="124">
        <f>IF(OR('Recurring Transactions'!$A$35="",$Q1765=""),0,(IF('Recurring Transactions'!$F$35="Monthly",IF(AND('Recurring Transactions'!$J$35&lt;=EOMONTH($Q1765,0),$Q1765&lt;='Recurring Transactions'!$L$35),1,0),IF('Recurring Transactions'!$F$35="Semi-monthly",IF(AND('Recurring Transactions'!$J$35&lt;=EOMONTH($Q1765,0),$Q1765&lt;='Recurring Transactions'!$L$35),2,0),IF('Recurring Transactions'!$F$35="Weekly",IF(AND('Recurring Transactions'!$J$35&lt;=EOMONTH($Q1765,0),$Q1765&lt;='Recurring Transactions'!$L$35),MAX(0,INT((MIN(EOMONTH($Q1765,0),'Recurring Transactions'!$L$35)-'Recurring Transactions'!$J$35)/7)+INT(-(MAX('Recurring Transactions'!$J$35,$Q1765)-'Recurring Transactions'!$J$35)/7)+1),0),IF('Recurring Transactions'!$F$35="Bi-weekly",IF(AND('Recurring Transactions'!$J$35&lt;=EOMONTH($Q1765,0),$Q1765&lt;='Recurring Transactions'!$L$35),MAX(0,INT((MIN(EOMONTH($Q1765,0),'Recurring Transactions'!$L$35)-'Recurring Transactions'!$J$35)/14)+INT(-(MAX('Recurring Transactions'!$J$35,$Q1765)-'Recurring Transactions'!$J$35)/14)+1),0),IF('Recurring Transactions'!$F$35="Quarterly",IF(AND(AND('Recurring Transactions'!$J$35&lt;=EOMONTH($Q1765,0),$Q1765&lt;='Recurring Transactions'!$L$35),MOD((YEAR($Q1765)-YEAR('Recurring Transactions'!$J$35))*12+MONTH($Q1765)-MONTH('Recurring Transactions'!$J$35),3)=0),1,0),IF('Recurring Transactions'!$F$35="Annually",IF(AND(AND('Recurring Transactions'!$J$35&lt;=EOMONTH($Q1765,0),$Q1765&lt;='Recurring Transactions'!$L$35),MONTH($Q1765)=MONTH('Recurring Transactions'!$J$35)),1,0),0)))))))*'Recurring Transactions'!$D$35)</f>
        <v/>
      </c>
    </row>
    <row r="1766">
      <c r="N1766" s="126">
        <f>'Recurring Transactions'!$A$35</f>
        <v/>
      </c>
      <c r="O1766" s="126">
        <f>'Recurring Transactions'!$B$35</f>
        <v/>
      </c>
      <c r="P1766" s="126">
        <f>'Recurring Transactions'!$E$35</f>
        <v/>
      </c>
      <c r="Q1766" s="72">
        <f>IF('Recurring Transactions'!$J$35="","",EDATE('Recurring Transactions'!$J$35,4))</f>
        <v/>
      </c>
      <c r="R1766" s="126">
        <f>IF($Q1766="","",TEXT($Q1766,"mmm yyyy"))</f>
        <v/>
      </c>
      <c r="S1766" s="124">
        <f>IF(OR('Recurring Transactions'!$A$35="",$Q1766=""),0,(IF('Recurring Transactions'!$F$35="Monthly",IF(AND('Recurring Transactions'!$J$35&lt;=EOMONTH($Q1766,0),$Q1766&lt;='Recurring Transactions'!$L$35),1,0),IF('Recurring Transactions'!$F$35="Semi-monthly",IF(AND('Recurring Transactions'!$J$35&lt;=EOMONTH($Q1766,0),$Q1766&lt;='Recurring Transactions'!$L$35),2,0),IF('Recurring Transactions'!$F$35="Weekly",IF(AND('Recurring Transactions'!$J$35&lt;=EOMONTH($Q1766,0),$Q1766&lt;='Recurring Transactions'!$L$35),MAX(0,INT((MIN(EOMONTH($Q1766,0),'Recurring Transactions'!$L$35)-'Recurring Transactions'!$J$35)/7)+INT(-(MAX('Recurring Transactions'!$J$35,$Q1766)-'Recurring Transactions'!$J$35)/7)+1),0),IF('Recurring Transactions'!$F$35="Bi-weekly",IF(AND('Recurring Transactions'!$J$35&lt;=EOMONTH($Q1766,0),$Q1766&lt;='Recurring Transactions'!$L$35),MAX(0,INT((MIN(EOMONTH($Q1766,0),'Recurring Transactions'!$L$35)-'Recurring Transactions'!$J$35)/14)+INT(-(MAX('Recurring Transactions'!$J$35,$Q1766)-'Recurring Transactions'!$J$35)/14)+1),0),IF('Recurring Transactions'!$F$35="Quarterly",IF(AND(AND('Recurring Transactions'!$J$35&lt;=EOMONTH($Q1766,0),$Q1766&lt;='Recurring Transactions'!$L$35),MOD((YEAR($Q1766)-YEAR('Recurring Transactions'!$J$35))*12+MONTH($Q1766)-MONTH('Recurring Transactions'!$J$35),3)=0),1,0),IF('Recurring Transactions'!$F$35="Annually",IF(AND(AND('Recurring Transactions'!$J$35&lt;=EOMONTH($Q1766,0),$Q1766&lt;='Recurring Transactions'!$L$35),MONTH($Q1766)=MONTH('Recurring Transactions'!$J$35)),1,0),0)))))))*'Recurring Transactions'!$D$35)</f>
        <v/>
      </c>
    </row>
    <row r="1767">
      <c r="N1767" s="126">
        <f>'Recurring Transactions'!$A$35</f>
        <v/>
      </c>
      <c r="O1767" s="126">
        <f>'Recurring Transactions'!$B$35</f>
        <v/>
      </c>
      <c r="P1767" s="126">
        <f>'Recurring Transactions'!$E$35</f>
        <v/>
      </c>
      <c r="Q1767" s="72">
        <f>IF('Recurring Transactions'!$J$35="","",EDATE('Recurring Transactions'!$J$35,5))</f>
        <v/>
      </c>
      <c r="R1767" s="126">
        <f>IF($Q1767="","",TEXT($Q1767,"mmm yyyy"))</f>
        <v/>
      </c>
      <c r="S1767" s="124">
        <f>IF(OR('Recurring Transactions'!$A$35="",$Q1767=""),0,(IF('Recurring Transactions'!$F$35="Monthly",IF(AND('Recurring Transactions'!$J$35&lt;=EOMONTH($Q1767,0),$Q1767&lt;='Recurring Transactions'!$L$35),1,0),IF('Recurring Transactions'!$F$35="Semi-monthly",IF(AND('Recurring Transactions'!$J$35&lt;=EOMONTH($Q1767,0),$Q1767&lt;='Recurring Transactions'!$L$35),2,0),IF('Recurring Transactions'!$F$35="Weekly",IF(AND('Recurring Transactions'!$J$35&lt;=EOMONTH($Q1767,0),$Q1767&lt;='Recurring Transactions'!$L$35),MAX(0,INT((MIN(EOMONTH($Q1767,0),'Recurring Transactions'!$L$35)-'Recurring Transactions'!$J$35)/7)+INT(-(MAX('Recurring Transactions'!$J$35,$Q1767)-'Recurring Transactions'!$J$35)/7)+1),0),IF('Recurring Transactions'!$F$35="Bi-weekly",IF(AND('Recurring Transactions'!$J$35&lt;=EOMONTH($Q1767,0),$Q1767&lt;='Recurring Transactions'!$L$35),MAX(0,INT((MIN(EOMONTH($Q1767,0),'Recurring Transactions'!$L$35)-'Recurring Transactions'!$J$35)/14)+INT(-(MAX('Recurring Transactions'!$J$35,$Q1767)-'Recurring Transactions'!$J$35)/14)+1),0),IF('Recurring Transactions'!$F$35="Quarterly",IF(AND(AND('Recurring Transactions'!$J$35&lt;=EOMONTH($Q1767,0),$Q1767&lt;='Recurring Transactions'!$L$35),MOD((YEAR($Q1767)-YEAR('Recurring Transactions'!$J$35))*12+MONTH($Q1767)-MONTH('Recurring Transactions'!$J$35),3)=0),1,0),IF('Recurring Transactions'!$F$35="Annually",IF(AND(AND('Recurring Transactions'!$J$35&lt;=EOMONTH($Q1767,0),$Q1767&lt;='Recurring Transactions'!$L$35),MONTH($Q1767)=MONTH('Recurring Transactions'!$J$35)),1,0),0)))))))*'Recurring Transactions'!$D$35)</f>
        <v/>
      </c>
    </row>
    <row r="1768">
      <c r="N1768" s="126">
        <f>'Recurring Transactions'!$A$35</f>
        <v/>
      </c>
      <c r="O1768" s="126">
        <f>'Recurring Transactions'!$B$35</f>
        <v/>
      </c>
      <c r="P1768" s="126">
        <f>'Recurring Transactions'!$E$35</f>
        <v/>
      </c>
      <c r="Q1768" s="72">
        <f>IF('Recurring Transactions'!$J$35="","",EDATE('Recurring Transactions'!$J$35,6))</f>
        <v/>
      </c>
      <c r="R1768" s="126">
        <f>IF($Q1768="","",TEXT($Q1768,"mmm yyyy"))</f>
        <v/>
      </c>
      <c r="S1768" s="124">
        <f>IF(OR('Recurring Transactions'!$A$35="",$Q1768=""),0,(IF('Recurring Transactions'!$F$35="Monthly",IF(AND('Recurring Transactions'!$J$35&lt;=EOMONTH($Q1768,0),$Q1768&lt;='Recurring Transactions'!$L$35),1,0),IF('Recurring Transactions'!$F$35="Semi-monthly",IF(AND('Recurring Transactions'!$J$35&lt;=EOMONTH($Q1768,0),$Q1768&lt;='Recurring Transactions'!$L$35),2,0),IF('Recurring Transactions'!$F$35="Weekly",IF(AND('Recurring Transactions'!$J$35&lt;=EOMONTH($Q1768,0),$Q1768&lt;='Recurring Transactions'!$L$35),MAX(0,INT((MIN(EOMONTH($Q1768,0),'Recurring Transactions'!$L$35)-'Recurring Transactions'!$J$35)/7)+INT(-(MAX('Recurring Transactions'!$J$35,$Q1768)-'Recurring Transactions'!$J$35)/7)+1),0),IF('Recurring Transactions'!$F$35="Bi-weekly",IF(AND('Recurring Transactions'!$J$35&lt;=EOMONTH($Q1768,0),$Q1768&lt;='Recurring Transactions'!$L$35),MAX(0,INT((MIN(EOMONTH($Q1768,0),'Recurring Transactions'!$L$35)-'Recurring Transactions'!$J$35)/14)+INT(-(MAX('Recurring Transactions'!$J$35,$Q1768)-'Recurring Transactions'!$J$35)/14)+1),0),IF('Recurring Transactions'!$F$35="Quarterly",IF(AND(AND('Recurring Transactions'!$J$35&lt;=EOMONTH($Q1768,0),$Q1768&lt;='Recurring Transactions'!$L$35),MOD((YEAR($Q1768)-YEAR('Recurring Transactions'!$J$35))*12+MONTH($Q1768)-MONTH('Recurring Transactions'!$J$35),3)=0),1,0),IF('Recurring Transactions'!$F$35="Annually",IF(AND(AND('Recurring Transactions'!$J$35&lt;=EOMONTH($Q1768,0),$Q1768&lt;='Recurring Transactions'!$L$35),MONTH($Q1768)=MONTH('Recurring Transactions'!$J$35)),1,0),0)))))))*'Recurring Transactions'!$D$35)</f>
        <v/>
      </c>
    </row>
    <row r="1769">
      <c r="N1769" s="126">
        <f>'Recurring Transactions'!$A$35</f>
        <v/>
      </c>
      <c r="O1769" s="126">
        <f>'Recurring Transactions'!$B$35</f>
        <v/>
      </c>
      <c r="P1769" s="126">
        <f>'Recurring Transactions'!$E$35</f>
        <v/>
      </c>
      <c r="Q1769" s="72">
        <f>IF('Recurring Transactions'!$J$35="","",EDATE('Recurring Transactions'!$J$35,7))</f>
        <v/>
      </c>
      <c r="R1769" s="126">
        <f>IF($Q1769="","",TEXT($Q1769,"mmm yyyy"))</f>
        <v/>
      </c>
      <c r="S1769" s="124">
        <f>IF(OR('Recurring Transactions'!$A$35="",$Q1769=""),0,(IF('Recurring Transactions'!$F$35="Monthly",IF(AND('Recurring Transactions'!$J$35&lt;=EOMONTH($Q1769,0),$Q1769&lt;='Recurring Transactions'!$L$35),1,0),IF('Recurring Transactions'!$F$35="Semi-monthly",IF(AND('Recurring Transactions'!$J$35&lt;=EOMONTH($Q1769,0),$Q1769&lt;='Recurring Transactions'!$L$35),2,0),IF('Recurring Transactions'!$F$35="Weekly",IF(AND('Recurring Transactions'!$J$35&lt;=EOMONTH($Q1769,0),$Q1769&lt;='Recurring Transactions'!$L$35),MAX(0,INT((MIN(EOMONTH($Q1769,0),'Recurring Transactions'!$L$35)-'Recurring Transactions'!$J$35)/7)+INT(-(MAX('Recurring Transactions'!$J$35,$Q1769)-'Recurring Transactions'!$J$35)/7)+1),0),IF('Recurring Transactions'!$F$35="Bi-weekly",IF(AND('Recurring Transactions'!$J$35&lt;=EOMONTH($Q1769,0),$Q1769&lt;='Recurring Transactions'!$L$35),MAX(0,INT((MIN(EOMONTH($Q1769,0),'Recurring Transactions'!$L$35)-'Recurring Transactions'!$J$35)/14)+INT(-(MAX('Recurring Transactions'!$J$35,$Q1769)-'Recurring Transactions'!$J$35)/14)+1),0),IF('Recurring Transactions'!$F$35="Quarterly",IF(AND(AND('Recurring Transactions'!$J$35&lt;=EOMONTH($Q1769,0),$Q1769&lt;='Recurring Transactions'!$L$35),MOD((YEAR($Q1769)-YEAR('Recurring Transactions'!$J$35))*12+MONTH($Q1769)-MONTH('Recurring Transactions'!$J$35),3)=0),1,0),IF('Recurring Transactions'!$F$35="Annually",IF(AND(AND('Recurring Transactions'!$J$35&lt;=EOMONTH($Q1769,0),$Q1769&lt;='Recurring Transactions'!$L$35),MONTH($Q1769)=MONTH('Recurring Transactions'!$J$35)),1,0),0)))))))*'Recurring Transactions'!$D$35)</f>
        <v/>
      </c>
    </row>
    <row r="1770">
      <c r="N1770" s="126">
        <f>'Recurring Transactions'!$A$35</f>
        <v/>
      </c>
      <c r="O1770" s="126">
        <f>'Recurring Transactions'!$B$35</f>
        <v/>
      </c>
      <c r="P1770" s="126">
        <f>'Recurring Transactions'!$E$35</f>
        <v/>
      </c>
      <c r="Q1770" s="72">
        <f>IF('Recurring Transactions'!$J$35="","",EDATE('Recurring Transactions'!$J$35,8))</f>
        <v/>
      </c>
      <c r="R1770" s="126">
        <f>IF($Q1770="","",TEXT($Q1770,"mmm yyyy"))</f>
        <v/>
      </c>
      <c r="S1770" s="124">
        <f>IF(OR('Recurring Transactions'!$A$35="",$Q1770=""),0,(IF('Recurring Transactions'!$F$35="Monthly",IF(AND('Recurring Transactions'!$J$35&lt;=EOMONTH($Q1770,0),$Q1770&lt;='Recurring Transactions'!$L$35),1,0),IF('Recurring Transactions'!$F$35="Semi-monthly",IF(AND('Recurring Transactions'!$J$35&lt;=EOMONTH($Q1770,0),$Q1770&lt;='Recurring Transactions'!$L$35),2,0),IF('Recurring Transactions'!$F$35="Weekly",IF(AND('Recurring Transactions'!$J$35&lt;=EOMONTH($Q1770,0),$Q1770&lt;='Recurring Transactions'!$L$35),MAX(0,INT((MIN(EOMONTH($Q1770,0),'Recurring Transactions'!$L$35)-'Recurring Transactions'!$J$35)/7)+INT(-(MAX('Recurring Transactions'!$J$35,$Q1770)-'Recurring Transactions'!$J$35)/7)+1),0),IF('Recurring Transactions'!$F$35="Bi-weekly",IF(AND('Recurring Transactions'!$J$35&lt;=EOMONTH($Q1770,0),$Q1770&lt;='Recurring Transactions'!$L$35),MAX(0,INT((MIN(EOMONTH($Q1770,0),'Recurring Transactions'!$L$35)-'Recurring Transactions'!$J$35)/14)+INT(-(MAX('Recurring Transactions'!$J$35,$Q1770)-'Recurring Transactions'!$J$35)/14)+1),0),IF('Recurring Transactions'!$F$35="Quarterly",IF(AND(AND('Recurring Transactions'!$J$35&lt;=EOMONTH($Q1770,0),$Q1770&lt;='Recurring Transactions'!$L$35),MOD((YEAR($Q1770)-YEAR('Recurring Transactions'!$J$35))*12+MONTH($Q1770)-MONTH('Recurring Transactions'!$J$35),3)=0),1,0),IF('Recurring Transactions'!$F$35="Annually",IF(AND(AND('Recurring Transactions'!$J$35&lt;=EOMONTH($Q1770,0),$Q1770&lt;='Recurring Transactions'!$L$35),MONTH($Q1770)=MONTH('Recurring Transactions'!$J$35)),1,0),0)))))))*'Recurring Transactions'!$D$35)</f>
        <v/>
      </c>
    </row>
    <row r="1771">
      <c r="N1771" s="126">
        <f>'Recurring Transactions'!$A$35</f>
        <v/>
      </c>
      <c r="O1771" s="126">
        <f>'Recurring Transactions'!$B$35</f>
        <v/>
      </c>
      <c r="P1771" s="126">
        <f>'Recurring Transactions'!$E$35</f>
        <v/>
      </c>
      <c r="Q1771" s="72">
        <f>IF('Recurring Transactions'!$J$35="","",EDATE('Recurring Transactions'!$J$35,9))</f>
        <v/>
      </c>
      <c r="R1771" s="126">
        <f>IF($Q1771="","",TEXT($Q1771,"mmm yyyy"))</f>
        <v/>
      </c>
      <c r="S1771" s="124">
        <f>IF(OR('Recurring Transactions'!$A$35="",$Q1771=""),0,(IF('Recurring Transactions'!$F$35="Monthly",IF(AND('Recurring Transactions'!$J$35&lt;=EOMONTH($Q1771,0),$Q1771&lt;='Recurring Transactions'!$L$35),1,0),IF('Recurring Transactions'!$F$35="Semi-monthly",IF(AND('Recurring Transactions'!$J$35&lt;=EOMONTH($Q1771,0),$Q1771&lt;='Recurring Transactions'!$L$35),2,0),IF('Recurring Transactions'!$F$35="Weekly",IF(AND('Recurring Transactions'!$J$35&lt;=EOMONTH($Q1771,0),$Q1771&lt;='Recurring Transactions'!$L$35),MAX(0,INT((MIN(EOMONTH($Q1771,0),'Recurring Transactions'!$L$35)-'Recurring Transactions'!$J$35)/7)+INT(-(MAX('Recurring Transactions'!$J$35,$Q1771)-'Recurring Transactions'!$J$35)/7)+1),0),IF('Recurring Transactions'!$F$35="Bi-weekly",IF(AND('Recurring Transactions'!$J$35&lt;=EOMONTH($Q1771,0),$Q1771&lt;='Recurring Transactions'!$L$35),MAX(0,INT((MIN(EOMONTH($Q1771,0),'Recurring Transactions'!$L$35)-'Recurring Transactions'!$J$35)/14)+INT(-(MAX('Recurring Transactions'!$J$35,$Q1771)-'Recurring Transactions'!$J$35)/14)+1),0),IF('Recurring Transactions'!$F$35="Quarterly",IF(AND(AND('Recurring Transactions'!$J$35&lt;=EOMONTH($Q1771,0),$Q1771&lt;='Recurring Transactions'!$L$35),MOD((YEAR($Q1771)-YEAR('Recurring Transactions'!$J$35))*12+MONTH($Q1771)-MONTH('Recurring Transactions'!$J$35),3)=0),1,0),IF('Recurring Transactions'!$F$35="Annually",IF(AND(AND('Recurring Transactions'!$J$35&lt;=EOMONTH($Q1771,0),$Q1771&lt;='Recurring Transactions'!$L$35),MONTH($Q1771)=MONTH('Recurring Transactions'!$J$35)),1,0),0)))))))*'Recurring Transactions'!$D$35)</f>
        <v/>
      </c>
    </row>
    <row r="1772">
      <c r="N1772" s="126">
        <f>'Recurring Transactions'!$A$35</f>
        <v/>
      </c>
      <c r="O1772" s="126">
        <f>'Recurring Transactions'!$B$35</f>
        <v/>
      </c>
      <c r="P1772" s="126">
        <f>'Recurring Transactions'!$E$35</f>
        <v/>
      </c>
      <c r="Q1772" s="72">
        <f>IF('Recurring Transactions'!$J$35="","",EDATE('Recurring Transactions'!$J$35,10))</f>
        <v/>
      </c>
      <c r="R1772" s="126">
        <f>IF($Q1772="","",TEXT($Q1772,"mmm yyyy"))</f>
        <v/>
      </c>
      <c r="S1772" s="124">
        <f>IF(OR('Recurring Transactions'!$A$35="",$Q1772=""),0,(IF('Recurring Transactions'!$F$35="Monthly",IF(AND('Recurring Transactions'!$J$35&lt;=EOMONTH($Q1772,0),$Q1772&lt;='Recurring Transactions'!$L$35),1,0),IF('Recurring Transactions'!$F$35="Semi-monthly",IF(AND('Recurring Transactions'!$J$35&lt;=EOMONTH($Q1772,0),$Q1772&lt;='Recurring Transactions'!$L$35),2,0),IF('Recurring Transactions'!$F$35="Weekly",IF(AND('Recurring Transactions'!$J$35&lt;=EOMONTH($Q1772,0),$Q1772&lt;='Recurring Transactions'!$L$35),MAX(0,INT((MIN(EOMONTH($Q1772,0),'Recurring Transactions'!$L$35)-'Recurring Transactions'!$J$35)/7)+INT(-(MAX('Recurring Transactions'!$J$35,$Q1772)-'Recurring Transactions'!$J$35)/7)+1),0),IF('Recurring Transactions'!$F$35="Bi-weekly",IF(AND('Recurring Transactions'!$J$35&lt;=EOMONTH($Q1772,0),$Q1772&lt;='Recurring Transactions'!$L$35),MAX(0,INT((MIN(EOMONTH($Q1772,0),'Recurring Transactions'!$L$35)-'Recurring Transactions'!$J$35)/14)+INT(-(MAX('Recurring Transactions'!$J$35,$Q1772)-'Recurring Transactions'!$J$35)/14)+1),0),IF('Recurring Transactions'!$F$35="Quarterly",IF(AND(AND('Recurring Transactions'!$J$35&lt;=EOMONTH($Q1772,0),$Q1772&lt;='Recurring Transactions'!$L$35),MOD((YEAR($Q1772)-YEAR('Recurring Transactions'!$J$35))*12+MONTH($Q1772)-MONTH('Recurring Transactions'!$J$35),3)=0),1,0),IF('Recurring Transactions'!$F$35="Annually",IF(AND(AND('Recurring Transactions'!$J$35&lt;=EOMONTH($Q1772,0),$Q1772&lt;='Recurring Transactions'!$L$35),MONTH($Q1772)=MONTH('Recurring Transactions'!$J$35)),1,0),0)))))))*'Recurring Transactions'!$D$35)</f>
        <v/>
      </c>
    </row>
    <row r="1773">
      <c r="N1773" s="126">
        <f>'Recurring Transactions'!$A$35</f>
        <v/>
      </c>
      <c r="O1773" s="126">
        <f>'Recurring Transactions'!$B$35</f>
        <v/>
      </c>
      <c r="P1773" s="126">
        <f>'Recurring Transactions'!$E$35</f>
        <v/>
      </c>
      <c r="Q1773" s="72">
        <f>IF('Recurring Transactions'!$J$35="","",EDATE('Recurring Transactions'!$J$35,11))</f>
        <v/>
      </c>
      <c r="R1773" s="126">
        <f>IF($Q1773="","",TEXT($Q1773,"mmm yyyy"))</f>
        <v/>
      </c>
      <c r="S1773" s="124">
        <f>IF(OR('Recurring Transactions'!$A$35="",$Q1773=""),0,(IF('Recurring Transactions'!$F$35="Monthly",IF(AND('Recurring Transactions'!$J$35&lt;=EOMONTH($Q1773,0),$Q1773&lt;='Recurring Transactions'!$L$35),1,0),IF('Recurring Transactions'!$F$35="Semi-monthly",IF(AND('Recurring Transactions'!$J$35&lt;=EOMONTH($Q1773,0),$Q1773&lt;='Recurring Transactions'!$L$35),2,0),IF('Recurring Transactions'!$F$35="Weekly",IF(AND('Recurring Transactions'!$J$35&lt;=EOMONTH($Q1773,0),$Q1773&lt;='Recurring Transactions'!$L$35),MAX(0,INT((MIN(EOMONTH($Q1773,0),'Recurring Transactions'!$L$35)-'Recurring Transactions'!$J$35)/7)+INT(-(MAX('Recurring Transactions'!$J$35,$Q1773)-'Recurring Transactions'!$J$35)/7)+1),0),IF('Recurring Transactions'!$F$35="Bi-weekly",IF(AND('Recurring Transactions'!$J$35&lt;=EOMONTH($Q1773,0),$Q1773&lt;='Recurring Transactions'!$L$35),MAX(0,INT((MIN(EOMONTH($Q1773,0),'Recurring Transactions'!$L$35)-'Recurring Transactions'!$J$35)/14)+INT(-(MAX('Recurring Transactions'!$J$35,$Q1773)-'Recurring Transactions'!$J$35)/14)+1),0),IF('Recurring Transactions'!$F$35="Quarterly",IF(AND(AND('Recurring Transactions'!$J$35&lt;=EOMONTH($Q1773,0),$Q1773&lt;='Recurring Transactions'!$L$35),MOD((YEAR($Q1773)-YEAR('Recurring Transactions'!$J$35))*12+MONTH($Q1773)-MONTH('Recurring Transactions'!$J$35),3)=0),1,0),IF('Recurring Transactions'!$F$35="Annually",IF(AND(AND('Recurring Transactions'!$J$35&lt;=EOMONTH($Q1773,0),$Q1773&lt;='Recurring Transactions'!$L$35),MONTH($Q1773)=MONTH('Recurring Transactions'!$J$35)),1,0),0)))))))*'Recurring Transactions'!$D$35)</f>
        <v/>
      </c>
    </row>
    <row r="1774">
      <c r="N1774" s="126">
        <f>'Recurring Transactions'!$A$35</f>
        <v/>
      </c>
      <c r="O1774" s="126">
        <f>'Recurring Transactions'!$B$35</f>
        <v/>
      </c>
      <c r="P1774" s="126">
        <f>'Recurring Transactions'!$E$35</f>
        <v/>
      </c>
      <c r="Q1774" s="72">
        <f>IF('Recurring Transactions'!$J$35="","",EDATE('Recurring Transactions'!$J$35,12))</f>
        <v/>
      </c>
      <c r="R1774" s="126">
        <f>IF($Q1774="","",TEXT($Q1774,"mmm yyyy"))</f>
        <v/>
      </c>
      <c r="S1774" s="124">
        <f>IF(OR('Recurring Transactions'!$A$35="",$Q1774=""),0,(IF('Recurring Transactions'!$F$35="Monthly",IF(AND('Recurring Transactions'!$J$35&lt;=EOMONTH($Q1774,0),$Q1774&lt;='Recurring Transactions'!$L$35),1,0),IF('Recurring Transactions'!$F$35="Semi-monthly",IF(AND('Recurring Transactions'!$J$35&lt;=EOMONTH($Q1774,0),$Q1774&lt;='Recurring Transactions'!$L$35),2,0),IF('Recurring Transactions'!$F$35="Weekly",IF(AND('Recurring Transactions'!$J$35&lt;=EOMONTH($Q1774,0),$Q1774&lt;='Recurring Transactions'!$L$35),MAX(0,INT((MIN(EOMONTH($Q1774,0),'Recurring Transactions'!$L$35)-'Recurring Transactions'!$J$35)/7)+INT(-(MAX('Recurring Transactions'!$J$35,$Q1774)-'Recurring Transactions'!$J$35)/7)+1),0),IF('Recurring Transactions'!$F$35="Bi-weekly",IF(AND('Recurring Transactions'!$J$35&lt;=EOMONTH($Q1774,0),$Q1774&lt;='Recurring Transactions'!$L$35),MAX(0,INT((MIN(EOMONTH($Q1774,0),'Recurring Transactions'!$L$35)-'Recurring Transactions'!$J$35)/14)+INT(-(MAX('Recurring Transactions'!$J$35,$Q1774)-'Recurring Transactions'!$J$35)/14)+1),0),IF('Recurring Transactions'!$F$35="Quarterly",IF(AND(AND('Recurring Transactions'!$J$35&lt;=EOMONTH($Q1774,0),$Q1774&lt;='Recurring Transactions'!$L$35),MOD((YEAR($Q1774)-YEAR('Recurring Transactions'!$J$35))*12+MONTH($Q1774)-MONTH('Recurring Transactions'!$J$35),3)=0),1,0),IF('Recurring Transactions'!$F$35="Annually",IF(AND(AND('Recurring Transactions'!$J$35&lt;=EOMONTH($Q1774,0),$Q1774&lt;='Recurring Transactions'!$L$35),MONTH($Q1774)=MONTH('Recurring Transactions'!$J$35)),1,0),0)))))))*'Recurring Transactions'!$D$35)</f>
        <v/>
      </c>
    </row>
    <row r="1775">
      <c r="N1775" s="126">
        <f>'Recurring Transactions'!$A$35</f>
        <v/>
      </c>
      <c r="O1775" s="126">
        <f>'Recurring Transactions'!$B$35</f>
        <v/>
      </c>
      <c r="P1775" s="126">
        <f>'Recurring Transactions'!$E$35</f>
        <v/>
      </c>
      <c r="Q1775" s="72">
        <f>IF('Recurring Transactions'!$J$35="","",EDATE('Recurring Transactions'!$J$35,13))</f>
        <v/>
      </c>
      <c r="R1775" s="126">
        <f>IF($Q1775="","",TEXT($Q1775,"mmm yyyy"))</f>
        <v/>
      </c>
      <c r="S1775" s="124">
        <f>IF(OR('Recurring Transactions'!$A$35="",$Q1775=""),0,(IF('Recurring Transactions'!$F$35="Monthly",IF(AND('Recurring Transactions'!$J$35&lt;=EOMONTH($Q1775,0),$Q1775&lt;='Recurring Transactions'!$L$35),1,0),IF('Recurring Transactions'!$F$35="Semi-monthly",IF(AND('Recurring Transactions'!$J$35&lt;=EOMONTH($Q1775,0),$Q1775&lt;='Recurring Transactions'!$L$35),2,0),IF('Recurring Transactions'!$F$35="Weekly",IF(AND('Recurring Transactions'!$J$35&lt;=EOMONTH($Q1775,0),$Q1775&lt;='Recurring Transactions'!$L$35),MAX(0,INT((MIN(EOMONTH($Q1775,0),'Recurring Transactions'!$L$35)-'Recurring Transactions'!$J$35)/7)+INT(-(MAX('Recurring Transactions'!$J$35,$Q1775)-'Recurring Transactions'!$J$35)/7)+1),0),IF('Recurring Transactions'!$F$35="Bi-weekly",IF(AND('Recurring Transactions'!$J$35&lt;=EOMONTH($Q1775,0),$Q1775&lt;='Recurring Transactions'!$L$35),MAX(0,INT((MIN(EOMONTH($Q1775,0),'Recurring Transactions'!$L$35)-'Recurring Transactions'!$J$35)/14)+INT(-(MAX('Recurring Transactions'!$J$35,$Q1775)-'Recurring Transactions'!$J$35)/14)+1),0),IF('Recurring Transactions'!$F$35="Quarterly",IF(AND(AND('Recurring Transactions'!$J$35&lt;=EOMONTH($Q1775,0),$Q1775&lt;='Recurring Transactions'!$L$35),MOD((YEAR($Q1775)-YEAR('Recurring Transactions'!$J$35))*12+MONTH($Q1775)-MONTH('Recurring Transactions'!$J$35),3)=0),1,0),IF('Recurring Transactions'!$F$35="Annually",IF(AND(AND('Recurring Transactions'!$J$35&lt;=EOMONTH($Q1775,0),$Q1775&lt;='Recurring Transactions'!$L$35),MONTH($Q1775)=MONTH('Recurring Transactions'!$J$35)),1,0),0)))))))*'Recurring Transactions'!$D$35)</f>
        <v/>
      </c>
    </row>
    <row r="1776">
      <c r="N1776" s="126">
        <f>'Recurring Transactions'!$A$35</f>
        <v/>
      </c>
      <c r="O1776" s="126">
        <f>'Recurring Transactions'!$B$35</f>
        <v/>
      </c>
      <c r="P1776" s="126">
        <f>'Recurring Transactions'!$E$35</f>
        <v/>
      </c>
      <c r="Q1776" s="72">
        <f>IF('Recurring Transactions'!$J$35="","",EDATE('Recurring Transactions'!$J$35,14))</f>
        <v/>
      </c>
      <c r="R1776" s="126">
        <f>IF($Q1776="","",TEXT($Q1776,"mmm yyyy"))</f>
        <v/>
      </c>
      <c r="S1776" s="124">
        <f>IF(OR('Recurring Transactions'!$A$35="",$Q1776=""),0,(IF('Recurring Transactions'!$F$35="Monthly",IF(AND('Recurring Transactions'!$J$35&lt;=EOMONTH($Q1776,0),$Q1776&lt;='Recurring Transactions'!$L$35),1,0),IF('Recurring Transactions'!$F$35="Semi-monthly",IF(AND('Recurring Transactions'!$J$35&lt;=EOMONTH($Q1776,0),$Q1776&lt;='Recurring Transactions'!$L$35),2,0),IF('Recurring Transactions'!$F$35="Weekly",IF(AND('Recurring Transactions'!$J$35&lt;=EOMONTH($Q1776,0),$Q1776&lt;='Recurring Transactions'!$L$35),MAX(0,INT((MIN(EOMONTH($Q1776,0),'Recurring Transactions'!$L$35)-'Recurring Transactions'!$J$35)/7)+INT(-(MAX('Recurring Transactions'!$J$35,$Q1776)-'Recurring Transactions'!$J$35)/7)+1),0),IF('Recurring Transactions'!$F$35="Bi-weekly",IF(AND('Recurring Transactions'!$J$35&lt;=EOMONTH($Q1776,0),$Q1776&lt;='Recurring Transactions'!$L$35),MAX(0,INT((MIN(EOMONTH($Q1776,0),'Recurring Transactions'!$L$35)-'Recurring Transactions'!$J$35)/14)+INT(-(MAX('Recurring Transactions'!$J$35,$Q1776)-'Recurring Transactions'!$J$35)/14)+1),0),IF('Recurring Transactions'!$F$35="Quarterly",IF(AND(AND('Recurring Transactions'!$J$35&lt;=EOMONTH($Q1776,0),$Q1776&lt;='Recurring Transactions'!$L$35),MOD((YEAR($Q1776)-YEAR('Recurring Transactions'!$J$35))*12+MONTH($Q1776)-MONTH('Recurring Transactions'!$J$35),3)=0),1,0),IF('Recurring Transactions'!$F$35="Annually",IF(AND(AND('Recurring Transactions'!$J$35&lt;=EOMONTH($Q1776,0),$Q1776&lt;='Recurring Transactions'!$L$35),MONTH($Q1776)=MONTH('Recurring Transactions'!$J$35)),1,0),0)))))))*'Recurring Transactions'!$D$35)</f>
        <v/>
      </c>
    </row>
    <row r="1777">
      <c r="N1777" s="126">
        <f>'Recurring Transactions'!$A$35</f>
        <v/>
      </c>
      <c r="O1777" s="126">
        <f>'Recurring Transactions'!$B$35</f>
        <v/>
      </c>
      <c r="P1777" s="126">
        <f>'Recurring Transactions'!$E$35</f>
        <v/>
      </c>
      <c r="Q1777" s="72">
        <f>IF('Recurring Transactions'!$J$35="","",EDATE('Recurring Transactions'!$J$35,15))</f>
        <v/>
      </c>
      <c r="R1777" s="126">
        <f>IF($Q1777="","",TEXT($Q1777,"mmm yyyy"))</f>
        <v/>
      </c>
      <c r="S1777" s="124">
        <f>IF(OR('Recurring Transactions'!$A$35="",$Q1777=""),0,(IF('Recurring Transactions'!$F$35="Monthly",IF(AND('Recurring Transactions'!$J$35&lt;=EOMONTH($Q1777,0),$Q1777&lt;='Recurring Transactions'!$L$35),1,0),IF('Recurring Transactions'!$F$35="Semi-monthly",IF(AND('Recurring Transactions'!$J$35&lt;=EOMONTH($Q1777,0),$Q1777&lt;='Recurring Transactions'!$L$35),2,0),IF('Recurring Transactions'!$F$35="Weekly",IF(AND('Recurring Transactions'!$J$35&lt;=EOMONTH($Q1777,0),$Q1777&lt;='Recurring Transactions'!$L$35),MAX(0,INT((MIN(EOMONTH($Q1777,0),'Recurring Transactions'!$L$35)-'Recurring Transactions'!$J$35)/7)+INT(-(MAX('Recurring Transactions'!$J$35,$Q1777)-'Recurring Transactions'!$J$35)/7)+1),0),IF('Recurring Transactions'!$F$35="Bi-weekly",IF(AND('Recurring Transactions'!$J$35&lt;=EOMONTH($Q1777,0),$Q1777&lt;='Recurring Transactions'!$L$35),MAX(0,INT((MIN(EOMONTH($Q1777,0),'Recurring Transactions'!$L$35)-'Recurring Transactions'!$J$35)/14)+INT(-(MAX('Recurring Transactions'!$J$35,$Q1777)-'Recurring Transactions'!$J$35)/14)+1),0),IF('Recurring Transactions'!$F$35="Quarterly",IF(AND(AND('Recurring Transactions'!$J$35&lt;=EOMONTH($Q1777,0),$Q1777&lt;='Recurring Transactions'!$L$35),MOD((YEAR($Q1777)-YEAR('Recurring Transactions'!$J$35))*12+MONTH($Q1777)-MONTH('Recurring Transactions'!$J$35),3)=0),1,0),IF('Recurring Transactions'!$F$35="Annually",IF(AND(AND('Recurring Transactions'!$J$35&lt;=EOMONTH($Q1777,0),$Q1777&lt;='Recurring Transactions'!$L$35),MONTH($Q1777)=MONTH('Recurring Transactions'!$J$35)),1,0),0)))))))*'Recurring Transactions'!$D$35)</f>
        <v/>
      </c>
    </row>
    <row r="1778">
      <c r="N1778" s="126">
        <f>'Recurring Transactions'!$A$35</f>
        <v/>
      </c>
      <c r="O1778" s="126">
        <f>'Recurring Transactions'!$B$35</f>
        <v/>
      </c>
      <c r="P1778" s="126">
        <f>'Recurring Transactions'!$E$35</f>
        <v/>
      </c>
      <c r="Q1778" s="72">
        <f>IF('Recurring Transactions'!$J$35="","",EDATE('Recurring Transactions'!$J$35,16))</f>
        <v/>
      </c>
      <c r="R1778" s="126">
        <f>IF($Q1778="","",TEXT($Q1778,"mmm yyyy"))</f>
        <v/>
      </c>
      <c r="S1778" s="124">
        <f>IF(OR('Recurring Transactions'!$A$35="",$Q1778=""),0,(IF('Recurring Transactions'!$F$35="Monthly",IF(AND('Recurring Transactions'!$J$35&lt;=EOMONTH($Q1778,0),$Q1778&lt;='Recurring Transactions'!$L$35),1,0),IF('Recurring Transactions'!$F$35="Semi-monthly",IF(AND('Recurring Transactions'!$J$35&lt;=EOMONTH($Q1778,0),$Q1778&lt;='Recurring Transactions'!$L$35),2,0),IF('Recurring Transactions'!$F$35="Weekly",IF(AND('Recurring Transactions'!$J$35&lt;=EOMONTH($Q1778,0),$Q1778&lt;='Recurring Transactions'!$L$35),MAX(0,INT((MIN(EOMONTH($Q1778,0),'Recurring Transactions'!$L$35)-'Recurring Transactions'!$J$35)/7)+INT(-(MAX('Recurring Transactions'!$J$35,$Q1778)-'Recurring Transactions'!$J$35)/7)+1),0),IF('Recurring Transactions'!$F$35="Bi-weekly",IF(AND('Recurring Transactions'!$J$35&lt;=EOMONTH($Q1778,0),$Q1778&lt;='Recurring Transactions'!$L$35),MAX(0,INT((MIN(EOMONTH($Q1778,0),'Recurring Transactions'!$L$35)-'Recurring Transactions'!$J$35)/14)+INT(-(MAX('Recurring Transactions'!$J$35,$Q1778)-'Recurring Transactions'!$J$35)/14)+1),0),IF('Recurring Transactions'!$F$35="Quarterly",IF(AND(AND('Recurring Transactions'!$J$35&lt;=EOMONTH($Q1778,0),$Q1778&lt;='Recurring Transactions'!$L$35),MOD((YEAR($Q1778)-YEAR('Recurring Transactions'!$J$35))*12+MONTH($Q1778)-MONTH('Recurring Transactions'!$J$35),3)=0),1,0),IF('Recurring Transactions'!$F$35="Annually",IF(AND(AND('Recurring Transactions'!$J$35&lt;=EOMONTH($Q1778,0),$Q1778&lt;='Recurring Transactions'!$L$35),MONTH($Q1778)=MONTH('Recurring Transactions'!$J$35)),1,0),0)))))))*'Recurring Transactions'!$D$35)</f>
        <v/>
      </c>
    </row>
    <row r="1779">
      <c r="N1779" s="126">
        <f>'Recurring Transactions'!$A$35</f>
        <v/>
      </c>
      <c r="O1779" s="126">
        <f>'Recurring Transactions'!$B$35</f>
        <v/>
      </c>
      <c r="P1779" s="126">
        <f>'Recurring Transactions'!$E$35</f>
        <v/>
      </c>
      <c r="Q1779" s="72">
        <f>IF('Recurring Transactions'!$J$35="","",EDATE('Recurring Transactions'!$J$35,17))</f>
        <v/>
      </c>
      <c r="R1779" s="126">
        <f>IF($Q1779="","",TEXT($Q1779,"mmm yyyy"))</f>
        <v/>
      </c>
      <c r="S1779" s="124">
        <f>IF(OR('Recurring Transactions'!$A$35="",$Q1779=""),0,(IF('Recurring Transactions'!$F$35="Monthly",IF(AND('Recurring Transactions'!$J$35&lt;=EOMONTH($Q1779,0),$Q1779&lt;='Recurring Transactions'!$L$35),1,0),IF('Recurring Transactions'!$F$35="Semi-monthly",IF(AND('Recurring Transactions'!$J$35&lt;=EOMONTH($Q1779,0),$Q1779&lt;='Recurring Transactions'!$L$35),2,0),IF('Recurring Transactions'!$F$35="Weekly",IF(AND('Recurring Transactions'!$J$35&lt;=EOMONTH($Q1779,0),$Q1779&lt;='Recurring Transactions'!$L$35),MAX(0,INT((MIN(EOMONTH($Q1779,0),'Recurring Transactions'!$L$35)-'Recurring Transactions'!$J$35)/7)+INT(-(MAX('Recurring Transactions'!$J$35,$Q1779)-'Recurring Transactions'!$J$35)/7)+1),0),IF('Recurring Transactions'!$F$35="Bi-weekly",IF(AND('Recurring Transactions'!$J$35&lt;=EOMONTH($Q1779,0),$Q1779&lt;='Recurring Transactions'!$L$35),MAX(0,INT((MIN(EOMONTH($Q1779,0),'Recurring Transactions'!$L$35)-'Recurring Transactions'!$J$35)/14)+INT(-(MAX('Recurring Transactions'!$J$35,$Q1779)-'Recurring Transactions'!$J$35)/14)+1),0),IF('Recurring Transactions'!$F$35="Quarterly",IF(AND(AND('Recurring Transactions'!$J$35&lt;=EOMONTH($Q1779,0),$Q1779&lt;='Recurring Transactions'!$L$35),MOD((YEAR($Q1779)-YEAR('Recurring Transactions'!$J$35))*12+MONTH($Q1779)-MONTH('Recurring Transactions'!$J$35),3)=0),1,0),IF('Recurring Transactions'!$F$35="Annually",IF(AND(AND('Recurring Transactions'!$J$35&lt;=EOMONTH($Q1779,0),$Q1779&lt;='Recurring Transactions'!$L$35),MONTH($Q1779)=MONTH('Recurring Transactions'!$J$35)),1,0),0)))))))*'Recurring Transactions'!$D$35)</f>
        <v/>
      </c>
    </row>
    <row r="1780">
      <c r="N1780" s="126">
        <f>'Recurring Transactions'!$A$35</f>
        <v/>
      </c>
      <c r="O1780" s="126">
        <f>'Recurring Transactions'!$B$35</f>
        <v/>
      </c>
      <c r="P1780" s="126">
        <f>'Recurring Transactions'!$E$35</f>
        <v/>
      </c>
      <c r="Q1780" s="72">
        <f>IF('Recurring Transactions'!$J$35="","",EDATE('Recurring Transactions'!$J$35,18))</f>
        <v/>
      </c>
      <c r="R1780" s="126">
        <f>IF($Q1780="","",TEXT($Q1780,"mmm yyyy"))</f>
        <v/>
      </c>
      <c r="S1780" s="124">
        <f>IF(OR('Recurring Transactions'!$A$35="",$Q1780=""),0,(IF('Recurring Transactions'!$F$35="Monthly",IF(AND('Recurring Transactions'!$J$35&lt;=EOMONTH($Q1780,0),$Q1780&lt;='Recurring Transactions'!$L$35),1,0),IF('Recurring Transactions'!$F$35="Semi-monthly",IF(AND('Recurring Transactions'!$J$35&lt;=EOMONTH($Q1780,0),$Q1780&lt;='Recurring Transactions'!$L$35),2,0),IF('Recurring Transactions'!$F$35="Weekly",IF(AND('Recurring Transactions'!$J$35&lt;=EOMONTH($Q1780,0),$Q1780&lt;='Recurring Transactions'!$L$35),MAX(0,INT((MIN(EOMONTH($Q1780,0),'Recurring Transactions'!$L$35)-'Recurring Transactions'!$J$35)/7)+INT(-(MAX('Recurring Transactions'!$J$35,$Q1780)-'Recurring Transactions'!$J$35)/7)+1),0),IF('Recurring Transactions'!$F$35="Bi-weekly",IF(AND('Recurring Transactions'!$J$35&lt;=EOMONTH($Q1780,0),$Q1780&lt;='Recurring Transactions'!$L$35),MAX(0,INT((MIN(EOMONTH($Q1780,0),'Recurring Transactions'!$L$35)-'Recurring Transactions'!$J$35)/14)+INT(-(MAX('Recurring Transactions'!$J$35,$Q1780)-'Recurring Transactions'!$J$35)/14)+1),0),IF('Recurring Transactions'!$F$35="Quarterly",IF(AND(AND('Recurring Transactions'!$J$35&lt;=EOMONTH($Q1780,0),$Q1780&lt;='Recurring Transactions'!$L$35),MOD((YEAR($Q1780)-YEAR('Recurring Transactions'!$J$35))*12+MONTH($Q1780)-MONTH('Recurring Transactions'!$J$35),3)=0),1,0),IF('Recurring Transactions'!$F$35="Annually",IF(AND(AND('Recurring Transactions'!$J$35&lt;=EOMONTH($Q1780,0),$Q1780&lt;='Recurring Transactions'!$L$35),MONTH($Q1780)=MONTH('Recurring Transactions'!$J$35)),1,0),0)))))))*'Recurring Transactions'!$D$35)</f>
        <v/>
      </c>
    </row>
    <row r="1781">
      <c r="N1781" s="126">
        <f>'Recurring Transactions'!$A$35</f>
        <v/>
      </c>
      <c r="O1781" s="126">
        <f>'Recurring Transactions'!$B$35</f>
        <v/>
      </c>
      <c r="P1781" s="126">
        <f>'Recurring Transactions'!$E$35</f>
        <v/>
      </c>
      <c r="Q1781" s="72">
        <f>IF('Recurring Transactions'!$J$35="","",EDATE('Recurring Transactions'!$J$35,19))</f>
        <v/>
      </c>
      <c r="R1781" s="126">
        <f>IF($Q1781="","",TEXT($Q1781,"mmm yyyy"))</f>
        <v/>
      </c>
      <c r="S1781" s="124">
        <f>IF(OR('Recurring Transactions'!$A$35="",$Q1781=""),0,(IF('Recurring Transactions'!$F$35="Monthly",IF(AND('Recurring Transactions'!$J$35&lt;=EOMONTH($Q1781,0),$Q1781&lt;='Recurring Transactions'!$L$35),1,0),IF('Recurring Transactions'!$F$35="Semi-monthly",IF(AND('Recurring Transactions'!$J$35&lt;=EOMONTH($Q1781,0),$Q1781&lt;='Recurring Transactions'!$L$35),2,0),IF('Recurring Transactions'!$F$35="Weekly",IF(AND('Recurring Transactions'!$J$35&lt;=EOMONTH($Q1781,0),$Q1781&lt;='Recurring Transactions'!$L$35),MAX(0,INT((MIN(EOMONTH($Q1781,0),'Recurring Transactions'!$L$35)-'Recurring Transactions'!$J$35)/7)+INT(-(MAX('Recurring Transactions'!$J$35,$Q1781)-'Recurring Transactions'!$J$35)/7)+1),0),IF('Recurring Transactions'!$F$35="Bi-weekly",IF(AND('Recurring Transactions'!$J$35&lt;=EOMONTH($Q1781,0),$Q1781&lt;='Recurring Transactions'!$L$35),MAX(0,INT((MIN(EOMONTH($Q1781,0),'Recurring Transactions'!$L$35)-'Recurring Transactions'!$J$35)/14)+INT(-(MAX('Recurring Transactions'!$J$35,$Q1781)-'Recurring Transactions'!$J$35)/14)+1),0),IF('Recurring Transactions'!$F$35="Quarterly",IF(AND(AND('Recurring Transactions'!$J$35&lt;=EOMONTH($Q1781,0),$Q1781&lt;='Recurring Transactions'!$L$35),MOD((YEAR($Q1781)-YEAR('Recurring Transactions'!$J$35))*12+MONTH($Q1781)-MONTH('Recurring Transactions'!$J$35),3)=0),1,0),IF('Recurring Transactions'!$F$35="Annually",IF(AND(AND('Recurring Transactions'!$J$35&lt;=EOMONTH($Q1781,0),$Q1781&lt;='Recurring Transactions'!$L$35),MONTH($Q1781)=MONTH('Recurring Transactions'!$J$35)),1,0),0)))))))*'Recurring Transactions'!$D$35)</f>
        <v/>
      </c>
    </row>
    <row r="1782">
      <c r="N1782" s="126">
        <f>'Recurring Transactions'!$A$35</f>
        <v/>
      </c>
      <c r="O1782" s="126">
        <f>'Recurring Transactions'!$B$35</f>
        <v/>
      </c>
      <c r="P1782" s="126">
        <f>'Recurring Transactions'!$E$35</f>
        <v/>
      </c>
      <c r="Q1782" s="72">
        <f>IF('Recurring Transactions'!$J$35="","",EDATE('Recurring Transactions'!$J$35,20))</f>
        <v/>
      </c>
      <c r="R1782" s="126">
        <f>IF($Q1782="","",TEXT($Q1782,"mmm yyyy"))</f>
        <v/>
      </c>
      <c r="S1782" s="124">
        <f>IF(OR('Recurring Transactions'!$A$35="",$Q1782=""),0,(IF('Recurring Transactions'!$F$35="Monthly",IF(AND('Recurring Transactions'!$J$35&lt;=EOMONTH($Q1782,0),$Q1782&lt;='Recurring Transactions'!$L$35),1,0),IF('Recurring Transactions'!$F$35="Semi-monthly",IF(AND('Recurring Transactions'!$J$35&lt;=EOMONTH($Q1782,0),$Q1782&lt;='Recurring Transactions'!$L$35),2,0),IF('Recurring Transactions'!$F$35="Weekly",IF(AND('Recurring Transactions'!$J$35&lt;=EOMONTH($Q1782,0),$Q1782&lt;='Recurring Transactions'!$L$35),MAX(0,INT((MIN(EOMONTH($Q1782,0),'Recurring Transactions'!$L$35)-'Recurring Transactions'!$J$35)/7)+INT(-(MAX('Recurring Transactions'!$J$35,$Q1782)-'Recurring Transactions'!$J$35)/7)+1),0),IF('Recurring Transactions'!$F$35="Bi-weekly",IF(AND('Recurring Transactions'!$J$35&lt;=EOMONTH($Q1782,0),$Q1782&lt;='Recurring Transactions'!$L$35),MAX(0,INT((MIN(EOMONTH($Q1782,0),'Recurring Transactions'!$L$35)-'Recurring Transactions'!$J$35)/14)+INT(-(MAX('Recurring Transactions'!$J$35,$Q1782)-'Recurring Transactions'!$J$35)/14)+1),0),IF('Recurring Transactions'!$F$35="Quarterly",IF(AND(AND('Recurring Transactions'!$J$35&lt;=EOMONTH($Q1782,0),$Q1782&lt;='Recurring Transactions'!$L$35),MOD((YEAR($Q1782)-YEAR('Recurring Transactions'!$J$35))*12+MONTH($Q1782)-MONTH('Recurring Transactions'!$J$35),3)=0),1,0),IF('Recurring Transactions'!$F$35="Annually",IF(AND(AND('Recurring Transactions'!$J$35&lt;=EOMONTH($Q1782,0),$Q1782&lt;='Recurring Transactions'!$L$35),MONTH($Q1782)=MONTH('Recurring Transactions'!$J$35)),1,0),0)))))))*'Recurring Transactions'!$D$35)</f>
        <v/>
      </c>
    </row>
    <row r="1783">
      <c r="N1783" s="126">
        <f>'Recurring Transactions'!$A$35</f>
        <v/>
      </c>
      <c r="O1783" s="126">
        <f>'Recurring Transactions'!$B$35</f>
        <v/>
      </c>
      <c r="P1783" s="126">
        <f>'Recurring Transactions'!$E$35</f>
        <v/>
      </c>
      <c r="Q1783" s="72">
        <f>IF('Recurring Transactions'!$J$35="","",EDATE('Recurring Transactions'!$J$35,21))</f>
        <v/>
      </c>
      <c r="R1783" s="126">
        <f>IF($Q1783="","",TEXT($Q1783,"mmm yyyy"))</f>
        <v/>
      </c>
      <c r="S1783" s="124">
        <f>IF(OR('Recurring Transactions'!$A$35="",$Q1783=""),0,(IF('Recurring Transactions'!$F$35="Monthly",IF(AND('Recurring Transactions'!$J$35&lt;=EOMONTH($Q1783,0),$Q1783&lt;='Recurring Transactions'!$L$35),1,0),IF('Recurring Transactions'!$F$35="Semi-monthly",IF(AND('Recurring Transactions'!$J$35&lt;=EOMONTH($Q1783,0),$Q1783&lt;='Recurring Transactions'!$L$35),2,0),IF('Recurring Transactions'!$F$35="Weekly",IF(AND('Recurring Transactions'!$J$35&lt;=EOMONTH($Q1783,0),$Q1783&lt;='Recurring Transactions'!$L$35),MAX(0,INT((MIN(EOMONTH($Q1783,0),'Recurring Transactions'!$L$35)-'Recurring Transactions'!$J$35)/7)+INT(-(MAX('Recurring Transactions'!$J$35,$Q1783)-'Recurring Transactions'!$J$35)/7)+1),0),IF('Recurring Transactions'!$F$35="Bi-weekly",IF(AND('Recurring Transactions'!$J$35&lt;=EOMONTH($Q1783,0),$Q1783&lt;='Recurring Transactions'!$L$35),MAX(0,INT((MIN(EOMONTH($Q1783,0),'Recurring Transactions'!$L$35)-'Recurring Transactions'!$J$35)/14)+INT(-(MAX('Recurring Transactions'!$J$35,$Q1783)-'Recurring Transactions'!$J$35)/14)+1),0),IF('Recurring Transactions'!$F$35="Quarterly",IF(AND(AND('Recurring Transactions'!$J$35&lt;=EOMONTH($Q1783,0),$Q1783&lt;='Recurring Transactions'!$L$35),MOD((YEAR($Q1783)-YEAR('Recurring Transactions'!$J$35))*12+MONTH($Q1783)-MONTH('Recurring Transactions'!$J$35),3)=0),1,0),IF('Recurring Transactions'!$F$35="Annually",IF(AND(AND('Recurring Transactions'!$J$35&lt;=EOMONTH($Q1783,0),$Q1783&lt;='Recurring Transactions'!$L$35),MONTH($Q1783)=MONTH('Recurring Transactions'!$J$35)),1,0),0)))))))*'Recurring Transactions'!$D$35)</f>
        <v/>
      </c>
    </row>
    <row r="1784">
      <c r="N1784" s="126">
        <f>'Recurring Transactions'!$A$35</f>
        <v/>
      </c>
      <c r="O1784" s="126">
        <f>'Recurring Transactions'!$B$35</f>
        <v/>
      </c>
      <c r="P1784" s="126">
        <f>'Recurring Transactions'!$E$35</f>
        <v/>
      </c>
      <c r="Q1784" s="72">
        <f>IF('Recurring Transactions'!$J$35="","",EDATE('Recurring Transactions'!$J$35,22))</f>
        <v/>
      </c>
      <c r="R1784" s="126">
        <f>IF($Q1784="","",TEXT($Q1784,"mmm yyyy"))</f>
        <v/>
      </c>
      <c r="S1784" s="124">
        <f>IF(OR('Recurring Transactions'!$A$35="",$Q1784=""),0,(IF('Recurring Transactions'!$F$35="Monthly",IF(AND('Recurring Transactions'!$J$35&lt;=EOMONTH($Q1784,0),$Q1784&lt;='Recurring Transactions'!$L$35),1,0),IF('Recurring Transactions'!$F$35="Semi-monthly",IF(AND('Recurring Transactions'!$J$35&lt;=EOMONTH($Q1784,0),$Q1784&lt;='Recurring Transactions'!$L$35),2,0),IF('Recurring Transactions'!$F$35="Weekly",IF(AND('Recurring Transactions'!$J$35&lt;=EOMONTH($Q1784,0),$Q1784&lt;='Recurring Transactions'!$L$35),MAX(0,INT((MIN(EOMONTH($Q1784,0),'Recurring Transactions'!$L$35)-'Recurring Transactions'!$J$35)/7)+INT(-(MAX('Recurring Transactions'!$J$35,$Q1784)-'Recurring Transactions'!$J$35)/7)+1),0),IF('Recurring Transactions'!$F$35="Bi-weekly",IF(AND('Recurring Transactions'!$J$35&lt;=EOMONTH($Q1784,0),$Q1784&lt;='Recurring Transactions'!$L$35),MAX(0,INT((MIN(EOMONTH($Q1784,0),'Recurring Transactions'!$L$35)-'Recurring Transactions'!$J$35)/14)+INT(-(MAX('Recurring Transactions'!$J$35,$Q1784)-'Recurring Transactions'!$J$35)/14)+1),0),IF('Recurring Transactions'!$F$35="Quarterly",IF(AND(AND('Recurring Transactions'!$J$35&lt;=EOMONTH($Q1784,0),$Q1784&lt;='Recurring Transactions'!$L$35),MOD((YEAR($Q1784)-YEAR('Recurring Transactions'!$J$35))*12+MONTH($Q1784)-MONTH('Recurring Transactions'!$J$35),3)=0),1,0),IF('Recurring Transactions'!$F$35="Annually",IF(AND(AND('Recurring Transactions'!$J$35&lt;=EOMONTH($Q1784,0),$Q1784&lt;='Recurring Transactions'!$L$35),MONTH($Q1784)=MONTH('Recurring Transactions'!$J$35)),1,0),0)))))))*'Recurring Transactions'!$D$35)</f>
        <v/>
      </c>
    </row>
    <row r="1785">
      <c r="N1785" s="126">
        <f>'Recurring Transactions'!$A$35</f>
        <v/>
      </c>
      <c r="O1785" s="126">
        <f>'Recurring Transactions'!$B$35</f>
        <v/>
      </c>
      <c r="P1785" s="126">
        <f>'Recurring Transactions'!$E$35</f>
        <v/>
      </c>
      <c r="Q1785" s="72">
        <f>IF('Recurring Transactions'!$J$35="","",EDATE('Recurring Transactions'!$J$35,23))</f>
        <v/>
      </c>
      <c r="R1785" s="126">
        <f>IF($Q1785="","",TEXT($Q1785,"mmm yyyy"))</f>
        <v/>
      </c>
      <c r="S1785" s="124">
        <f>IF(OR('Recurring Transactions'!$A$35="",$Q1785=""),0,(IF('Recurring Transactions'!$F$35="Monthly",IF(AND('Recurring Transactions'!$J$35&lt;=EOMONTH($Q1785,0),$Q1785&lt;='Recurring Transactions'!$L$35),1,0),IF('Recurring Transactions'!$F$35="Semi-monthly",IF(AND('Recurring Transactions'!$J$35&lt;=EOMONTH($Q1785,0),$Q1785&lt;='Recurring Transactions'!$L$35),2,0),IF('Recurring Transactions'!$F$35="Weekly",IF(AND('Recurring Transactions'!$J$35&lt;=EOMONTH($Q1785,0),$Q1785&lt;='Recurring Transactions'!$L$35),MAX(0,INT((MIN(EOMONTH($Q1785,0),'Recurring Transactions'!$L$35)-'Recurring Transactions'!$J$35)/7)+INT(-(MAX('Recurring Transactions'!$J$35,$Q1785)-'Recurring Transactions'!$J$35)/7)+1),0),IF('Recurring Transactions'!$F$35="Bi-weekly",IF(AND('Recurring Transactions'!$J$35&lt;=EOMONTH($Q1785,0),$Q1785&lt;='Recurring Transactions'!$L$35),MAX(0,INT((MIN(EOMONTH($Q1785,0),'Recurring Transactions'!$L$35)-'Recurring Transactions'!$J$35)/14)+INT(-(MAX('Recurring Transactions'!$J$35,$Q1785)-'Recurring Transactions'!$J$35)/14)+1),0),IF('Recurring Transactions'!$F$35="Quarterly",IF(AND(AND('Recurring Transactions'!$J$35&lt;=EOMONTH($Q1785,0),$Q1785&lt;='Recurring Transactions'!$L$35),MOD((YEAR($Q1785)-YEAR('Recurring Transactions'!$J$35))*12+MONTH($Q1785)-MONTH('Recurring Transactions'!$J$35),3)=0),1,0),IF('Recurring Transactions'!$F$35="Annually",IF(AND(AND('Recurring Transactions'!$J$35&lt;=EOMONTH($Q1785,0),$Q1785&lt;='Recurring Transactions'!$L$35),MONTH($Q1785)=MONTH('Recurring Transactions'!$J$35)),1,0),0)))))))*'Recurring Transactions'!$D$35)</f>
        <v/>
      </c>
    </row>
    <row r="1786">
      <c r="N1786" s="126">
        <f>'Recurring Transactions'!$A$35</f>
        <v/>
      </c>
      <c r="O1786" s="126">
        <f>'Recurring Transactions'!$B$35</f>
        <v/>
      </c>
      <c r="P1786" s="126">
        <f>'Recurring Transactions'!$E$35</f>
        <v/>
      </c>
      <c r="Q1786" s="72">
        <f>IF('Recurring Transactions'!$J$35="","",EDATE('Recurring Transactions'!$J$35,24))</f>
        <v/>
      </c>
      <c r="R1786" s="126">
        <f>IF($Q1786="","",TEXT($Q1786,"mmm yyyy"))</f>
        <v/>
      </c>
      <c r="S1786" s="124">
        <f>IF(OR('Recurring Transactions'!$A$35="",$Q1786=""),0,(IF('Recurring Transactions'!$F$35="Monthly",IF(AND('Recurring Transactions'!$J$35&lt;=EOMONTH($Q1786,0),$Q1786&lt;='Recurring Transactions'!$L$35),1,0),IF('Recurring Transactions'!$F$35="Semi-monthly",IF(AND('Recurring Transactions'!$J$35&lt;=EOMONTH($Q1786,0),$Q1786&lt;='Recurring Transactions'!$L$35),2,0),IF('Recurring Transactions'!$F$35="Weekly",IF(AND('Recurring Transactions'!$J$35&lt;=EOMONTH($Q1786,0),$Q1786&lt;='Recurring Transactions'!$L$35),MAX(0,INT((MIN(EOMONTH($Q1786,0),'Recurring Transactions'!$L$35)-'Recurring Transactions'!$J$35)/7)+INT(-(MAX('Recurring Transactions'!$J$35,$Q1786)-'Recurring Transactions'!$J$35)/7)+1),0),IF('Recurring Transactions'!$F$35="Bi-weekly",IF(AND('Recurring Transactions'!$J$35&lt;=EOMONTH($Q1786,0),$Q1786&lt;='Recurring Transactions'!$L$35),MAX(0,INT((MIN(EOMONTH($Q1786,0),'Recurring Transactions'!$L$35)-'Recurring Transactions'!$J$35)/14)+INT(-(MAX('Recurring Transactions'!$J$35,$Q1786)-'Recurring Transactions'!$J$35)/14)+1),0),IF('Recurring Transactions'!$F$35="Quarterly",IF(AND(AND('Recurring Transactions'!$J$35&lt;=EOMONTH($Q1786,0),$Q1786&lt;='Recurring Transactions'!$L$35),MOD((YEAR($Q1786)-YEAR('Recurring Transactions'!$J$35))*12+MONTH($Q1786)-MONTH('Recurring Transactions'!$J$35),3)=0),1,0),IF('Recurring Transactions'!$F$35="Annually",IF(AND(AND('Recurring Transactions'!$J$35&lt;=EOMONTH($Q1786,0),$Q1786&lt;='Recurring Transactions'!$L$35),MONTH($Q1786)=MONTH('Recurring Transactions'!$J$35)),1,0),0)))))))*'Recurring Transactions'!$D$35)</f>
        <v/>
      </c>
    </row>
    <row r="1787">
      <c r="N1787" s="126">
        <f>'Recurring Transactions'!$A$35</f>
        <v/>
      </c>
      <c r="O1787" s="126">
        <f>'Recurring Transactions'!$B$35</f>
        <v/>
      </c>
      <c r="P1787" s="126">
        <f>'Recurring Transactions'!$E$35</f>
        <v/>
      </c>
      <c r="Q1787" s="72">
        <f>IF('Recurring Transactions'!$J$35="","",EDATE('Recurring Transactions'!$J$35,25))</f>
        <v/>
      </c>
      <c r="R1787" s="126">
        <f>IF($Q1787="","",TEXT($Q1787,"mmm yyyy"))</f>
        <v/>
      </c>
      <c r="S1787" s="124">
        <f>IF(OR('Recurring Transactions'!$A$35="",$Q1787=""),0,(IF('Recurring Transactions'!$F$35="Monthly",IF(AND('Recurring Transactions'!$J$35&lt;=EOMONTH($Q1787,0),$Q1787&lt;='Recurring Transactions'!$L$35),1,0),IF('Recurring Transactions'!$F$35="Semi-monthly",IF(AND('Recurring Transactions'!$J$35&lt;=EOMONTH($Q1787,0),$Q1787&lt;='Recurring Transactions'!$L$35),2,0),IF('Recurring Transactions'!$F$35="Weekly",IF(AND('Recurring Transactions'!$J$35&lt;=EOMONTH($Q1787,0),$Q1787&lt;='Recurring Transactions'!$L$35),MAX(0,INT((MIN(EOMONTH($Q1787,0),'Recurring Transactions'!$L$35)-'Recurring Transactions'!$J$35)/7)+INT(-(MAX('Recurring Transactions'!$J$35,$Q1787)-'Recurring Transactions'!$J$35)/7)+1),0),IF('Recurring Transactions'!$F$35="Bi-weekly",IF(AND('Recurring Transactions'!$J$35&lt;=EOMONTH($Q1787,0),$Q1787&lt;='Recurring Transactions'!$L$35),MAX(0,INT((MIN(EOMONTH($Q1787,0),'Recurring Transactions'!$L$35)-'Recurring Transactions'!$J$35)/14)+INT(-(MAX('Recurring Transactions'!$J$35,$Q1787)-'Recurring Transactions'!$J$35)/14)+1),0),IF('Recurring Transactions'!$F$35="Quarterly",IF(AND(AND('Recurring Transactions'!$J$35&lt;=EOMONTH($Q1787,0),$Q1787&lt;='Recurring Transactions'!$L$35),MOD((YEAR($Q1787)-YEAR('Recurring Transactions'!$J$35))*12+MONTH($Q1787)-MONTH('Recurring Transactions'!$J$35),3)=0),1,0),IF('Recurring Transactions'!$F$35="Annually",IF(AND(AND('Recurring Transactions'!$J$35&lt;=EOMONTH($Q1787,0),$Q1787&lt;='Recurring Transactions'!$L$35),MONTH($Q1787)=MONTH('Recurring Transactions'!$J$35)),1,0),0)))))))*'Recurring Transactions'!$D$35)</f>
        <v/>
      </c>
    </row>
    <row r="1788">
      <c r="N1788" s="126">
        <f>'Recurring Transactions'!$A$35</f>
        <v/>
      </c>
      <c r="O1788" s="126">
        <f>'Recurring Transactions'!$B$35</f>
        <v/>
      </c>
      <c r="P1788" s="126">
        <f>'Recurring Transactions'!$E$35</f>
        <v/>
      </c>
      <c r="Q1788" s="72">
        <f>IF('Recurring Transactions'!$J$35="","",EDATE('Recurring Transactions'!$J$35,26))</f>
        <v/>
      </c>
      <c r="R1788" s="126">
        <f>IF($Q1788="","",TEXT($Q1788,"mmm yyyy"))</f>
        <v/>
      </c>
      <c r="S1788" s="124">
        <f>IF(OR('Recurring Transactions'!$A$35="",$Q1788=""),0,(IF('Recurring Transactions'!$F$35="Monthly",IF(AND('Recurring Transactions'!$J$35&lt;=EOMONTH($Q1788,0),$Q1788&lt;='Recurring Transactions'!$L$35),1,0),IF('Recurring Transactions'!$F$35="Semi-monthly",IF(AND('Recurring Transactions'!$J$35&lt;=EOMONTH($Q1788,0),$Q1788&lt;='Recurring Transactions'!$L$35),2,0),IF('Recurring Transactions'!$F$35="Weekly",IF(AND('Recurring Transactions'!$J$35&lt;=EOMONTH($Q1788,0),$Q1788&lt;='Recurring Transactions'!$L$35),MAX(0,INT((MIN(EOMONTH($Q1788,0),'Recurring Transactions'!$L$35)-'Recurring Transactions'!$J$35)/7)+INT(-(MAX('Recurring Transactions'!$J$35,$Q1788)-'Recurring Transactions'!$J$35)/7)+1),0),IF('Recurring Transactions'!$F$35="Bi-weekly",IF(AND('Recurring Transactions'!$J$35&lt;=EOMONTH($Q1788,0),$Q1788&lt;='Recurring Transactions'!$L$35),MAX(0,INT((MIN(EOMONTH($Q1788,0),'Recurring Transactions'!$L$35)-'Recurring Transactions'!$J$35)/14)+INT(-(MAX('Recurring Transactions'!$J$35,$Q1788)-'Recurring Transactions'!$J$35)/14)+1),0),IF('Recurring Transactions'!$F$35="Quarterly",IF(AND(AND('Recurring Transactions'!$J$35&lt;=EOMONTH($Q1788,0),$Q1788&lt;='Recurring Transactions'!$L$35),MOD((YEAR($Q1788)-YEAR('Recurring Transactions'!$J$35))*12+MONTH($Q1788)-MONTH('Recurring Transactions'!$J$35),3)=0),1,0),IF('Recurring Transactions'!$F$35="Annually",IF(AND(AND('Recurring Transactions'!$J$35&lt;=EOMONTH($Q1788,0),$Q1788&lt;='Recurring Transactions'!$L$35),MONTH($Q1788)=MONTH('Recurring Transactions'!$J$35)),1,0),0)))))))*'Recurring Transactions'!$D$35)</f>
        <v/>
      </c>
    </row>
    <row r="1789">
      <c r="N1789" s="126">
        <f>'Recurring Transactions'!$A$35</f>
        <v/>
      </c>
      <c r="O1789" s="126">
        <f>'Recurring Transactions'!$B$35</f>
        <v/>
      </c>
      <c r="P1789" s="126">
        <f>'Recurring Transactions'!$E$35</f>
        <v/>
      </c>
      <c r="Q1789" s="72">
        <f>IF('Recurring Transactions'!$J$35="","",EDATE('Recurring Transactions'!$J$35,27))</f>
        <v/>
      </c>
      <c r="R1789" s="126">
        <f>IF($Q1789="","",TEXT($Q1789,"mmm yyyy"))</f>
        <v/>
      </c>
      <c r="S1789" s="124">
        <f>IF(OR('Recurring Transactions'!$A$35="",$Q1789=""),0,(IF('Recurring Transactions'!$F$35="Monthly",IF(AND('Recurring Transactions'!$J$35&lt;=EOMONTH($Q1789,0),$Q1789&lt;='Recurring Transactions'!$L$35),1,0),IF('Recurring Transactions'!$F$35="Semi-monthly",IF(AND('Recurring Transactions'!$J$35&lt;=EOMONTH($Q1789,0),$Q1789&lt;='Recurring Transactions'!$L$35),2,0),IF('Recurring Transactions'!$F$35="Weekly",IF(AND('Recurring Transactions'!$J$35&lt;=EOMONTH($Q1789,0),$Q1789&lt;='Recurring Transactions'!$L$35),MAX(0,INT((MIN(EOMONTH($Q1789,0),'Recurring Transactions'!$L$35)-'Recurring Transactions'!$J$35)/7)+INT(-(MAX('Recurring Transactions'!$J$35,$Q1789)-'Recurring Transactions'!$J$35)/7)+1),0),IF('Recurring Transactions'!$F$35="Bi-weekly",IF(AND('Recurring Transactions'!$J$35&lt;=EOMONTH($Q1789,0),$Q1789&lt;='Recurring Transactions'!$L$35),MAX(0,INT((MIN(EOMONTH($Q1789,0),'Recurring Transactions'!$L$35)-'Recurring Transactions'!$J$35)/14)+INT(-(MAX('Recurring Transactions'!$J$35,$Q1789)-'Recurring Transactions'!$J$35)/14)+1),0),IF('Recurring Transactions'!$F$35="Quarterly",IF(AND(AND('Recurring Transactions'!$J$35&lt;=EOMONTH($Q1789,0),$Q1789&lt;='Recurring Transactions'!$L$35),MOD((YEAR($Q1789)-YEAR('Recurring Transactions'!$J$35))*12+MONTH($Q1789)-MONTH('Recurring Transactions'!$J$35),3)=0),1,0),IF('Recurring Transactions'!$F$35="Annually",IF(AND(AND('Recurring Transactions'!$J$35&lt;=EOMONTH($Q1789,0),$Q1789&lt;='Recurring Transactions'!$L$35),MONTH($Q1789)=MONTH('Recurring Transactions'!$J$35)),1,0),0)))))))*'Recurring Transactions'!$D$35)</f>
        <v/>
      </c>
    </row>
    <row r="1790">
      <c r="N1790" s="126">
        <f>'Recurring Transactions'!$A$35</f>
        <v/>
      </c>
      <c r="O1790" s="126">
        <f>'Recurring Transactions'!$B$35</f>
        <v/>
      </c>
      <c r="P1790" s="126">
        <f>'Recurring Transactions'!$E$35</f>
        <v/>
      </c>
      <c r="Q1790" s="72">
        <f>IF('Recurring Transactions'!$J$35="","",EDATE('Recurring Transactions'!$J$35,28))</f>
        <v/>
      </c>
      <c r="R1790" s="126">
        <f>IF($Q1790="","",TEXT($Q1790,"mmm yyyy"))</f>
        <v/>
      </c>
      <c r="S1790" s="124">
        <f>IF(OR('Recurring Transactions'!$A$35="",$Q1790=""),0,(IF('Recurring Transactions'!$F$35="Monthly",IF(AND('Recurring Transactions'!$J$35&lt;=EOMONTH($Q1790,0),$Q1790&lt;='Recurring Transactions'!$L$35),1,0),IF('Recurring Transactions'!$F$35="Semi-monthly",IF(AND('Recurring Transactions'!$J$35&lt;=EOMONTH($Q1790,0),$Q1790&lt;='Recurring Transactions'!$L$35),2,0),IF('Recurring Transactions'!$F$35="Weekly",IF(AND('Recurring Transactions'!$J$35&lt;=EOMONTH($Q1790,0),$Q1790&lt;='Recurring Transactions'!$L$35),MAX(0,INT((MIN(EOMONTH($Q1790,0),'Recurring Transactions'!$L$35)-'Recurring Transactions'!$J$35)/7)+INT(-(MAX('Recurring Transactions'!$J$35,$Q1790)-'Recurring Transactions'!$J$35)/7)+1),0),IF('Recurring Transactions'!$F$35="Bi-weekly",IF(AND('Recurring Transactions'!$J$35&lt;=EOMONTH($Q1790,0),$Q1790&lt;='Recurring Transactions'!$L$35),MAX(0,INT((MIN(EOMONTH($Q1790,0),'Recurring Transactions'!$L$35)-'Recurring Transactions'!$J$35)/14)+INT(-(MAX('Recurring Transactions'!$J$35,$Q1790)-'Recurring Transactions'!$J$35)/14)+1),0),IF('Recurring Transactions'!$F$35="Quarterly",IF(AND(AND('Recurring Transactions'!$J$35&lt;=EOMONTH($Q1790,0),$Q1790&lt;='Recurring Transactions'!$L$35),MOD((YEAR($Q1790)-YEAR('Recurring Transactions'!$J$35))*12+MONTH($Q1790)-MONTH('Recurring Transactions'!$J$35),3)=0),1,0),IF('Recurring Transactions'!$F$35="Annually",IF(AND(AND('Recurring Transactions'!$J$35&lt;=EOMONTH($Q1790,0),$Q1790&lt;='Recurring Transactions'!$L$35),MONTH($Q1790)=MONTH('Recurring Transactions'!$J$35)),1,0),0)))))))*'Recurring Transactions'!$D$35)</f>
        <v/>
      </c>
    </row>
    <row r="1791">
      <c r="N1791" s="126">
        <f>'Recurring Transactions'!$A$35</f>
        <v/>
      </c>
      <c r="O1791" s="126">
        <f>'Recurring Transactions'!$B$35</f>
        <v/>
      </c>
      <c r="P1791" s="126">
        <f>'Recurring Transactions'!$E$35</f>
        <v/>
      </c>
      <c r="Q1791" s="72">
        <f>IF('Recurring Transactions'!$J$35="","",EDATE('Recurring Transactions'!$J$35,29))</f>
        <v/>
      </c>
      <c r="R1791" s="126">
        <f>IF($Q1791="","",TEXT($Q1791,"mmm yyyy"))</f>
        <v/>
      </c>
      <c r="S1791" s="124">
        <f>IF(OR('Recurring Transactions'!$A$35="",$Q1791=""),0,(IF('Recurring Transactions'!$F$35="Monthly",IF(AND('Recurring Transactions'!$J$35&lt;=EOMONTH($Q1791,0),$Q1791&lt;='Recurring Transactions'!$L$35),1,0),IF('Recurring Transactions'!$F$35="Semi-monthly",IF(AND('Recurring Transactions'!$J$35&lt;=EOMONTH($Q1791,0),$Q1791&lt;='Recurring Transactions'!$L$35),2,0),IF('Recurring Transactions'!$F$35="Weekly",IF(AND('Recurring Transactions'!$J$35&lt;=EOMONTH($Q1791,0),$Q1791&lt;='Recurring Transactions'!$L$35),MAX(0,INT((MIN(EOMONTH($Q1791,0),'Recurring Transactions'!$L$35)-'Recurring Transactions'!$J$35)/7)+INT(-(MAX('Recurring Transactions'!$J$35,$Q1791)-'Recurring Transactions'!$J$35)/7)+1),0),IF('Recurring Transactions'!$F$35="Bi-weekly",IF(AND('Recurring Transactions'!$J$35&lt;=EOMONTH($Q1791,0),$Q1791&lt;='Recurring Transactions'!$L$35),MAX(0,INT((MIN(EOMONTH($Q1791,0),'Recurring Transactions'!$L$35)-'Recurring Transactions'!$J$35)/14)+INT(-(MAX('Recurring Transactions'!$J$35,$Q1791)-'Recurring Transactions'!$J$35)/14)+1),0),IF('Recurring Transactions'!$F$35="Quarterly",IF(AND(AND('Recurring Transactions'!$J$35&lt;=EOMONTH($Q1791,0),$Q1791&lt;='Recurring Transactions'!$L$35),MOD((YEAR($Q1791)-YEAR('Recurring Transactions'!$J$35))*12+MONTH($Q1791)-MONTH('Recurring Transactions'!$J$35),3)=0),1,0),IF('Recurring Transactions'!$F$35="Annually",IF(AND(AND('Recurring Transactions'!$J$35&lt;=EOMONTH($Q1791,0),$Q1791&lt;='Recurring Transactions'!$L$35),MONTH($Q1791)=MONTH('Recurring Transactions'!$J$35)),1,0),0)))))))*'Recurring Transactions'!$D$35)</f>
        <v/>
      </c>
    </row>
    <row r="1792">
      <c r="N1792" s="126">
        <f>'Recurring Transactions'!$A$35</f>
        <v/>
      </c>
      <c r="O1792" s="126">
        <f>'Recurring Transactions'!$B$35</f>
        <v/>
      </c>
      <c r="P1792" s="126">
        <f>'Recurring Transactions'!$E$35</f>
        <v/>
      </c>
      <c r="Q1792" s="72">
        <f>IF('Recurring Transactions'!$J$35="","",EDATE('Recurring Transactions'!$J$35,30))</f>
        <v/>
      </c>
      <c r="R1792" s="126">
        <f>IF($Q1792="","",TEXT($Q1792,"mmm yyyy"))</f>
        <v/>
      </c>
      <c r="S1792" s="124">
        <f>IF(OR('Recurring Transactions'!$A$35="",$Q1792=""),0,(IF('Recurring Transactions'!$F$35="Monthly",IF(AND('Recurring Transactions'!$J$35&lt;=EOMONTH($Q1792,0),$Q1792&lt;='Recurring Transactions'!$L$35),1,0),IF('Recurring Transactions'!$F$35="Semi-monthly",IF(AND('Recurring Transactions'!$J$35&lt;=EOMONTH($Q1792,0),$Q1792&lt;='Recurring Transactions'!$L$35),2,0),IF('Recurring Transactions'!$F$35="Weekly",IF(AND('Recurring Transactions'!$J$35&lt;=EOMONTH($Q1792,0),$Q1792&lt;='Recurring Transactions'!$L$35),MAX(0,INT((MIN(EOMONTH($Q1792,0),'Recurring Transactions'!$L$35)-'Recurring Transactions'!$J$35)/7)+INT(-(MAX('Recurring Transactions'!$J$35,$Q1792)-'Recurring Transactions'!$J$35)/7)+1),0),IF('Recurring Transactions'!$F$35="Bi-weekly",IF(AND('Recurring Transactions'!$J$35&lt;=EOMONTH($Q1792,0),$Q1792&lt;='Recurring Transactions'!$L$35),MAX(0,INT((MIN(EOMONTH($Q1792,0),'Recurring Transactions'!$L$35)-'Recurring Transactions'!$J$35)/14)+INT(-(MAX('Recurring Transactions'!$J$35,$Q1792)-'Recurring Transactions'!$J$35)/14)+1),0),IF('Recurring Transactions'!$F$35="Quarterly",IF(AND(AND('Recurring Transactions'!$J$35&lt;=EOMONTH($Q1792,0),$Q1792&lt;='Recurring Transactions'!$L$35),MOD((YEAR($Q1792)-YEAR('Recurring Transactions'!$J$35))*12+MONTH($Q1792)-MONTH('Recurring Transactions'!$J$35),3)=0),1,0),IF('Recurring Transactions'!$F$35="Annually",IF(AND(AND('Recurring Transactions'!$J$35&lt;=EOMONTH($Q1792,0),$Q1792&lt;='Recurring Transactions'!$L$35),MONTH($Q1792)=MONTH('Recurring Transactions'!$J$35)),1,0),0)))))))*'Recurring Transactions'!$D$35)</f>
        <v/>
      </c>
    </row>
    <row r="1793">
      <c r="N1793" s="126">
        <f>'Recurring Transactions'!$A$35</f>
        <v/>
      </c>
      <c r="O1793" s="126">
        <f>'Recurring Transactions'!$B$35</f>
        <v/>
      </c>
      <c r="P1793" s="126">
        <f>'Recurring Transactions'!$E$35</f>
        <v/>
      </c>
      <c r="Q1793" s="72">
        <f>IF('Recurring Transactions'!$J$35="","",EDATE('Recurring Transactions'!$J$35,31))</f>
        <v/>
      </c>
      <c r="R1793" s="126">
        <f>IF($Q1793="","",TEXT($Q1793,"mmm yyyy"))</f>
        <v/>
      </c>
      <c r="S1793" s="124">
        <f>IF(OR('Recurring Transactions'!$A$35="",$Q1793=""),0,(IF('Recurring Transactions'!$F$35="Monthly",IF(AND('Recurring Transactions'!$J$35&lt;=EOMONTH($Q1793,0),$Q1793&lt;='Recurring Transactions'!$L$35),1,0),IF('Recurring Transactions'!$F$35="Semi-monthly",IF(AND('Recurring Transactions'!$J$35&lt;=EOMONTH($Q1793,0),$Q1793&lt;='Recurring Transactions'!$L$35),2,0),IF('Recurring Transactions'!$F$35="Weekly",IF(AND('Recurring Transactions'!$J$35&lt;=EOMONTH($Q1793,0),$Q1793&lt;='Recurring Transactions'!$L$35),MAX(0,INT((MIN(EOMONTH($Q1793,0),'Recurring Transactions'!$L$35)-'Recurring Transactions'!$J$35)/7)+INT(-(MAX('Recurring Transactions'!$J$35,$Q1793)-'Recurring Transactions'!$J$35)/7)+1),0),IF('Recurring Transactions'!$F$35="Bi-weekly",IF(AND('Recurring Transactions'!$J$35&lt;=EOMONTH($Q1793,0),$Q1793&lt;='Recurring Transactions'!$L$35),MAX(0,INT((MIN(EOMONTH($Q1793,0),'Recurring Transactions'!$L$35)-'Recurring Transactions'!$J$35)/14)+INT(-(MAX('Recurring Transactions'!$J$35,$Q1793)-'Recurring Transactions'!$J$35)/14)+1),0),IF('Recurring Transactions'!$F$35="Quarterly",IF(AND(AND('Recurring Transactions'!$J$35&lt;=EOMONTH($Q1793,0),$Q1793&lt;='Recurring Transactions'!$L$35),MOD((YEAR($Q1793)-YEAR('Recurring Transactions'!$J$35))*12+MONTH($Q1793)-MONTH('Recurring Transactions'!$J$35),3)=0),1,0),IF('Recurring Transactions'!$F$35="Annually",IF(AND(AND('Recurring Transactions'!$J$35&lt;=EOMONTH($Q1793,0),$Q1793&lt;='Recurring Transactions'!$L$35),MONTH($Q1793)=MONTH('Recurring Transactions'!$J$35)),1,0),0)))))))*'Recurring Transactions'!$D$35)</f>
        <v/>
      </c>
    </row>
    <row r="1794">
      <c r="N1794" s="126">
        <f>'Recurring Transactions'!$A$35</f>
        <v/>
      </c>
      <c r="O1794" s="126">
        <f>'Recurring Transactions'!$B$35</f>
        <v/>
      </c>
      <c r="P1794" s="126">
        <f>'Recurring Transactions'!$E$35</f>
        <v/>
      </c>
      <c r="Q1794" s="72">
        <f>IF('Recurring Transactions'!$J$35="","",EDATE('Recurring Transactions'!$J$35,32))</f>
        <v/>
      </c>
      <c r="R1794" s="126">
        <f>IF($Q1794="","",TEXT($Q1794,"mmm yyyy"))</f>
        <v/>
      </c>
      <c r="S1794" s="124">
        <f>IF(OR('Recurring Transactions'!$A$35="",$Q1794=""),0,(IF('Recurring Transactions'!$F$35="Monthly",IF(AND('Recurring Transactions'!$J$35&lt;=EOMONTH($Q1794,0),$Q1794&lt;='Recurring Transactions'!$L$35),1,0),IF('Recurring Transactions'!$F$35="Semi-monthly",IF(AND('Recurring Transactions'!$J$35&lt;=EOMONTH($Q1794,0),$Q1794&lt;='Recurring Transactions'!$L$35),2,0),IF('Recurring Transactions'!$F$35="Weekly",IF(AND('Recurring Transactions'!$J$35&lt;=EOMONTH($Q1794,0),$Q1794&lt;='Recurring Transactions'!$L$35),MAX(0,INT((MIN(EOMONTH($Q1794,0),'Recurring Transactions'!$L$35)-'Recurring Transactions'!$J$35)/7)+INT(-(MAX('Recurring Transactions'!$J$35,$Q1794)-'Recurring Transactions'!$J$35)/7)+1),0),IF('Recurring Transactions'!$F$35="Bi-weekly",IF(AND('Recurring Transactions'!$J$35&lt;=EOMONTH($Q1794,0),$Q1794&lt;='Recurring Transactions'!$L$35),MAX(0,INT((MIN(EOMONTH($Q1794,0),'Recurring Transactions'!$L$35)-'Recurring Transactions'!$J$35)/14)+INT(-(MAX('Recurring Transactions'!$J$35,$Q1794)-'Recurring Transactions'!$J$35)/14)+1),0),IF('Recurring Transactions'!$F$35="Quarterly",IF(AND(AND('Recurring Transactions'!$J$35&lt;=EOMONTH($Q1794,0),$Q1794&lt;='Recurring Transactions'!$L$35),MOD((YEAR($Q1794)-YEAR('Recurring Transactions'!$J$35))*12+MONTH($Q1794)-MONTH('Recurring Transactions'!$J$35),3)=0),1,0),IF('Recurring Transactions'!$F$35="Annually",IF(AND(AND('Recurring Transactions'!$J$35&lt;=EOMONTH($Q1794,0),$Q1794&lt;='Recurring Transactions'!$L$35),MONTH($Q1794)=MONTH('Recurring Transactions'!$J$35)),1,0),0)))))))*'Recurring Transactions'!$D$35)</f>
        <v/>
      </c>
    </row>
    <row r="1795">
      <c r="N1795" s="126">
        <f>'Recurring Transactions'!$A$35</f>
        <v/>
      </c>
      <c r="O1795" s="126">
        <f>'Recurring Transactions'!$B$35</f>
        <v/>
      </c>
      <c r="P1795" s="126">
        <f>'Recurring Transactions'!$E$35</f>
        <v/>
      </c>
      <c r="Q1795" s="72">
        <f>IF('Recurring Transactions'!$J$35="","",EDATE('Recurring Transactions'!$J$35,33))</f>
        <v/>
      </c>
      <c r="R1795" s="126">
        <f>IF($Q1795="","",TEXT($Q1795,"mmm yyyy"))</f>
        <v/>
      </c>
      <c r="S1795" s="124">
        <f>IF(OR('Recurring Transactions'!$A$35="",$Q1795=""),0,(IF('Recurring Transactions'!$F$35="Monthly",IF(AND('Recurring Transactions'!$J$35&lt;=EOMONTH($Q1795,0),$Q1795&lt;='Recurring Transactions'!$L$35),1,0),IF('Recurring Transactions'!$F$35="Semi-monthly",IF(AND('Recurring Transactions'!$J$35&lt;=EOMONTH($Q1795,0),$Q1795&lt;='Recurring Transactions'!$L$35),2,0),IF('Recurring Transactions'!$F$35="Weekly",IF(AND('Recurring Transactions'!$J$35&lt;=EOMONTH($Q1795,0),$Q1795&lt;='Recurring Transactions'!$L$35),MAX(0,INT((MIN(EOMONTH($Q1795,0),'Recurring Transactions'!$L$35)-'Recurring Transactions'!$J$35)/7)+INT(-(MAX('Recurring Transactions'!$J$35,$Q1795)-'Recurring Transactions'!$J$35)/7)+1),0),IF('Recurring Transactions'!$F$35="Bi-weekly",IF(AND('Recurring Transactions'!$J$35&lt;=EOMONTH($Q1795,0),$Q1795&lt;='Recurring Transactions'!$L$35),MAX(0,INT((MIN(EOMONTH($Q1795,0),'Recurring Transactions'!$L$35)-'Recurring Transactions'!$J$35)/14)+INT(-(MAX('Recurring Transactions'!$J$35,$Q1795)-'Recurring Transactions'!$J$35)/14)+1),0),IF('Recurring Transactions'!$F$35="Quarterly",IF(AND(AND('Recurring Transactions'!$J$35&lt;=EOMONTH($Q1795,0),$Q1795&lt;='Recurring Transactions'!$L$35),MOD((YEAR($Q1795)-YEAR('Recurring Transactions'!$J$35))*12+MONTH($Q1795)-MONTH('Recurring Transactions'!$J$35),3)=0),1,0),IF('Recurring Transactions'!$F$35="Annually",IF(AND(AND('Recurring Transactions'!$J$35&lt;=EOMONTH($Q1795,0),$Q1795&lt;='Recurring Transactions'!$L$35),MONTH($Q1795)=MONTH('Recurring Transactions'!$J$35)),1,0),0)))))))*'Recurring Transactions'!$D$35)</f>
        <v/>
      </c>
    </row>
    <row r="1796">
      <c r="N1796" s="126">
        <f>'Recurring Transactions'!$A$35</f>
        <v/>
      </c>
      <c r="O1796" s="126">
        <f>'Recurring Transactions'!$B$35</f>
        <v/>
      </c>
      <c r="P1796" s="126">
        <f>'Recurring Transactions'!$E$35</f>
        <v/>
      </c>
      <c r="Q1796" s="72">
        <f>IF('Recurring Transactions'!$J$35="","",EDATE('Recurring Transactions'!$J$35,34))</f>
        <v/>
      </c>
      <c r="R1796" s="126">
        <f>IF($Q1796="","",TEXT($Q1796,"mmm yyyy"))</f>
        <v/>
      </c>
      <c r="S1796" s="124">
        <f>IF(OR('Recurring Transactions'!$A$35="",$Q1796=""),0,(IF('Recurring Transactions'!$F$35="Monthly",IF(AND('Recurring Transactions'!$J$35&lt;=EOMONTH($Q1796,0),$Q1796&lt;='Recurring Transactions'!$L$35),1,0),IF('Recurring Transactions'!$F$35="Semi-monthly",IF(AND('Recurring Transactions'!$J$35&lt;=EOMONTH($Q1796,0),$Q1796&lt;='Recurring Transactions'!$L$35),2,0),IF('Recurring Transactions'!$F$35="Weekly",IF(AND('Recurring Transactions'!$J$35&lt;=EOMONTH($Q1796,0),$Q1796&lt;='Recurring Transactions'!$L$35),MAX(0,INT((MIN(EOMONTH($Q1796,0),'Recurring Transactions'!$L$35)-'Recurring Transactions'!$J$35)/7)+INT(-(MAX('Recurring Transactions'!$J$35,$Q1796)-'Recurring Transactions'!$J$35)/7)+1),0),IF('Recurring Transactions'!$F$35="Bi-weekly",IF(AND('Recurring Transactions'!$J$35&lt;=EOMONTH($Q1796,0),$Q1796&lt;='Recurring Transactions'!$L$35),MAX(0,INT((MIN(EOMONTH($Q1796,0),'Recurring Transactions'!$L$35)-'Recurring Transactions'!$J$35)/14)+INT(-(MAX('Recurring Transactions'!$J$35,$Q1796)-'Recurring Transactions'!$J$35)/14)+1),0),IF('Recurring Transactions'!$F$35="Quarterly",IF(AND(AND('Recurring Transactions'!$J$35&lt;=EOMONTH($Q1796,0),$Q1796&lt;='Recurring Transactions'!$L$35),MOD((YEAR($Q1796)-YEAR('Recurring Transactions'!$J$35))*12+MONTH($Q1796)-MONTH('Recurring Transactions'!$J$35),3)=0),1,0),IF('Recurring Transactions'!$F$35="Annually",IF(AND(AND('Recurring Transactions'!$J$35&lt;=EOMONTH($Q1796,0),$Q1796&lt;='Recurring Transactions'!$L$35),MONTH($Q1796)=MONTH('Recurring Transactions'!$J$35)),1,0),0)))))))*'Recurring Transactions'!$D$35)</f>
        <v/>
      </c>
    </row>
    <row r="1797">
      <c r="N1797" s="126">
        <f>'Recurring Transactions'!$A$35</f>
        <v/>
      </c>
      <c r="O1797" s="126">
        <f>'Recurring Transactions'!$B$35</f>
        <v/>
      </c>
      <c r="P1797" s="126">
        <f>'Recurring Transactions'!$E$35</f>
        <v/>
      </c>
      <c r="Q1797" s="72">
        <f>IF('Recurring Transactions'!$J$35="","",EDATE('Recurring Transactions'!$J$35,35))</f>
        <v/>
      </c>
      <c r="R1797" s="126">
        <f>IF($Q1797="","",TEXT($Q1797,"mmm yyyy"))</f>
        <v/>
      </c>
      <c r="S1797" s="124">
        <f>IF(OR('Recurring Transactions'!$A$35="",$Q1797=""),0,(IF('Recurring Transactions'!$F$35="Monthly",IF(AND('Recurring Transactions'!$J$35&lt;=EOMONTH($Q1797,0),$Q1797&lt;='Recurring Transactions'!$L$35),1,0),IF('Recurring Transactions'!$F$35="Semi-monthly",IF(AND('Recurring Transactions'!$J$35&lt;=EOMONTH($Q1797,0),$Q1797&lt;='Recurring Transactions'!$L$35),2,0),IF('Recurring Transactions'!$F$35="Weekly",IF(AND('Recurring Transactions'!$J$35&lt;=EOMONTH($Q1797,0),$Q1797&lt;='Recurring Transactions'!$L$35),MAX(0,INT((MIN(EOMONTH($Q1797,0),'Recurring Transactions'!$L$35)-'Recurring Transactions'!$J$35)/7)+INT(-(MAX('Recurring Transactions'!$J$35,$Q1797)-'Recurring Transactions'!$J$35)/7)+1),0),IF('Recurring Transactions'!$F$35="Bi-weekly",IF(AND('Recurring Transactions'!$J$35&lt;=EOMONTH($Q1797,0),$Q1797&lt;='Recurring Transactions'!$L$35),MAX(0,INT((MIN(EOMONTH($Q1797,0),'Recurring Transactions'!$L$35)-'Recurring Transactions'!$J$35)/14)+INT(-(MAX('Recurring Transactions'!$J$35,$Q1797)-'Recurring Transactions'!$J$35)/14)+1),0),IF('Recurring Transactions'!$F$35="Quarterly",IF(AND(AND('Recurring Transactions'!$J$35&lt;=EOMONTH($Q1797,0),$Q1797&lt;='Recurring Transactions'!$L$35),MOD((YEAR($Q1797)-YEAR('Recurring Transactions'!$J$35))*12+MONTH($Q1797)-MONTH('Recurring Transactions'!$J$35),3)=0),1,0),IF('Recurring Transactions'!$F$35="Annually",IF(AND(AND('Recurring Transactions'!$J$35&lt;=EOMONTH($Q1797,0),$Q1797&lt;='Recurring Transactions'!$L$35),MONTH($Q1797)=MONTH('Recurring Transactions'!$J$35)),1,0),0)))))))*'Recurring Transactions'!$D$35)</f>
        <v/>
      </c>
    </row>
    <row r="1798">
      <c r="N1798" s="126">
        <f>'Recurring Transactions'!$A$35</f>
        <v/>
      </c>
      <c r="O1798" s="126">
        <f>'Recurring Transactions'!$B$35</f>
        <v/>
      </c>
      <c r="P1798" s="126">
        <f>'Recurring Transactions'!$E$35</f>
        <v/>
      </c>
      <c r="Q1798" s="72">
        <f>IF('Recurring Transactions'!$J$35="","",EDATE('Recurring Transactions'!$J$35,36))</f>
        <v/>
      </c>
      <c r="R1798" s="126">
        <f>IF($Q1798="","",TEXT($Q1798,"mmm yyyy"))</f>
        <v/>
      </c>
      <c r="S1798" s="124">
        <f>IF(OR('Recurring Transactions'!$A$35="",$Q1798=""),0,(IF('Recurring Transactions'!$F$35="Monthly",IF(AND('Recurring Transactions'!$J$35&lt;=EOMONTH($Q1798,0),$Q1798&lt;='Recurring Transactions'!$L$35),1,0),IF('Recurring Transactions'!$F$35="Semi-monthly",IF(AND('Recurring Transactions'!$J$35&lt;=EOMONTH($Q1798,0),$Q1798&lt;='Recurring Transactions'!$L$35),2,0),IF('Recurring Transactions'!$F$35="Weekly",IF(AND('Recurring Transactions'!$J$35&lt;=EOMONTH($Q1798,0),$Q1798&lt;='Recurring Transactions'!$L$35),MAX(0,INT((MIN(EOMONTH($Q1798,0),'Recurring Transactions'!$L$35)-'Recurring Transactions'!$J$35)/7)+INT(-(MAX('Recurring Transactions'!$J$35,$Q1798)-'Recurring Transactions'!$J$35)/7)+1),0),IF('Recurring Transactions'!$F$35="Bi-weekly",IF(AND('Recurring Transactions'!$J$35&lt;=EOMONTH($Q1798,0),$Q1798&lt;='Recurring Transactions'!$L$35),MAX(0,INT((MIN(EOMONTH($Q1798,0),'Recurring Transactions'!$L$35)-'Recurring Transactions'!$J$35)/14)+INT(-(MAX('Recurring Transactions'!$J$35,$Q1798)-'Recurring Transactions'!$J$35)/14)+1),0),IF('Recurring Transactions'!$F$35="Quarterly",IF(AND(AND('Recurring Transactions'!$J$35&lt;=EOMONTH($Q1798,0),$Q1798&lt;='Recurring Transactions'!$L$35),MOD((YEAR($Q1798)-YEAR('Recurring Transactions'!$J$35))*12+MONTH($Q1798)-MONTH('Recurring Transactions'!$J$35),3)=0),1,0),IF('Recurring Transactions'!$F$35="Annually",IF(AND(AND('Recurring Transactions'!$J$35&lt;=EOMONTH($Q1798,0),$Q1798&lt;='Recurring Transactions'!$L$35),MONTH($Q1798)=MONTH('Recurring Transactions'!$J$35)),1,0),0)))))))*'Recurring Transactions'!$D$35)</f>
        <v/>
      </c>
    </row>
    <row r="1799">
      <c r="N1799" s="126">
        <f>'Recurring Transactions'!$A$35</f>
        <v/>
      </c>
      <c r="O1799" s="126">
        <f>'Recurring Transactions'!$B$35</f>
        <v/>
      </c>
      <c r="P1799" s="126">
        <f>'Recurring Transactions'!$E$35</f>
        <v/>
      </c>
      <c r="Q1799" s="72">
        <f>IF('Recurring Transactions'!$J$35="","",EDATE('Recurring Transactions'!$J$35,37))</f>
        <v/>
      </c>
      <c r="R1799" s="126">
        <f>IF($Q1799="","",TEXT($Q1799,"mmm yyyy"))</f>
        <v/>
      </c>
      <c r="S1799" s="124">
        <f>IF(OR('Recurring Transactions'!$A$35="",$Q1799=""),0,(IF('Recurring Transactions'!$F$35="Monthly",IF(AND('Recurring Transactions'!$J$35&lt;=EOMONTH($Q1799,0),$Q1799&lt;='Recurring Transactions'!$L$35),1,0),IF('Recurring Transactions'!$F$35="Semi-monthly",IF(AND('Recurring Transactions'!$J$35&lt;=EOMONTH($Q1799,0),$Q1799&lt;='Recurring Transactions'!$L$35),2,0),IF('Recurring Transactions'!$F$35="Weekly",IF(AND('Recurring Transactions'!$J$35&lt;=EOMONTH($Q1799,0),$Q1799&lt;='Recurring Transactions'!$L$35),MAX(0,INT((MIN(EOMONTH($Q1799,0),'Recurring Transactions'!$L$35)-'Recurring Transactions'!$J$35)/7)+INT(-(MAX('Recurring Transactions'!$J$35,$Q1799)-'Recurring Transactions'!$J$35)/7)+1),0),IF('Recurring Transactions'!$F$35="Bi-weekly",IF(AND('Recurring Transactions'!$J$35&lt;=EOMONTH($Q1799,0),$Q1799&lt;='Recurring Transactions'!$L$35),MAX(0,INT((MIN(EOMONTH($Q1799,0),'Recurring Transactions'!$L$35)-'Recurring Transactions'!$J$35)/14)+INT(-(MAX('Recurring Transactions'!$J$35,$Q1799)-'Recurring Transactions'!$J$35)/14)+1),0),IF('Recurring Transactions'!$F$35="Quarterly",IF(AND(AND('Recurring Transactions'!$J$35&lt;=EOMONTH($Q1799,0),$Q1799&lt;='Recurring Transactions'!$L$35),MOD((YEAR($Q1799)-YEAR('Recurring Transactions'!$J$35))*12+MONTH($Q1799)-MONTH('Recurring Transactions'!$J$35),3)=0),1,0),IF('Recurring Transactions'!$F$35="Annually",IF(AND(AND('Recurring Transactions'!$J$35&lt;=EOMONTH($Q1799,0),$Q1799&lt;='Recurring Transactions'!$L$35),MONTH($Q1799)=MONTH('Recurring Transactions'!$J$35)),1,0),0)))))))*'Recurring Transactions'!$D$35)</f>
        <v/>
      </c>
    </row>
    <row r="1800">
      <c r="N1800" s="126">
        <f>'Recurring Transactions'!$A$35</f>
        <v/>
      </c>
      <c r="O1800" s="126">
        <f>'Recurring Transactions'!$B$35</f>
        <v/>
      </c>
      <c r="P1800" s="126">
        <f>'Recurring Transactions'!$E$35</f>
        <v/>
      </c>
      <c r="Q1800" s="72">
        <f>IF('Recurring Transactions'!$J$35="","",EDATE('Recurring Transactions'!$J$35,38))</f>
        <v/>
      </c>
      <c r="R1800" s="126">
        <f>IF($Q1800="","",TEXT($Q1800,"mmm yyyy"))</f>
        <v/>
      </c>
      <c r="S1800" s="124">
        <f>IF(OR('Recurring Transactions'!$A$35="",$Q1800=""),0,(IF('Recurring Transactions'!$F$35="Monthly",IF(AND('Recurring Transactions'!$J$35&lt;=EOMONTH($Q1800,0),$Q1800&lt;='Recurring Transactions'!$L$35),1,0),IF('Recurring Transactions'!$F$35="Semi-monthly",IF(AND('Recurring Transactions'!$J$35&lt;=EOMONTH($Q1800,0),$Q1800&lt;='Recurring Transactions'!$L$35),2,0),IF('Recurring Transactions'!$F$35="Weekly",IF(AND('Recurring Transactions'!$J$35&lt;=EOMONTH($Q1800,0),$Q1800&lt;='Recurring Transactions'!$L$35),MAX(0,INT((MIN(EOMONTH($Q1800,0),'Recurring Transactions'!$L$35)-'Recurring Transactions'!$J$35)/7)+INT(-(MAX('Recurring Transactions'!$J$35,$Q1800)-'Recurring Transactions'!$J$35)/7)+1),0),IF('Recurring Transactions'!$F$35="Bi-weekly",IF(AND('Recurring Transactions'!$J$35&lt;=EOMONTH($Q1800,0),$Q1800&lt;='Recurring Transactions'!$L$35),MAX(0,INT((MIN(EOMONTH($Q1800,0),'Recurring Transactions'!$L$35)-'Recurring Transactions'!$J$35)/14)+INT(-(MAX('Recurring Transactions'!$J$35,$Q1800)-'Recurring Transactions'!$J$35)/14)+1),0),IF('Recurring Transactions'!$F$35="Quarterly",IF(AND(AND('Recurring Transactions'!$J$35&lt;=EOMONTH($Q1800,0),$Q1800&lt;='Recurring Transactions'!$L$35),MOD((YEAR($Q1800)-YEAR('Recurring Transactions'!$J$35))*12+MONTH($Q1800)-MONTH('Recurring Transactions'!$J$35),3)=0),1,0),IF('Recurring Transactions'!$F$35="Annually",IF(AND(AND('Recurring Transactions'!$J$35&lt;=EOMONTH($Q1800,0),$Q1800&lt;='Recurring Transactions'!$L$35),MONTH($Q1800)=MONTH('Recurring Transactions'!$J$35)),1,0),0)))))))*'Recurring Transactions'!$D$35)</f>
        <v/>
      </c>
    </row>
    <row r="1801">
      <c r="N1801" s="126">
        <f>'Recurring Transactions'!$A$35</f>
        <v/>
      </c>
      <c r="O1801" s="126">
        <f>'Recurring Transactions'!$B$35</f>
        <v/>
      </c>
      <c r="P1801" s="126">
        <f>'Recurring Transactions'!$E$35</f>
        <v/>
      </c>
      <c r="Q1801" s="72">
        <f>IF('Recurring Transactions'!$J$35="","",EDATE('Recurring Transactions'!$J$35,39))</f>
        <v/>
      </c>
      <c r="R1801" s="126">
        <f>IF($Q1801="","",TEXT($Q1801,"mmm yyyy"))</f>
        <v/>
      </c>
      <c r="S1801" s="124">
        <f>IF(OR('Recurring Transactions'!$A$35="",$Q1801=""),0,(IF('Recurring Transactions'!$F$35="Monthly",IF(AND('Recurring Transactions'!$J$35&lt;=EOMONTH($Q1801,0),$Q1801&lt;='Recurring Transactions'!$L$35),1,0),IF('Recurring Transactions'!$F$35="Semi-monthly",IF(AND('Recurring Transactions'!$J$35&lt;=EOMONTH($Q1801,0),$Q1801&lt;='Recurring Transactions'!$L$35),2,0),IF('Recurring Transactions'!$F$35="Weekly",IF(AND('Recurring Transactions'!$J$35&lt;=EOMONTH($Q1801,0),$Q1801&lt;='Recurring Transactions'!$L$35),MAX(0,INT((MIN(EOMONTH($Q1801,0),'Recurring Transactions'!$L$35)-'Recurring Transactions'!$J$35)/7)+INT(-(MAX('Recurring Transactions'!$J$35,$Q1801)-'Recurring Transactions'!$J$35)/7)+1),0),IF('Recurring Transactions'!$F$35="Bi-weekly",IF(AND('Recurring Transactions'!$J$35&lt;=EOMONTH($Q1801,0),$Q1801&lt;='Recurring Transactions'!$L$35),MAX(0,INT((MIN(EOMONTH($Q1801,0),'Recurring Transactions'!$L$35)-'Recurring Transactions'!$J$35)/14)+INT(-(MAX('Recurring Transactions'!$J$35,$Q1801)-'Recurring Transactions'!$J$35)/14)+1),0),IF('Recurring Transactions'!$F$35="Quarterly",IF(AND(AND('Recurring Transactions'!$J$35&lt;=EOMONTH($Q1801,0),$Q1801&lt;='Recurring Transactions'!$L$35),MOD((YEAR($Q1801)-YEAR('Recurring Transactions'!$J$35))*12+MONTH($Q1801)-MONTH('Recurring Transactions'!$J$35),3)=0),1,0),IF('Recurring Transactions'!$F$35="Annually",IF(AND(AND('Recurring Transactions'!$J$35&lt;=EOMONTH($Q1801,0),$Q1801&lt;='Recurring Transactions'!$L$35),MONTH($Q1801)=MONTH('Recurring Transactions'!$J$35)),1,0),0)))))))*'Recurring Transactions'!$D$35)</f>
        <v/>
      </c>
    </row>
    <row r="1802">
      <c r="N1802" s="126">
        <f>'Recurring Transactions'!$A$35</f>
        <v/>
      </c>
      <c r="O1802" s="126">
        <f>'Recurring Transactions'!$B$35</f>
        <v/>
      </c>
      <c r="P1802" s="126">
        <f>'Recurring Transactions'!$E$35</f>
        <v/>
      </c>
      <c r="Q1802" s="72">
        <f>IF('Recurring Transactions'!$J$35="","",EDATE('Recurring Transactions'!$J$35,40))</f>
        <v/>
      </c>
      <c r="R1802" s="126">
        <f>IF($Q1802="","",TEXT($Q1802,"mmm yyyy"))</f>
        <v/>
      </c>
      <c r="S1802" s="124">
        <f>IF(OR('Recurring Transactions'!$A$35="",$Q1802=""),0,(IF('Recurring Transactions'!$F$35="Monthly",IF(AND('Recurring Transactions'!$J$35&lt;=EOMONTH($Q1802,0),$Q1802&lt;='Recurring Transactions'!$L$35),1,0),IF('Recurring Transactions'!$F$35="Semi-monthly",IF(AND('Recurring Transactions'!$J$35&lt;=EOMONTH($Q1802,0),$Q1802&lt;='Recurring Transactions'!$L$35),2,0),IF('Recurring Transactions'!$F$35="Weekly",IF(AND('Recurring Transactions'!$J$35&lt;=EOMONTH($Q1802,0),$Q1802&lt;='Recurring Transactions'!$L$35),MAX(0,INT((MIN(EOMONTH($Q1802,0),'Recurring Transactions'!$L$35)-'Recurring Transactions'!$J$35)/7)+INT(-(MAX('Recurring Transactions'!$J$35,$Q1802)-'Recurring Transactions'!$J$35)/7)+1),0),IF('Recurring Transactions'!$F$35="Bi-weekly",IF(AND('Recurring Transactions'!$J$35&lt;=EOMONTH($Q1802,0),$Q1802&lt;='Recurring Transactions'!$L$35),MAX(0,INT((MIN(EOMONTH($Q1802,0),'Recurring Transactions'!$L$35)-'Recurring Transactions'!$J$35)/14)+INT(-(MAX('Recurring Transactions'!$J$35,$Q1802)-'Recurring Transactions'!$J$35)/14)+1),0),IF('Recurring Transactions'!$F$35="Quarterly",IF(AND(AND('Recurring Transactions'!$J$35&lt;=EOMONTH($Q1802,0),$Q1802&lt;='Recurring Transactions'!$L$35),MOD((YEAR($Q1802)-YEAR('Recurring Transactions'!$J$35))*12+MONTH($Q1802)-MONTH('Recurring Transactions'!$J$35),3)=0),1,0),IF('Recurring Transactions'!$F$35="Annually",IF(AND(AND('Recurring Transactions'!$J$35&lt;=EOMONTH($Q1802,0),$Q1802&lt;='Recurring Transactions'!$L$35),MONTH($Q1802)=MONTH('Recurring Transactions'!$J$35)),1,0),0)))))))*'Recurring Transactions'!$D$35)</f>
        <v/>
      </c>
    </row>
    <row r="1803">
      <c r="N1803" s="126">
        <f>'Recurring Transactions'!$A$35</f>
        <v/>
      </c>
      <c r="O1803" s="126">
        <f>'Recurring Transactions'!$B$35</f>
        <v/>
      </c>
      <c r="P1803" s="126">
        <f>'Recurring Transactions'!$E$35</f>
        <v/>
      </c>
      <c r="Q1803" s="72">
        <f>IF('Recurring Transactions'!$J$35="","",EDATE('Recurring Transactions'!$J$35,41))</f>
        <v/>
      </c>
      <c r="R1803" s="126">
        <f>IF($Q1803="","",TEXT($Q1803,"mmm yyyy"))</f>
        <v/>
      </c>
      <c r="S1803" s="124">
        <f>IF(OR('Recurring Transactions'!$A$35="",$Q1803=""),0,(IF('Recurring Transactions'!$F$35="Monthly",IF(AND('Recurring Transactions'!$J$35&lt;=EOMONTH($Q1803,0),$Q1803&lt;='Recurring Transactions'!$L$35),1,0),IF('Recurring Transactions'!$F$35="Semi-monthly",IF(AND('Recurring Transactions'!$J$35&lt;=EOMONTH($Q1803,0),$Q1803&lt;='Recurring Transactions'!$L$35),2,0),IF('Recurring Transactions'!$F$35="Weekly",IF(AND('Recurring Transactions'!$J$35&lt;=EOMONTH($Q1803,0),$Q1803&lt;='Recurring Transactions'!$L$35),MAX(0,INT((MIN(EOMONTH($Q1803,0),'Recurring Transactions'!$L$35)-'Recurring Transactions'!$J$35)/7)+INT(-(MAX('Recurring Transactions'!$J$35,$Q1803)-'Recurring Transactions'!$J$35)/7)+1),0),IF('Recurring Transactions'!$F$35="Bi-weekly",IF(AND('Recurring Transactions'!$J$35&lt;=EOMONTH($Q1803,0),$Q1803&lt;='Recurring Transactions'!$L$35),MAX(0,INT((MIN(EOMONTH($Q1803,0),'Recurring Transactions'!$L$35)-'Recurring Transactions'!$J$35)/14)+INT(-(MAX('Recurring Transactions'!$J$35,$Q1803)-'Recurring Transactions'!$J$35)/14)+1),0),IF('Recurring Transactions'!$F$35="Quarterly",IF(AND(AND('Recurring Transactions'!$J$35&lt;=EOMONTH($Q1803,0),$Q1803&lt;='Recurring Transactions'!$L$35),MOD((YEAR($Q1803)-YEAR('Recurring Transactions'!$J$35))*12+MONTH($Q1803)-MONTH('Recurring Transactions'!$J$35),3)=0),1,0),IF('Recurring Transactions'!$F$35="Annually",IF(AND(AND('Recurring Transactions'!$J$35&lt;=EOMONTH($Q1803,0),$Q1803&lt;='Recurring Transactions'!$L$35),MONTH($Q1803)=MONTH('Recurring Transactions'!$J$35)),1,0),0)))))))*'Recurring Transactions'!$D$35)</f>
        <v/>
      </c>
    </row>
    <row r="1804">
      <c r="N1804" s="126">
        <f>'Recurring Transactions'!$A$35</f>
        <v/>
      </c>
      <c r="O1804" s="126">
        <f>'Recurring Transactions'!$B$35</f>
        <v/>
      </c>
      <c r="P1804" s="126">
        <f>'Recurring Transactions'!$E$35</f>
        <v/>
      </c>
      <c r="Q1804" s="72">
        <f>IF('Recurring Transactions'!$J$35="","",EDATE('Recurring Transactions'!$J$35,42))</f>
        <v/>
      </c>
      <c r="R1804" s="126">
        <f>IF($Q1804="","",TEXT($Q1804,"mmm yyyy"))</f>
        <v/>
      </c>
      <c r="S1804" s="124">
        <f>IF(OR('Recurring Transactions'!$A$35="",$Q1804=""),0,(IF('Recurring Transactions'!$F$35="Monthly",IF(AND('Recurring Transactions'!$J$35&lt;=EOMONTH($Q1804,0),$Q1804&lt;='Recurring Transactions'!$L$35),1,0),IF('Recurring Transactions'!$F$35="Semi-monthly",IF(AND('Recurring Transactions'!$J$35&lt;=EOMONTH($Q1804,0),$Q1804&lt;='Recurring Transactions'!$L$35),2,0),IF('Recurring Transactions'!$F$35="Weekly",IF(AND('Recurring Transactions'!$J$35&lt;=EOMONTH($Q1804,0),$Q1804&lt;='Recurring Transactions'!$L$35),MAX(0,INT((MIN(EOMONTH($Q1804,0),'Recurring Transactions'!$L$35)-'Recurring Transactions'!$J$35)/7)+INT(-(MAX('Recurring Transactions'!$J$35,$Q1804)-'Recurring Transactions'!$J$35)/7)+1),0),IF('Recurring Transactions'!$F$35="Bi-weekly",IF(AND('Recurring Transactions'!$J$35&lt;=EOMONTH($Q1804,0),$Q1804&lt;='Recurring Transactions'!$L$35),MAX(0,INT((MIN(EOMONTH($Q1804,0),'Recurring Transactions'!$L$35)-'Recurring Transactions'!$J$35)/14)+INT(-(MAX('Recurring Transactions'!$J$35,$Q1804)-'Recurring Transactions'!$J$35)/14)+1),0),IF('Recurring Transactions'!$F$35="Quarterly",IF(AND(AND('Recurring Transactions'!$J$35&lt;=EOMONTH($Q1804,0),$Q1804&lt;='Recurring Transactions'!$L$35),MOD((YEAR($Q1804)-YEAR('Recurring Transactions'!$J$35))*12+MONTH($Q1804)-MONTH('Recurring Transactions'!$J$35),3)=0),1,0),IF('Recurring Transactions'!$F$35="Annually",IF(AND(AND('Recurring Transactions'!$J$35&lt;=EOMONTH($Q1804,0),$Q1804&lt;='Recurring Transactions'!$L$35),MONTH($Q1804)=MONTH('Recurring Transactions'!$J$35)),1,0),0)))))))*'Recurring Transactions'!$D$35)</f>
        <v/>
      </c>
    </row>
    <row r="1805">
      <c r="N1805" s="126">
        <f>'Recurring Transactions'!$A$35</f>
        <v/>
      </c>
      <c r="O1805" s="126">
        <f>'Recurring Transactions'!$B$35</f>
        <v/>
      </c>
      <c r="P1805" s="126">
        <f>'Recurring Transactions'!$E$35</f>
        <v/>
      </c>
      <c r="Q1805" s="72">
        <f>IF('Recurring Transactions'!$J$35="","",EDATE('Recurring Transactions'!$J$35,43))</f>
        <v/>
      </c>
      <c r="R1805" s="126">
        <f>IF($Q1805="","",TEXT($Q1805,"mmm yyyy"))</f>
        <v/>
      </c>
      <c r="S1805" s="124">
        <f>IF(OR('Recurring Transactions'!$A$35="",$Q1805=""),0,(IF('Recurring Transactions'!$F$35="Monthly",IF(AND('Recurring Transactions'!$J$35&lt;=EOMONTH($Q1805,0),$Q1805&lt;='Recurring Transactions'!$L$35),1,0),IF('Recurring Transactions'!$F$35="Semi-monthly",IF(AND('Recurring Transactions'!$J$35&lt;=EOMONTH($Q1805,0),$Q1805&lt;='Recurring Transactions'!$L$35),2,0),IF('Recurring Transactions'!$F$35="Weekly",IF(AND('Recurring Transactions'!$J$35&lt;=EOMONTH($Q1805,0),$Q1805&lt;='Recurring Transactions'!$L$35),MAX(0,INT((MIN(EOMONTH($Q1805,0),'Recurring Transactions'!$L$35)-'Recurring Transactions'!$J$35)/7)+INT(-(MAX('Recurring Transactions'!$J$35,$Q1805)-'Recurring Transactions'!$J$35)/7)+1),0),IF('Recurring Transactions'!$F$35="Bi-weekly",IF(AND('Recurring Transactions'!$J$35&lt;=EOMONTH($Q1805,0),$Q1805&lt;='Recurring Transactions'!$L$35),MAX(0,INT((MIN(EOMONTH($Q1805,0),'Recurring Transactions'!$L$35)-'Recurring Transactions'!$J$35)/14)+INT(-(MAX('Recurring Transactions'!$J$35,$Q1805)-'Recurring Transactions'!$J$35)/14)+1),0),IF('Recurring Transactions'!$F$35="Quarterly",IF(AND(AND('Recurring Transactions'!$J$35&lt;=EOMONTH($Q1805,0),$Q1805&lt;='Recurring Transactions'!$L$35),MOD((YEAR($Q1805)-YEAR('Recurring Transactions'!$J$35))*12+MONTH($Q1805)-MONTH('Recurring Transactions'!$J$35),3)=0),1,0),IF('Recurring Transactions'!$F$35="Annually",IF(AND(AND('Recurring Transactions'!$J$35&lt;=EOMONTH($Q1805,0),$Q1805&lt;='Recurring Transactions'!$L$35),MONTH($Q1805)=MONTH('Recurring Transactions'!$J$35)),1,0),0)))))))*'Recurring Transactions'!$D$35)</f>
        <v/>
      </c>
    </row>
    <row r="1806">
      <c r="N1806" s="126">
        <f>'Recurring Transactions'!$A$35</f>
        <v/>
      </c>
      <c r="O1806" s="126">
        <f>'Recurring Transactions'!$B$35</f>
        <v/>
      </c>
      <c r="P1806" s="126">
        <f>'Recurring Transactions'!$E$35</f>
        <v/>
      </c>
      <c r="Q1806" s="72">
        <f>IF('Recurring Transactions'!$J$35="","",EDATE('Recurring Transactions'!$J$35,44))</f>
        <v/>
      </c>
      <c r="R1806" s="126">
        <f>IF($Q1806="","",TEXT($Q1806,"mmm yyyy"))</f>
        <v/>
      </c>
      <c r="S1806" s="124">
        <f>IF(OR('Recurring Transactions'!$A$35="",$Q1806=""),0,(IF('Recurring Transactions'!$F$35="Monthly",IF(AND('Recurring Transactions'!$J$35&lt;=EOMONTH($Q1806,0),$Q1806&lt;='Recurring Transactions'!$L$35),1,0),IF('Recurring Transactions'!$F$35="Semi-monthly",IF(AND('Recurring Transactions'!$J$35&lt;=EOMONTH($Q1806,0),$Q1806&lt;='Recurring Transactions'!$L$35),2,0),IF('Recurring Transactions'!$F$35="Weekly",IF(AND('Recurring Transactions'!$J$35&lt;=EOMONTH($Q1806,0),$Q1806&lt;='Recurring Transactions'!$L$35),MAX(0,INT((MIN(EOMONTH($Q1806,0),'Recurring Transactions'!$L$35)-'Recurring Transactions'!$J$35)/7)+INT(-(MAX('Recurring Transactions'!$J$35,$Q1806)-'Recurring Transactions'!$J$35)/7)+1),0),IF('Recurring Transactions'!$F$35="Bi-weekly",IF(AND('Recurring Transactions'!$J$35&lt;=EOMONTH($Q1806,0),$Q1806&lt;='Recurring Transactions'!$L$35),MAX(0,INT((MIN(EOMONTH($Q1806,0),'Recurring Transactions'!$L$35)-'Recurring Transactions'!$J$35)/14)+INT(-(MAX('Recurring Transactions'!$J$35,$Q1806)-'Recurring Transactions'!$J$35)/14)+1),0),IF('Recurring Transactions'!$F$35="Quarterly",IF(AND(AND('Recurring Transactions'!$J$35&lt;=EOMONTH($Q1806,0),$Q1806&lt;='Recurring Transactions'!$L$35),MOD((YEAR($Q1806)-YEAR('Recurring Transactions'!$J$35))*12+MONTH($Q1806)-MONTH('Recurring Transactions'!$J$35),3)=0),1,0),IF('Recurring Transactions'!$F$35="Annually",IF(AND(AND('Recurring Transactions'!$J$35&lt;=EOMONTH($Q1806,0),$Q1806&lt;='Recurring Transactions'!$L$35),MONTH($Q1806)=MONTH('Recurring Transactions'!$J$35)),1,0),0)))))))*'Recurring Transactions'!$D$35)</f>
        <v/>
      </c>
    </row>
    <row r="1807">
      <c r="N1807" s="126">
        <f>'Recurring Transactions'!$A$35</f>
        <v/>
      </c>
      <c r="O1807" s="126">
        <f>'Recurring Transactions'!$B$35</f>
        <v/>
      </c>
      <c r="P1807" s="126">
        <f>'Recurring Transactions'!$E$35</f>
        <v/>
      </c>
      <c r="Q1807" s="72">
        <f>IF('Recurring Transactions'!$J$35="","",EDATE('Recurring Transactions'!$J$35,45))</f>
        <v/>
      </c>
      <c r="R1807" s="126">
        <f>IF($Q1807="","",TEXT($Q1807,"mmm yyyy"))</f>
        <v/>
      </c>
      <c r="S1807" s="124">
        <f>IF(OR('Recurring Transactions'!$A$35="",$Q1807=""),0,(IF('Recurring Transactions'!$F$35="Monthly",IF(AND('Recurring Transactions'!$J$35&lt;=EOMONTH($Q1807,0),$Q1807&lt;='Recurring Transactions'!$L$35),1,0),IF('Recurring Transactions'!$F$35="Semi-monthly",IF(AND('Recurring Transactions'!$J$35&lt;=EOMONTH($Q1807,0),$Q1807&lt;='Recurring Transactions'!$L$35),2,0),IF('Recurring Transactions'!$F$35="Weekly",IF(AND('Recurring Transactions'!$J$35&lt;=EOMONTH($Q1807,0),$Q1807&lt;='Recurring Transactions'!$L$35),MAX(0,INT((MIN(EOMONTH($Q1807,0),'Recurring Transactions'!$L$35)-'Recurring Transactions'!$J$35)/7)+INT(-(MAX('Recurring Transactions'!$J$35,$Q1807)-'Recurring Transactions'!$J$35)/7)+1),0),IF('Recurring Transactions'!$F$35="Bi-weekly",IF(AND('Recurring Transactions'!$J$35&lt;=EOMONTH($Q1807,0),$Q1807&lt;='Recurring Transactions'!$L$35),MAX(0,INT((MIN(EOMONTH($Q1807,0),'Recurring Transactions'!$L$35)-'Recurring Transactions'!$J$35)/14)+INT(-(MAX('Recurring Transactions'!$J$35,$Q1807)-'Recurring Transactions'!$J$35)/14)+1),0),IF('Recurring Transactions'!$F$35="Quarterly",IF(AND(AND('Recurring Transactions'!$J$35&lt;=EOMONTH($Q1807,0),$Q1807&lt;='Recurring Transactions'!$L$35),MOD((YEAR($Q1807)-YEAR('Recurring Transactions'!$J$35))*12+MONTH($Q1807)-MONTH('Recurring Transactions'!$J$35),3)=0),1,0),IF('Recurring Transactions'!$F$35="Annually",IF(AND(AND('Recurring Transactions'!$J$35&lt;=EOMONTH($Q1807,0),$Q1807&lt;='Recurring Transactions'!$L$35),MONTH($Q1807)=MONTH('Recurring Transactions'!$J$35)),1,0),0)))))))*'Recurring Transactions'!$D$35)</f>
        <v/>
      </c>
    </row>
    <row r="1808">
      <c r="N1808" s="126">
        <f>'Recurring Transactions'!$A$35</f>
        <v/>
      </c>
      <c r="O1808" s="126">
        <f>'Recurring Transactions'!$B$35</f>
        <v/>
      </c>
      <c r="P1808" s="126">
        <f>'Recurring Transactions'!$E$35</f>
        <v/>
      </c>
      <c r="Q1808" s="72">
        <f>IF('Recurring Transactions'!$J$35="","",EDATE('Recurring Transactions'!$J$35,46))</f>
        <v/>
      </c>
      <c r="R1808" s="126">
        <f>IF($Q1808="","",TEXT($Q1808,"mmm yyyy"))</f>
        <v/>
      </c>
      <c r="S1808" s="124">
        <f>IF(OR('Recurring Transactions'!$A$35="",$Q1808=""),0,(IF('Recurring Transactions'!$F$35="Monthly",IF(AND('Recurring Transactions'!$J$35&lt;=EOMONTH($Q1808,0),$Q1808&lt;='Recurring Transactions'!$L$35),1,0),IF('Recurring Transactions'!$F$35="Semi-monthly",IF(AND('Recurring Transactions'!$J$35&lt;=EOMONTH($Q1808,0),$Q1808&lt;='Recurring Transactions'!$L$35),2,0),IF('Recurring Transactions'!$F$35="Weekly",IF(AND('Recurring Transactions'!$J$35&lt;=EOMONTH($Q1808,0),$Q1808&lt;='Recurring Transactions'!$L$35),MAX(0,INT((MIN(EOMONTH($Q1808,0),'Recurring Transactions'!$L$35)-'Recurring Transactions'!$J$35)/7)+INT(-(MAX('Recurring Transactions'!$J$35,$Q1808)-'Recurring Transactions'!$J$35)/7)+1),0),IF('Recurring Transactions'!$F$35="Bi-weekly",IF(AND('Recurring Transactions'!$J$35&lt;=EOMONTH($Q1808,0),$Q1808&lt;='Recurring Transactions'!$L$35),MAX(0,INT((MIN(EOMONTH($Q1808,0),'Recurring Transactions'!$L$35)-'Recurring Transactions'!$J$35)/14)+INT(-(MAX('Recurring Transactions'!$J$35,$Q1808)-'Recurring Transactions'!$J$35)/14)+1),0),IF('Recurring Transactions'!$F$35="Quarterly",IF(AND(AND('Recurring Transactions'!$J$35&lt;=EOMONTH($Q1808,0),$Q1808&lt;='Recurring Transactions'!$L$35),MOD((YEAR($Q1808)-YEAR('Recurring Transactions'!$J$35))*12+MONTH($Q1808)-MONTH('Recurring Transactions'!$J$35),3)=0),1,0),IF('Recurring Transactions'!$F$35="Annually",IF(AND(AND('Recurring Transactions'!$J$35&lt;=EOMONTH($Q1808,0),$Q1808&lt;='Recurring Transactions'!$L$35),MONTH($Q1808)=MONTH('Recurring Transactions'!$J$35)),1,0),0)))))))*'Recurring Transactions'!$D$35)</f>
        <v/>
      </c>
    </row>
    <row r="1809">
      <c r="N1809" s="126">
        <f>'Recurring Transactions'!$A$35</f>
        <v/>
      </c>
      <c r="O1809" s="126">
        <f>'Recurring Transactions'!$B$35</f>
        <v/>
      </c>
      <c r="P1809" s="126">
        <f>'Recurring Transactions'!$E$35</f>
        <v/>
      </c>
      <c r="Q1809" s="72">
        <f>IF('Recurring Transactions'!$J$35="","",EDATE('Recurring Transactions'!$J$35,47))</f>
        <v/>
      </c>
      <c r="R1809" s="126">
        <f>IF($Q1809="","",TEXT($Q1809,"mmm yyyy"))</f>
        <v/>
      </c>
      <c r="S1809" s="124">
        <f>IF(OR('Recurring Transactions'!$A$35="",$Q1809=""),0,(IF('Recurring Transactions'!$F$35="Monthly",IF(AND('Recurring Transactions'!$J$35&lt;=EOMONTH($Q1809,0),$Q1809&lt;='Recurring Transactions'!$L$35),1,0),IF('Recurring Transactions'!$F$35="Semi-monthly",IF(AND('Recurring Transactions'!$J$35&lt;=EOMONTH($Q1809,0),$Q1809&lt;='Recurring Transactions'!$L$35),2,0),IF('Recurring Transactions'!$F$35="Weekly",IF(AND('Recurring Transactions'!$J$35&lt;=EOMONTH($Q1809,0),$Q1809&lt;='Recurring Transactions'!$L$35),MAX(0,INT((MIN(EOMONTH($Q1809,0),'Recurring Transactions'!$L$35)-'Recurring Transactions'!$J$35)/7)+INT(-(MAX('Recurring Transactions'!$J$35,$Q1809)-'Recurring Transactions'!$J$35)/7)+1),0),IF('Recurring Transactions'!$F$35="Bi-weekly",IF(AND('Recurring Transactions'!$J$35&lt;=EOMONTH($Q1809,0),$Q1809&lt;='Recurring Transactions'!$L$35),MAX(0,INT((MIN(EOMONTH($Q1809,0),'Recurring Transactions'!$L$35)-'Recurring Transactions'!$J$35)/14)+INT(-(MAX('Recurring Transactions'!$J$35,$Q1809)-'Recurring Transactions'!$J$35)/14)+1),0),IF('Recurring Transactions'!$F$35="Quarterly",IF(AND(AND('Recurring Transactions'!$J$35&lt;=EOMONTH($Q1809,0),$Q1809&lt;='Recurring Transactions'!$L$35),MOD((YEAR($Q1809)-YEAR('Recurring Transactions'!$J$35))*12+MONTH($Q1809)-MONTH('Recurring Transactions'!$J$35),3)=0),1,0),IF('Recurring Transactions'!$F$35="Annually",IF(AND(AND('Recurring Transactions'!$J$35&lt;=EOMONTH($Q1809,0),$Q1809&lt;='Recurring Transactions'!$L$35),MONTH($Q1809)=MONTH('Recurring Transactions'!$J$35)),1,0),0)))))))*'Recurring Transactions'!$D$35)</f>
        <v/>
      </c>
    </row>
    <row r="1810">
      <c r="N1810" s="126">
        <f>'Recurring Transactions'!$A$35</f>
        <v/>
      </c>
      <c r="O1810" s="126">
        <f>'Recurring Transactions'!$B$35</f>
        <v/>
      </c>
      <c r="P1810" s="126">
        <f>'Recurring Transactions'!$E$35</f>
        <v/>
      </c>
      <c r="Q1810" s="72">
        <f>IF('Recurring Transactions'!$J$35="","",EDATE('Recurring Transactions'!$J$35,48))</f>
        <v/>
      </c>
      <c r="R1810" s="126">
        <f>IF($Q1810="","",TEXT($Q1810,"mmm yyyy"))</f>
        <v/>
      </c>
      <c r="S1810" s="124">
        <f>IF(OR('Recurring Transactions'!$A$35="",$Q1810=""),0,(IF('Recurring Transactions'!$F$35="Monthly",IF(AND('Recurring Transactions'!$J$35&lt;=EOMONTH($Q1810,0),$Q1810&lt;='Recurring Transactions'!$L$35),1,0),IF('Recurring Transactions'!$F$35="Semi-monthly",IF(AND('Recurring Transactions'!$J$35&lt;=EOMONTH($Q1810,0),$Q1810&lt;='Recurring Transactions'!$L$35),2,0),IF('Recurring Transactions'!$F$35="Weekly",IF(AND('Recurring Transactions'!$J$35&lt;=EOMONTH($Q1810,0),$Q1810&lt;='Recurring Transactions'!$L$35),MAX(0,INT((MIN(EOMONTH($Q1810,0),'Recurring Transactions'!$L$35)-'Recurring Transactions'!$J$35)/7)+INT(-(MAX('Recurring Transactions'!$J$35,$Q1810)-'Recurring Transactions'!$J$35)/7)+1),0),IF('Recurring Transactions'!$F$35="Bi-weekly",IF(AND('Recurring Transactions'!$J$35&lt;=EOMONTH($Q1810,0),$Q1810&lt;='Recurring Transactions'!$L$35),MAX(0,INT((MIN(EOMONTH($Q1810,0),'Recurring Transactions'!$L$35)-'Recurring Transactions'!$J$35)/14)+INT(-(MAX('Recurring Transactions'!$J$35,$Q1810)-'Recurring Transactions'!$J$35)/14)+1),0),IF('Recurring Transactions'!$F$35="Quarterly",IF(AND(AND('Recurring Transactions'!$J$35&lt;=EOMONTH($Q1810,0),$Q1810&lt;='Recurring Transactions'!$L$35),MOD((YEAR($Q1810)-YEAR('Recurring Transactions'!$J$35))*12+MONTH($Q1810)-MONTH('Recurring Transactions'!$J$35),3)=0),1,0),IF('Recurring Transactions'!$F$35="Annually",IF(AND(AND('Recurring Transactions'!$J$35&lt;=EOMONTH($Q1810,0),$Q1810&lt;='Recurring Transactions'!$L$35),MONTH($Q1810)=MONTH('Recurring Transactions'!$J$35)),1,0),0)))))))*'Recurring Transactions'!$D$35)</f>
        <v/>
      </c>
    </row>
    <row r="1811">
      <c r="N1811" s="126">
        <f>'Recurring Transactions'!$A$35</f>
        <v/>
      </c>
      <c r="O1811" s="126">
        <f>'Recurring Transactions'!$B$35</f>
        <v/>
      </c>
      <c r="P1811" s="126">
        <f>'Recurring Transactions'!$E$35</f>
        <v/>
      </c>
      <c r="Q1811" s="72">
        <f>IF('Recurring Transactions'!$J$35="","",EDATE('Recurring Transactions'!$J$35,49))</f>
        <v/>
      </c>
      <c r="R1811" s="126">
        <f>IF($Q1811="","",TEXT($Q1811,"mmm yyyy"))</f>
        <v/>
      </c>
      <c r="S1811" s="124">
        <f>IF(OR('Recurring Transactions'!$A$35="",$Q1811=""),0,(IF('Recurring Transactions'!$F$35="Monthly",IF(AND('Recurring Transactions'!$J$35&lt;=EOMONTH($Q1811,0),$Q1811&lt;='Recurring Transactions'!$L$35),1,0),IF('Recurring Transactions'!$F$35="Semi-monthly",IF(AND('Recurring Transactions'!$J$35&lt;=EOMONTH($Q1811,0),$Q1811&lt;='Recurring Transactions'!$L$35),2,0),IF('Recurring Transactions'!$F$35="Weekly",IF(AND('Recurring Transactions'!$J$35&lt;=EOMONTH($Q1811,0),$Q1811&lt;='Recurring Transactions'!$L$35),MAX(0,INT((MIN(EOMONTH($Q1811,0),'Recurring Transactions'!$L$35)-'Recurring Transactions'!$J$35)/7)+INT(-(MAX('Recurring Transactions'!$J$35,$Q1811)-'Recurring Transactions'!$J$35)/7)+1),0),IF('Recurring Transactions'!$F$35="Bi-weekly",IF(AND('Recurring Transactions'!$J$35&lt;=EOMONTH($Q1811,0),$Q1811&lt;='Recurring Transactions'!$L$35),MAX(0,INT((MIN(EOMONTH($Q1811,0),'Recurring Transactions'!$L$35)-'Recurring Transactions'!$J$35)/14)+INT(-(MAX('Recurring Transactions'!$J$35,$Q1811)-'Recurring Transactions'!$J$35)/14)+1),0),IF('Recurring Transactions'!$F$35="Quarterly",IF(AND(AND('Recurring Transactions'!$J$35&lt;=EOMONTH($Q1811,0),$Q1811&lt;='Recurring Transactions'!$L$35),MOD((YEAR($Q1811)-YEAR('Recurring Transactions'!$J$35))*12+MONTH($Q1811)-MONTH('Recurring Transactions'!$J$35),3)=0),1,0),IF('Recurring Transactions'!$F$35="Annually",IF(AND(AND('Recurring Transactions'!$J$35&lt;=EOMONTH($Q1811,0),$Q1811&lt;='Recurring Transactions'!$L$35),MONTH($Q1811)=MONTH('Recurring Transactions'!$J$35)),1,0),0)))))))*'Recurring Transactions'!$D$35)</f>
        <v/>
      </c>
    </row>
    <row r="1812">
      <c r="N1812" s="126">
        <f>'Recurring Transactions'!$A$35</f>
        <v/>
      </c>
      <c r="O1812" s="126">
        <f>'Recurring Transactions'!$B$35</f>
        <v/>
      </c>
      <c r="P1812" s="126">
        <f>'Recurring Transactions'!$E$35</f>
        <v/>
      </c>
      <c r="Q1812" s="72">
        <f>IF('Recurring Transactions'!$J$35="","",EDATE('Recurring Transactions'!$J$35,50))</f>
        <v/>
      </c>
      <c r="R1812" s="126">
        <f>IF($Q1812="","",TEXT($Q1812,"mmm yyyy"))</f>
        <v/>
      </c>
      <c r="S1812" s="124">
        <f>IF(OR('Recurring Transactions'!$A$35="",$Q1812=""),0,(IF('Recurring Transactions'!$F$35="Monthly",IF(AND('Recurring Transactions'!$J$35&lt;=EOMONTH($Q1812,0),$Q1812&lt;='Recurring Transactions'!$L$35),1,0),IF('Recurring Transactions'!$F$35="Semi-monthly",IF(AND('Recurring Transactions'!$J$35&lt;=EOMONTH($Q1812,0),$Q1812&lt;='Recurring Transactions'!$L$35),2,0),IF('Recurring Transactions'!$F$35="Weekly",IF(AND('Recurring Transactions'!$J$35&lt;=EOMONTH($Q1812,0),$Q1812&lt;='Recurring Transactions'!$L$35),MAX(0,INT((MIN(EOMONTH($Q1812,0),'Recurring Transactions'!$L$35)-'Recurring Transactions'!$J$35)/7)+INT(-(MAX('Recurring Transactions'!$J$35,$Q1812)-'Recurring Transactions'!$J$35)/7)+1),0),IF('Recurring Transactions'!$F$35="Bi-weekly",IF(AND('Recurring Transactions'!$J$35&lt;=EOMONTH($Q1812,0),$Q1812&lt;='Recurring Transactions'!$L$35),MAX(0,INT((MIN(EOMONTH($Q1812,0),'Recurring Transactions'!$L$35)-'Recurring Transactions'!$J$35)/14)+INT(-(MAX('Recurring Transactions'!$J$35,$Q1812)-'Recurring Transactions'!$J$35)/14)+1),0),IF('Recurring Transactions'!$F$35="Quarterly",IF(AND(AND('Recurring Transactions'!$J$35&lt;=EOMONTH($Q1812,0),$Q1812&lt;='Recurring Transactions'!$L$35),MOD((YEAR($Q1812)-YEAR('Recurring Transactions'!$J$35))*12+MONTH($Q1812)-MONTH('Recurring Transactions'!$J$35),3)=0),1,0),IF('Recurring Transactions'!$F$35="Annually",IF(AND(AND('Recurring Transactions'!$J$35&lt;=EOMONTH($Q1812,0),$Q1812&lt;='Recurring Transactions'!$L$35),MONTH($Q1812)=MONTH('Recurring Transactions'!$J$35)),1,0),0)))))))*'Recurring Transactions'!$D$35)</f>
        <v/>
      </c>
    </row>
    <row r="1813">
      <c r="N1813" s="126">
        <f>'Recurring Transactions'!$A$35</f>
        <v/>
      </c>
      <c r="O1813" s="126">
        <f>'Recurring Transactions'!$B$35</f>
        <v/>
      </c>
      <c r="P1813" s="126">
        <f>'Recurring Transactions'!$E$35</f>
        <v/>
      </c>
      <c r="Q1813" s="72">
        <f>IF('Recurring Transactions'!$J$35="","",EDATE('Recurring Transactions'!$J$35,51))</f>
        <v/>
      </c>
      <c r="R1813" s="126">
        <f>IF($Q1813="","",TEXT($Q1813,"mmm yyyy"))</f>
        <v/>
      </c>
      <c r="S1813" s="124">
        <f>IF(OR('Recurring Transactions'!$A$35="",$Q1813=""),0,(IF('Recurring Transactions'!$F$35="Monthly",IF(AND('Recurring Transactions'!$J$35&lt;=EOMONTH($Q1813,0),$Q1813&lt;='Recurring Transactions'!$L$35),1,0),IF('Recurring Transactions'!$F$35="Semi-monthly",IF(AND('Recurring Transactions'!$J$35&lt;=EOMONTH($Q1813,0),$Q1813&lt;='Recurring Transactions'!$L$35),2,0),IF('Recurring Transactions'!$F$35="Weekly",IF(AND('Recurring Transactions'!$J$35&lt;=EOMONTH($Q1813,0),$Q1813&lt;='Recurring Transactions'!$L$35),MAX(0,INT((MIN(EOMONTH($Q1813,0),'Recurring Transactions'!$L$35)-'Recurring Transactions'!$J$35)/7)+INT(-(MAX('Recurring Transactions'!$J$35,$Q1813)-'Recurring Transactions'!$J$35)/7)+1),0),IF('Recurring Transactions'!$F$35="Bi-weekly",IF(AND('Recurring Transactions'!$J$35&lt;=EOMONTH($Q1813,0),$Q1813&lt;='Recurring Transactions'!$L$35),MAX(0,INT((MIN(EOMONTH($Q1813,0),'Recurring Transactions'!$L$35)-'Recurring Transactions'!$J$35)/14)+INT(-(MAX('Recurring Transactions'!$J$35,$Q1813)-'Recurring Transactions'!$J$35)/14)+1),0),IF('Recurring Transactions'!$F$35="Quarterly",IF(AND(AND('Recurring Transactions'!$J$35&lt;=EOMONTH($Q1813,0),$Q1813&lt;='Recurring Transactions'!$L$35),MOD((YEAR($Q1813)-YEAR('Recurring Transactions'!$J$35))*12+MONTH($Q1813)-MONTH('Recurring Transactions'!$J$35),3)=0),1,0),IF('Recurring Transactions'!$F$35="Annually",IF(AND(AND('Recurring Transactions'!$J$35&lt;=EOMONTH($Q1813,0),$Q1813&lt;='Recurring Transactions'!$L$35),MONTH($Q1813)=MONTH('Recurring Transactions'!$J$35)),1,0),0)))))))*'Recurring Transactions'!$D$35)</f>
        <v/>
      </c>
    </row>
    <row r="1814">
      <c r="N1814" s="126">
        <f>'Recurring Transactions'!$A$35</f>
        <v/>
      </c>
      <c r="O1814" s="126">
        <f>'Recurring Transactions'!$B$35</f>
        <v/>
      </c>
      <c r="P1814" s="126">
        <f>'Recurring Transactions'!$E$35</f>
        <v/>
      </c>
      <c r="Q1814" s="72">
        <f>IF('Recurring Transactions'!$J$35="","",EDATE('Recurring Transactions'!$J$35,52))</f>
        <v/>
      </c>
      <c r="R1814" s="126">
        <f>IF($Q1814="","",TEXT($Q1814,"mmm yyyy"))</f>
        <v/>
      </c>
      <c r="S1814" s="124">
        <f>IF(OR('Recurring Transactions'!$A$35="",$Q1814=""),0,(IF('Recurring Transactions'!$F$35="Monthly",IF(AND('Recurring Transactions'!$J$35&lt;=EOMONTH($Q1814,0),$Q1814&lt;='Recurring Transactions'!$L$35),1,0),IF('Recurring Transactions'!$F$35="Semi-monthly",IF(AND('Recurring Transactions'!$J$35&lt;=EOMONTH($Q1814,0),$Q1814&lt;='Recurring Transactions'!$L$35),2,0),IF('Recurring Transactions'!$F$35="Weekly",IF(AND('Recurring Transactions'!$J$35&lt;=EOMONTH($Q1814,0),$Q1814&lt;='Recurring Transactions'!$L$35),MAX(0,INT((MIN(EOMONTH($Q1814,0),'Recurring Transactions'!$L$35)-'Recurring Transactions'!$J$35)/7)+INT(-(MAX('Recurring Transactions'!$J$35,$Q1814)-'Recurring Transactions'!$J$35)/7)+1),0),IF('Recurring Transactions'!$F$35="Bi-weekly",IF(AND('Recurring Transactions'!$J$35&lt;=EOMONTH($Q1814,0),$Q1814&lt;='Recurring Transactions'!$L$35),MAX(0,INT((MIN(EOMONTH($Q1814,0),'Recurring Transactions'!$L$35)-'Recurring Transactions'!$J$35)/14)+INT(-(MAX('Recurring Transactions'!$J$35,$Q1814)-'Recurring Transactions'!$J$35)/14)+1),0),IF('Recurring Transactions'!$F$35="Quarterly",IF(AND(AND('Recurring Transactions'!$J$35&lt;=EOMONTH($Q1814,0),$Q1814&lt;='Recurring Transactions'!$L$35),MOD((YEAR($Q1814)-YEAR('Recurring Transactions'!$J$35))*12+MONTH($Q1814)-MONTH('Recurring Transactions'!$J$35),3)=0),1,0),IF('Recurring Transactions'!$F$35="Annually",IF(AND(AND('Recurring Transactions'!$J$35&lt;=EOMONTH($Q1814,0),$Q1814&lt;='Recurring Transactions'!$L$35),MONTH($Q1814)=MONTH('Recurring Transactions'!$J$35)),1,0),0)))))))*'Recurring Transactions'!$D$35)</f>
        <v/>
      </c>
    </row>
    <row r="1815">
      <c r="N1815" s="126">
        <f>'Recurring Transactions'!$A$35</f>
        <v/>
      </c>
      <c r="O1815" s="126">
        <f>'Recurring Transactions'!$B$35</f>
        <v/>
      </c>
      <c r="P1815" s="126">
        <f>'Recurring Transactions'!$E$35</f>
        <v/>
      </c>
      <c r="Q1815" s="72">
        <f>IF('Recurring Transactions'!$J$35="","",EDATE('Recurring Transactions'!$J$35,53))</f>
        <v/>
      </c>
      <c r="R1815" s="126">
        <f>IF($Q1815="","",TEXT($Q1815,"mmm yyyy"))</f>
        <v/>
      </c>
      <c r="S1815" s="124">
        <f>IF(OR('Recurring Transactions'!$A$35="",$Q1815=""),0,(IF('Recurring Transactions'!$F$35="Monthly",IF(AND('Recurring Transactions'!$J$35&lt;=EOMONTH($Q1815,0),$Q1815&lt;='Recurring Transactions'!$L$35),1,0),IF('Recurring Transactions'!$F$35="Semi-monthly",IF(AND('Recurring Transactions'!$J$35&lt;=EOMONTH($Q1815,0),$Q1815&lt;='Recurring Transactions'!$L$35),2,0),IF('Recurring Transactions'!$F$35="Weekly",IF(AND('Recurring Transactions'!$J$35&lt;=EOMONTH($Q1815,0),$Q1815&lt;='Recurring Transactions'!$L$35),MAX(0,INT((MIN(EOMONTH($Q1815,0),'Recurring Transactions'!$L$35)-'Recurring Transactions'!$J$35)/7)+INT(-(MAX('Recurring Transactions'!$J$35,$Q1815)-'Recurring Transactions'!$J$35)/7)+1),0),IF('Recurring Transactions'!$F$35="Bi-weekly",IF(AND('Recurring Transactions'!$J$35&lt;=EOMONTH($Q1815,0),$Q1815&lt;='Recurring Transactions'!$L$35),MAX(0,INT((MIN(EOMONTH($Q1815,0),'Recurring Transactions'!$L$35)-'Recurring Transactions'!$J$35)/14)+INT(-(MAX('Recurring Transactions'!$J$35,$Q1815)-'Recurring Transactions'!$J$35)/14)+1),0),IF('Recurring Transactions'!$F$35="Quarterly",IF(AND(AND('Recurring Transactions'!$J$35&lt;=EOMONTH($Q1815,0),$Q1815&lt;='Recurring Transactions'!$L$35),MOD((YEAR($Q1815)-YEAR('Recurring Transactions'!$J$35))*12+MONTH($Q1815)-MONTH('Recurring Transactions'!$J$35),3)=0),1,0),IF('Recurring Transactions'!$F$35="Annually",IF(AND(AND('Recurring Transactions'!$J$35&lt;=EOMONTH($Q1815,0),$Q1815&lt;='Recurring Transactions'!$L$35),MONTH($Q1815)=MONTH('Recurring Transactions'!$J$35)),1,0),0)))))))*'Recurring Transactions'!$D$35)</f>
        <v/>
      </c>
    </row>
    <row r="1816">
      <c r="N1816" s="126">
        <f>'Recurring Transactions'!$A$35</f>
        <v/>
      </c>
      <c r="O1816" s="126">
        <f>'Recurring Transactions'!$B$35</f>
        <v/>
      </c>
      <c r="P1816" s="126">
        <f>'Recurring Transactions'!$E$35</f>
        <v/>
      </c>
      <c r="Q1816" s="72">
        <f>IF('Recurring Transactions'!$J$35="","",EDATE('Recurring Transactions'!$J$35,54))</f>
        <v/>
      </c>
      <c r="R1816" s="126">
        <f>IF($Q1816="","",TEXT($Q1816,"mmm yyyy"))</f>
        <v/>
      </c>
      <c r="S1816" s="124">
        <f>IF(OR('Recurring Transactions'!$A$35="",$Q1816=""),0,(IF('Recurring Transactions'!$F$35="Monthly",IF(AND('Recurring Transactions'!$J$35&lt;=EOMONTH($Q1816,0),$Q1816&lt;='Recurring Transactions'!$L$35),1,0),IF('Recurring Transactions'!$F$35="Semi-monthly",IF(AND('Recurring Transactions'!$J$35&lt;=EOMONTH($Q1816,0),$Q1816&lt;='Recurring Transactions'!$L$35),2,0),IF('Recurring Transactions'!$F$35="Weekly",IF(AND('Recurring Transactions'!$J$35&lt;=EOMONTH($Q1816,0),$Q1816&lt;='Recurring Transactions'!$L$35),MAX(0,INT((MIN(EOMONTH($Q1816,0),'Recurring Transactions'!$L$35)-'Recurring Transactions'!$J$35)/7)+INT(-(MAX('Recurring Transactions'!$J$35,$Q1816)-'Recurring Transactions'!$J$35)/7)+1),0),IF('Recurring Transactions'!$F$35="Bi-weekly",IF(AND('Recurring Transactions'!$J$35&lt;=EOMONTH($Q1816,0),$Q1816&lt;='Recurring Transactions'!$L$35),MAX(0,INT((MIN(EOMONTH($Q1816,0),'Recurring Transactions'!$L$35)-'Recurring Transactions'!$J$35)/14)+INT(-(MAX('Recurring Transactions'!$J$35,$Q1816)-'Recurring Transactions'!$J$35)/14)+1),0),IF('Recurring Transactions'!$F$35="Quarterly",IF(AND(AND('Recurring Transactions'!$J$35&lt;=EOMONTH($Q1816,0),$Q1816&lt;='Recurring Transactions'!$L$35),MOD((YEAR($Q1816)-YEAR('Recurring Transactions'!$J$35))*12+MONTH($Q1816)-MONTH('Recurring Transactions'!$J$35),3)=0),1,0),IF('Recurring Transactions'!$F$35="Annually",IF(AND(AND('Recurring Transactions'!$J$35&lt;=EOMONTH($Q1816,0),$Q1816&lt;='Recurring Transactions'!$L$35),MONTH($Q1816)=MONTH('Recurring Transactions'!$J$35)),1,0),0)))))))*'Recurring Transactions'!$D$35)</f>
        <v/>
      </c>
    </row>
    <row r="1817">
      <c r="N1817" s="126">
        <f>'Recurring Transactions'!$A$35</f>
        <v/>
      </c>
      <c r="O1817" s="126">
        <f>'Recurring Transactions'!$B$35</f>
        <v/>
      </c>
      <c r="P1817" s="126">
        <f>'Recurring Transactions'!$E$35</f>
        <v/>
      </c>
      <c r="Q1817" s="72">
        <f>IF('Recurring Transactions'!$J$35="","",EDATE('Recurring Transactions'!$J$35,55))</f>
        <v/>
      </c>
      <c r="R1817" s="126">
        <f>IF($Q1817="","",TEXT($Q1817,"mmm yyyy"))</f>
        <v/>
      </c>
      <c r="S1817" s="124">
        <f>IF(OR('Recurring Transactions'!$A$35="",$Q1817=""),0,(IF('Recurring Transactions'!$F$35="Monthly",IF(AND('Recurring Transactions'!$J$35&lt;=EOMONTH($Q1817,0),$Q1817&lt;='Recurring Transactions'!$L$35),1,0),IF('Recurring Transactions'!$F$35="Semi-monthly",IF(AND('Recurring Transactions'!$J$35&lt;=EOMONTH($Q1817,0),$Q1817&lt;='Recurring Transactions'!$L$35),2,0),IF('Recurring Transactions'!$F$35="Weekly",IF(AND('Recurring Transactions'!$J$35&lt;=EOMONTH($Q1817,0),$Q1817&lt;='Recurring Transactions'!$L$35),MAX(0,INT((MIN(EOMONTH($Q1817,0),'Recurring Transactions'!$L$35)-'Recurring Transactions'!$J$35)/7)+INT(-(MAX('Recurring Transactions'!$J$35,$Q1817)-'Recurring Transactions'!$J$35)/7)+1),0),IF('Recurring Transactions'!$F$35="Bi-weekly",IF(AND('Recurring Transactions'!$J$35&lt;=EOMONTH($Q1817,0),$Q1817&lt;='Recurring Transactions'!$L$35),MAX(0,INT((MIN(EOMONTH($Q1817,0),'Recurring Transactions'!$L$35)-'Recurring Transactions'!$J$35)/14)+INT(-(MAX('Recurring Transactions'!$J$35,$Q1817)-'Recurring Transactions'!$J$35)/14)+1),0),IF('Recurring Transactions'!$F$35="Quarterly",IF(AND(AND('Recurring Transactions'!$J$35&lt;=EOMONTH($Q1817,0),$Q1817&lt;='Recurring Transactions'!$L$35),MOD((YEAR($Q1817)-YEAR('Recurring Transactions'!$J$35))*12+MONTH($Q1817)-MONTH('Recurring Transactions'!$J$35),3)=0),1,0),IF('Recurring Transactions'!$F$35="Annually",IF(AND(AND('Recurring Transactions'!$J$35&lt;=EOMONTH($Q1817,0),$Q1817&lt;='Recurring Transactions'!$L$35),MONTH($Q1817)=MONTH('Recurring Transactions'!$J$35)),1,0),0)))))))*'Recurring Transactions'!$D$35)</f>
        <v/>
      </c>
    </row>
    <row r="1818">
      <c r="N1818" s="126">
        <f>'Recurring Transactions'!$A$35</f>
        <v/>
      </c>
      <c r="O1818" s="126">
        <f>'Recurring Transactions'!$B$35</f>
        <v/>
      </c>
      <c r="P1818" s="126">
        <f>'Recurring Transactions'!$E$35</f>
        <v/>
      </c>
      <c r="Q1818" s="72">
        <f>IF('Recurring Transactions'!$J$35="","",EDATE('Recurring Transactions'!$J$35,56))</f>
        <v/>
      </c>
      <c r="R1818" s="126">
        <f>IF($Q1818="","",TEXT($Q1818,"mmm yyyy"))</f>
        <v/>
      </c>
      <c r="S1818" s="124">
        <f>IF(OR('Recurring Transactions'!$A$35="",$Q1818=""),0,(IF('Recurring Transactions'!$F$35="Monthly",IF(AND('Recurring Transactions'!$J$35&lt;=EOMONTH($Q1818,0),$Q1818&lt;='Recurring Transactions'!$L$35),1,0),IF('Recurring Transactions'!$F$35="Semi-monthly",IF(AND('Recurring Transactions'!$J$35&lt;=EOMONTH($Q1818,0),$Q1818&lt;='Recurring Transactions'!$L$35),2,0),IF('Recurring Transactions'!$F$35="Weekly",IF(AND('Recurring Transactions'!$J$35&lt;=EOMONTH($Q1818,0),$Q1818&lt;='Recurring Transactions'!$L$35),MAX(0,INT((MIN(EOMONTH($Q1818,0),'Recurring Transactions'!$L$35)-'Recurring Transactions'!$J$35)/7)+INT(-(MAX('Recurring Transactions'!$J$35,$Q1818)-'Recurring Transactions'!$J$35)/7)+1),0),IF('Recurring Transactions'!$F$35="Bi-weekly",IF(AND('Recurring Transactions'!$J$35&lt;=EOMONTH($Q1818,0),$Q1818&lt;='Recurring Transactions'!$L$35),MAX(0,INT((MIN(EOMONTH($Q1818,0),'Recurring Transactions'!$L$35)-'Recurring Transactions'!$J$35)/14)+INT(-(MAX('Recurring Transactions'!$J$35,$Q1818)-'Recurring Transactions'!$J$35)/14)+1),0),IF('Recurring Transactions'!$F$35="Quarterly",IF(AND(AND('Recurring Transactions'!$J$35&lt;=EOMONTH($Q1818,0),$Q1818&lt;='Recurring Transactions'!$L$35),MOD((YEAR($Q1818)-YEAR('Recurring Transactions'!$J$35))*12+MONTH($Q1818)-MONTH('Recurring Transactions'!$J$35),3)=0),1,0),IF('Recurring Transactions'!$F$35="Annually",IF(AND(AND('Recurring Transactions'!$J$35&lt;=EOMONTH($Q1818,0),$Q1818&lt;='Recurring Transactions'!$L$35),MONTH($Q1818)=MONTH('Recurring Transactions'!$J$35)),1,0),0)))))))*'Recurring Transactions'!$D$35)</f>
        <v/>
      </c>
    </row>
    <row r="1819">
      <c r="N1819" s="126">
        <f>'Recurring Transactions'!$A$35</f>
        <v/>
      </c>
      <c r="O1819" s="126">
        <f>'Recurring Transactions'!$B$35</f>
        <v/>
      </c>
      <c r="P1819" s="126">
        <f>'Recurring Transactions'!$E$35</f>
        <v/>
      </c>
      <c r="Q1819" s="72">
        <f>IF('Recurring Transactions'!$J$35="","",EDATE('Recurring Transactions'!$J$35,57))</f>
        <v/>
      </c>
      <c r="R1819" s="126">
        <f>IF($Q1819="","",TEXT($Q1819,"mmm yyyy"))</f>
        <v/>
      </c>
      <c r="S1819" s="124">
        <f>IF(OR('Recurring Transactions'!$A$35="",$Q1819=""),0,(IF('Recurring Transactions'!$F$35="Monthly",IF(AND('Recurring Transactions'!$J$35&lt;=EOMONTH($Q1819,0),$Q1819&lt;='Recurring Transactions'!$L$35),1,0),IF('Recurring Transactions'!$F$35="Semi-monthly",IF(AND('Recurring Transactions'!$J$35&lt;=EOMONTH($Q1819,0),$Q1819&lt;='Recurring Transactions'!$L$35),2,0),IF('Recurring Transactions'!$F$35="Weekly",IF(AND('Recurring Transactions'!$J$35&lt;=EOMONTH($Q1819,0),$Q1819&lt;='Recurring Transactions'!$L$35),MAX(0,INT((MIN(EOMONTH($Q1819,0),'Recurring Transactions'!$L$35)-'Recurring Transactions'!$J$35)/7)+INT(-(MAX('Recurring Transactions'!$J$35,$Q1819)-'Recurring Transactions'!$J$35)/7)+1),0),IF('Recurring Transactions'!$F$35="Bi-weekly",IF(AND('Recurring Transactions'!$J$35&lt;=EOMONTH($Q1819,0),$Q1819&lt;='Recurring Transactions'!$L$35),MAX(0,INT((MIN(EOMONTH($Q1819,0),'Recurring Transactions'!$L$35)-'Recurring Transactions'!$J$35)/14)+INT(-(MAX('Recurring Transactions'!$J$35,$Q1819)-'Recurring Transactions'!$J$35)/14)+1),0),IF('Recurring Transactions'!$F$35="Quarterly",IF(AND(AND('Recurring Transactions'!$J$35&lt;=EOMONTH($Q1819,0),$Q1819&lt;='Recurring Transactions'!$L$35),MOD((YEAR($Q1819)-YEAR('Recurring Transactions'!$J$35))*12+MONTH($Q1819)-MONTH('Recurring Transactions'!$J$35),3)=0),1,0),IF('Recurring Transactions'!$F$35="Annually",IF(AND(AND('Recurring Transactions'!$J$35&lt;=EOMONTH($Q1819,0),$Q1819&lt;='Recurring Transactions'!$L$35),MONTH($Q1819)=MONTH('Recurring Transactions'!$J$35)),1,0),0)))))))*'Recurring Transactions'!$D$35)</f>
        <v/>
      </c>
    </row>
    <row r="1820">
      <c r="N1820" s="126">
        <f>'Recurring Transactions'!$A$35</f>
        <v/>
      </c>
      <c r="O1820" s="126">
        <f>'Recurring Transactions'!$B$35</f>
        <v/>
      </c>
      <c r="P1820" s="126">
        <f>'Recurring Transactions'!$E$35</f>
        <v/>
      </c>
      <c r="Q1820" s="72">
        <f>IF('Recurring Transactions'!$J$35="","",EDATE('Recurring Transactions'!$J$35,58))</f>
        <v/>
      </c>
      <c r="R1820" s="126">
        <f>IF($Q1820="","",TEXT($Q1820,"mmm yyyy"))</f>
        <v/>
      </c>
      <c r="S1820" s="124">
        <f>IF(OR('Recurring Transactions'!$A$35="",$Q1820=""),0,(IF('Recurring Transactions'!$F$35="Monthly",IF(AND('Recurring Transactions'!$J$35&lt;=EOMONTH($Q1820,0),$Q1820&lt;='Recurring Transactions'!$L$35),1,0),IF('Recurring Transactions'!$F$35="Semi-monthly",IF(AND('Recurring Transactions'!$J$35&lt;=EOMONTH($Q1820,0),$Q1820&lt;='Recurring Transactions'!$L$35),2,0),IF('Recurring Transactions'!$F$35="Weekly",IF(AND('Recurring Transactions'!$J$35&lt;=EOMONTH($Q1820,0),$Q1820&lt;='Recurring Transactions'!$L$35),MAX(0,INT((MIN(EOMONTH($Q1820,0),'Recurring Transactions'!$L$35)-'Recurring Transactions'!$J$35)/7)+INT(-(MAX('Recurring Transactions'!$J$35,$Q1820)-'Recurring Transactions'!$J$35)/7)+1),0),IF('Recurring Transactions'!$F$35="Bi-weekly",IF(AND('Recurring Transactions'!$J$35&lt;=EOMONTH($Q1820,0),$Q1820&lt;='Recurring Transactions'!$L$35),MAX(0,INT((MIN(EOMONTH($Q1820,0),'Recurring Transactions'!$L$35)-'Recurring Transactions'!$J$35)/14)+INT(-(MAX('Recurring Transactions'!$J$35,$Q1820)-'Recurring Transactions'!$J$35)/14)+1),0),IF('Recurring Transactions'!$F$35="Quarterly",IF(AND(AND('Recurring Transactions'!$J$35&lt;=EOMONTH($Q1820,0),$Q1820&lt;='Recurring Transactions'!$L$35),MOD((YEAR($Q1820)-YEAR('Recurring Transactions'!$J$35))*12+MONTH($Q1820)-MONTH('Recurring Transactions'!$J$35),3)=0),1,0),IF('Recurring Transactions'!$F$35="Annually",IF(AND(AND('Recurring Transactions'!$J$35&lt;=EOMONTH($Q1820,0),$Q1820&lt;='Recurring Transactions'!$L$35),MONTH($Q1820)=MONTH('Recurring Transactions'!$J$35)),1,0),0)))))))*'Recurring Transactions'!$D$35)</f>
        <v/>
      </c>
    </row>
    <row r="1821">
      <c r="N1821" s="126">
        <f>'Recurring Transactions'!$A$35</f>
        <v/>
      </c>
      <c r="O1821" s="126">
        <f>'Recurring Transactions'!$B$35</f>
        <v/>
      </c>
      <c r="P1821" s="126">
        <f>'Recurring Transactions'!$E$35</f>
        <v/>
      </c>
      <c r="Q1821" s="72">
        <f>IF('Recurring Transactions'!$J$35="","",EDATE('Recurring Transactions'!$J$35,59))</f>
        <v/>
      </c>
      <c r="R1821" s="126">
        <f>IF($Q1821="","",TEXT($Q1821,"mmm yyyy"))</f>
        <v/>
      </c>
      <c r="S1821" s="124">
        <f>IF(OR('Recurring Transactions'!$A$35="",$Q1821=""),0,(IF('Recurring Transactions'!$F$35="Monthly",IF(AND('Recurring Transactions'!$J$35&lt;=EOMONTH($Q1821,0),$Q1821&lt;='Recurring Transactions'!$L$35),1,0),IF('Recurring Transactions'!$F$35="Semi-monthly",IF(AND('Recurring Transactions'!$J$35&lt;=EOMONTH($Q1821,0),$Q1821&lt;='Recurring Transactions'!$L$35),2,0),IF('Recurring Transactions'!$F$35="Weekly",IF(AND('Recurring Transactions'!$J$35&lt;=EOMONTH($Q1821,0),$Q1821&lt;='Recurring Transactions'!$L$35),MAX(0,INT((MIN(EOMONTH($Q1821,0),'Recurring Transactions'!$L$35)-'Recurring Transactions'!$J$35)/7)+INT(-(MAX('Recurring Transactions'!$J$35,$Q1821)-'Recurring Transactions'!$J$35)/7)+1),0),IF('Recurring Transactions'!$F$35="Bi-weekly",IF(AND('Recurring Transactions'!$J$35&lt;=EOMONTH($Q1821,0),$Q1821&lt;='Recurring Transactions'!$L$35),MAX(0,INT((MIN(EOMONTH($Q1821,0),'Recurring Transactions'!$L$35)-'Recurring Transactions'!$J$35)/14)+INT(-(MAX('Recurring Transactions'!$J$35,$Q1821)-'Recurring Transactions'!$J$35)/14)+1),0),IF('Recurring Transactions'!$F$35="Quarterly",IF(AND(AND('Recurring Transactions'!$J$35&lt;=EOMONTH($Q1821,0),$Q1821&lt;='Recurring Transactions'!$L$35),MOD((YEAR($Q1821)-YEAR('Recurring Transactions'!$J$35))*12+MONTH($Q1821)-MONTH('Recurring Transactions'!$J$35),3)=0),1,0),IF('Recurring Transactions'!$F$35="Annually",IF(AND(AND('Recurring Transactions'!$J$35&lt;=EOMONTH($Q1821,0),$Q1821&lt;='Recurring Transactions'!$L$35),MONTH($Q1821)=MONTH('Recurring Transactions'!$J$35)),1,0),0)))))))*'Recurring Transactions'!$D$35)</f>
        <v/>
      </c>
    </row>
    <row r="1822">
      <c r="N1822" s="126">
        <f>'Recurring Transactions'!$A$36</f>
        <v/>
      </c>
      <c r="O1822" s="126">
        <f>'Recurring Transactions'!$B$36</f>
        <v/>
      </c>
      <c r="P1822" s="126">
        <f>'Recurring Transactions'!$E$36</f>
        <v/>
      </c>
      <c r="Q1822" s="72">
        <f>IF('Recurring Transactions'!$J$36="","",EDATE('Recurring Transactions'!$J$36,0))</f>
        <v/>
      </c>
      <c r="R1822" s="126">
        <f>IF($Q1822="","",TEXT($Q1822,"mmm yyyy"))</f>
        <v/>
      </c>
      <c r="S1822" s="124">
        <f>IF(OR('Recurring Transactions'!$A$36="",$Q1822=""),0,(IF('Recurring Transactions'!$F$36="Monthly",IF(AND('Recurring Transactions'!$J$36&lt;=EOMONTH($Q1822,0),$Q1822&lt;='Recurring Transactions'!$L$36),1,0),IF('Recurring Transactions'!$F$36="Semi-monthly",IF(AND('Recurring Transactions'!$J$36&lt;=EOMONTH($Q1822,0),$Q1822&lt;='Recurring Transactions'!$L$36),2,0),IF('Recurring Transactions'!$F$36="Weekly",IF(AND('Recurring Transactions'!$J$36&lt;=EOMONTH($Q1822,0),$Q1822&lt;='Recurring Transactions'!$L$36),MAX(0,INT((MIN(EOMONTH($Q1822,0),'Recurring Transactions'!$L$36)-'Recurring Transactions'!$J$36)/7)+INT(-(MAX('Recurring Transactions'!$J$36,$Q1822)-'Recurring Transactions'!$J$36)/7)+1),0),IF('Recurring Transactions'!$F$36="Bi-weekly",IF(AND('Recurring Transactions'!$J$36&lt;=EOMONTH($Q1822,0),$Q1822&lt;='Recurring Transactions'!$L$36),MAX(0,INT((MIN(EOMONTH($Q1822,0),'Recurring Transactions'!$L$36)-'Recurring Transactions'!$J$36)/14)+INT(-(MAX('Recurring Transactions'!$J$36,$Q1822)-'Recurring Transactions'!$J$36)/14)+1),0),IF('Recurring Transactions'!$F$36="Quarterly",IF(AND(AND('Recurring Transactions'!$J$36&lt;=EOMONTH($Q1822,0),$Q1822&lt;='Recurring Transactions'!$L$36),MOD((YEAR($Q1822)-YEAR('Recurring Transactions'!$J$36))*12+MONTH($Q1822)-MONTH('Recurring Transactions'!$J$36),3)=0),1,0),IF('Recurring Transactions'!$F$36="Annually",IF(AND(AND('Recurring Transactions'!$J$36&lt;=EOMONTH($Q1822,0),$Q1822&lt;='Recurring Transactions'!$L$36),MONTH($Q1822)=MONTH('Recurring Transactions'!$J$36)),1,0),0)))))))*'Recurring Transactions'!$D$36)</f>
        <v/>
      </c>
    </row>
    <row r="1823">
      <c r="N1823" s="126">
        <f>'Recurring Transactions'!$A$36</f>
        <v/>
      </c>
      <c r="O1823" s="126">
        <f>'Recurring Transactions'!$B$36</f>
        <v/>
      </c>
      <c r="P1823" s="126">
        <f>'Recurring Transactions'!$E$36</f>
        <v/>
      </c>
      <c r="Q1823" s="72">
        <f>IF('Recurring Transactions'!$J$36="","",EDATE('Recurring Transactions'!$J$36,1))</f>
        <v/>
      </c>
      <c r="R1823" s="126">
        <f>IF($Q1823="","",TEXT($Q1823,"mmm yyyy"))</f>
        <v/>
      </c>
      <c r="S1823" s="124">
        <f>IF(OR('Recurring Transactions'!$A$36="",$Q1823=""),0,(IF('Recurring Transactions'!$F$36="Monthly",IF(AND('Recurring Transactions'!$J$36&lt;=EOMONTH($Q1823,0),$Q1823&lt;='Recurring Transactions'!$L$36),1,0),IF('Recurring Transactions'!$F$36="Semi-monthly",IF(AND('Recurring Transactions'!$J$36&lt;=EOMONTH($Q1823,0),$Q1823&lt;='Recurring Transactions'!$L$36),2,0),IF('Recurring Transactions'!$F$36="Weekly",IF(AND('Recurring Transactions'!$J$36&lt;=EOMONTH($Q1823,0),$Q1823&lt;='Recurring Transactions'!$L$36),MAX(0,INT((MIN(EOMONTH($Q1823,0),'Recurring Transactions'!$L$36)-'Recurring Transactions'!$J$36)/7)+INT(-(MAX('Recurring Transactions'!$J$36,$Q1823)-'Recurring Transactions'!$J$36)/7)+1),0),IF('Recurring Transactions'!$F$36="Bi-weekly",IF(AND('Recurring Transactions'!$J$36&lt;=EOMONTH($Q1823,0),$Q1823&lt;='Recurring Transactions'!$L$36),MAX(0,INT((MIN(EOMONTH($Q1823,0),'Recurring Transactions'!$L$36)-'Recurring Transactions'!$J$36)/14)+INT(-(MAX('Recurring Transactions'!$J$36,$Q1823)-'Recurring Transactions'!$J$36)/14)+1),0),IF('Recurring Transactions'!$F$36="Quarterly",IF(AND(AND('Recurring Transactions'!$J$36&lt;=EOMONTH($Q1823,0),$Q1823&lt;='Recurring Transactions'!$L$36),MOD((YEAR($Q1823)-YEAR('Recurring Transactions'!$J$36))*12+MONTH($Q1823)-MONTH('Recurring Transactions'!$J$36),3)=0),1,0),IF('Recurring Transactions'!$F$36="Annually",IF(AND(AND('Recurring Transactions'!$J$36&lt;=EOMONTH($Q1823,0),$Q1823&lt;='Recurring Transactions'!$L$36),MONTH($Q1823)=MONTH('Recurring Transactions'!$J$36)),1,0),0)))))))*'Recurring Transactions'!$D$36)</f>
        <v/>
      </c>
    </row>
    <row r="1824">
      <c r="N1824" s="126">
        <f>'Recurring Transactions'!$A$36</f>
        <v/>
      </c>
      <c r="O1824" s="126">
        <f>'Recurring Transactions'!$B$36</f>
        <v/>
      </c>
      <c r="P1824" s="126">
        <f>'Recurring Transactions'!$E$36</f>
        <v/>
      </c>
      <c r="Q1824" s="72">
        <f>IF('Recurring Transactions'!$J$36="","",EDATE('Recurring Transactions'!$J$36,2))</f>
        <v/>
      </c>
      <c r="R1824" s="126">
        <f>IF($Q1824="","",TEXT($Q1824,"mmm yyyy"))</f>
        <v/>
      </c>
      <c r="S1824" s="124">
        <f>IF(OR('Recurring Transactions'!$A$36="",$Q1824=""),0,(IF('Recurring Transactions'!$F$36="Monthly",IF(AND('Recurring Transactions'!$J$36&lt;=EOMONTH($Q1824,0),$Q1824&lt;='Recurring Transactions'!$L$36),1,0),IF('Recurring Transactions'!$F$36="Semi-monthly",IF(AND('Recurring Transactions'!$J$36&lt;=EOMONTH($Q1824,0),$Q1824&lt;='Recurring Transactions'!$L$36),2,0),IF('Recurring Transactions'!$F$36="Weekly",IF(AND('Recurring Transactions'!$J$36&lt;=EOMONTH($Q1824,0),$Q1824&lt;='Recurring Transactions'!$L$36),MAX(0,INT((MIN(EOMONTH($Q1824,0),'Recurring Transactions'!$L$36)-'Recurring Transactions'!$J$36)/7)+INT(-(MAX('Recurring Transactions'!$J$36,$Q1824)-'Recurring Transactions'!$J$36)/7)+1),0),IF('Recurring Transactions'!$F$36="Bi-weekly",IF(AND('Recurring Transactions'!$J$36&lt;=EOMONTH($Q1824,0),$Q1824&lt;='Recurring Transactions'!$L$36),MAX(0,INT((MIN(EOMONTH($Q1824,0),'Recurring Transactions'!$L$36)-'Recurring Transactions'!$J$36)/14)+INT(-(MAX('Recurring Transactions'!$J$36,$Q1824)-'Recurring Transactions'!$J$36)/14)+1),0),IF('Recurring Transactions'!$F$36="Quarterly",IF(AND(AND('Recurring Transactions'!$J$36&lt;=EOMONTH($Q1824,0),$Q1824&lt;='Recurring Transactions'!$L$36),MOD((YEAR($Q1824)-YEAR('Recurring Transactions'!$J$36))*12+MONTH($Q1824)-MONTH('Recurring Transactions'!$J$36),3)=0),1,0),IF('Recurring Transactions'!$F$36="Annually",IF(AND(AND('Recurring Transactions'!$J$36&lt;=EOMONTH($Q1824,0),$Q1824&lt;='Recurring Transactions'!$L$36),MONTH($Q1824)=MONTH('Recurring Transactions'!$J$36)),1,0),0)))))))*'Recurring Transactions'!$D$36)</f>
        <v/>
      </c>
    </row>
    <row r="1825">
      <c r="N1825" s="126">
        <f>'Recurring Transactions'!$A$36</f>
        <v/>
      </c>
      <c r="O1825" s="126">
        <f>'Recurring Transactions'!$B$36</f>
        <v/>
      </c>
      <c r="P1825" s="126">
        <f>'Recurring Transactions'!$E$36</f>
        <v/>
      </c>
      <c r="Q1825" s="72">
        <f>IF('Recurring Transactions'!$J$36="","",EDATE('Recurring Transactions'!$J$36,3))</f>
        <v/>
      </c>
      <c r="R1825" s="126">
        <f>IF($Q1825="","",TEXT($Q1825,"mmm yyyy"))</f>
        <v/>
      </c>
      <c r="S1825" s="124">
        <f>IF(OR('Recurring Transactions'!$A$36="",$Q1825=""),0,(IF('Recurring Transactions'!$F$36="Monthly",IF(AND('Recurring Transactions'!$J$36&lt;=EOMONTH($Q1825,0),$Q1825&lt;='Recurring Transactions'!$L$36),1,0),IF('Recurring Transactions'!$F$36="Semi-monthly",IF(AND('Recurring Transactions'!$J$36&lt;=EOMONTH($Q1825,0),$Q1825&lt;='Recurring Transactions'!$L$36),2,0),IF('Recurring Transactions'!$F$36="Weekly",IF(AND('Recurring Transactions'!$J$36&lt;=EOMONTH($Q1825,0),$Q1825&lt;='Recurring Transactions'!$L$36),MAX(0,INT((MIN(EOMONTH($Q1825,0),'Recurring Transactions'!$L$36)-'Recurring Transactions'!$J$36)/7)+INT(-(MAX('Recurring Transactions'!$J$36,$Q1825)-'Recurring Transactions'!$J$36)/7)+1),0),IF('Recurring Transactions'!$F$36="Bi-weekly",IF(AND('Recurring Transactions'!$J$36&lt;=EOMONTH($Q1825,0),$Q1825&lt;='Recurring Transactions'!$L$36),MAX(0,INT((MIN(EOMONTH($Q1825,0),'Recurring Transactions'!$L$36)-'Recurring Transactions'!$J$36)/14)+INT(-(MAX('Recurring Transactions'!$J$36,$Q1825)-'Recurring Transactions'!$J$36)/14)+1),0),IF('Recurring Transactions'!$F$36="Quarterly",IF(AND(AND('Recurring Transactions'!$J$36&lt;=EOMONTH($Q1825,0),$Q1825&lt;='Recurring Transactions'!$L$36),MOD((YEAR($Q1825)-YEAR('Recurring Transactions'!$J$36))*12+MONTH($Q1825)-MONTH('Recurring Transactions'!$J$36),3)=0),1,0),IF('Recurring Transactions'!$F$36="Annually",IF(AND(AND('Recurring Transactions'!$J$36&lt;=EOMONTH($Q1825,0),$Q1825&lt;='Recurring Transactions'!$L$36),MONTH($Q1825)=MONTH('Recurring Transactions'!$J$36)),1,0),0)))))))*'Recurring Transactions'!$D$36)</f>
        <v/>
      </c>
    </row>
    <row r="1826">
      <c r="N1826" s="126">
        <f>'Recurring Transactions'!$A$36</f>
        <v/>
      </c>
      <c r="O1826" s="126">
        <f>'Recurring Transactions'!$B$36</f>
        <v/>
      </c>
      <c r="P1826" s="126">
        <f>'Recurring Transactions'!$E$36</f>
        <v/>
      </c>
      <c r="Q1826" s="72">
        <f>IF('Recurring Transactions'!$J$36="","",EDATE('Recurring Transactions'!$J$36,4))</f>
        <v/>
      </c>
      <c r="R1826" s="126">
        <f>IF($Q1826="","",TEXT($Q1826,"mmm yyyy"))</f>
        <v/>
      </c>
      <c r="S1826" s="124">
        <f>IF(OR('Recurring Transactions'!$A$36="",$Q1826=""),0,(IF('Recurring Transactions'!$F$36="Monthly",IF(AND('Recurring Transactions'!$J$36&lt;=EOMONTH($Q1826,0),$Q1826&lt;='Recurring Transactions'!$L$36),1,0),IF('Recurring Transactions'!$F$36="Semi-monthly",IF(AND('Recurring Transactions'!$J$36&lt;=EOMONTH($Q1826,0),$Q1826&lt;='Recurring Transactions'!$L$36),2,0),IF('Recurring Transactions'!$F$36="Weekly",IF(AND('Recurring Transactions'!$J$36&lt;=EOMONTH($Q1826,0),$Q1826&lt;='Recurring Transactions'!$L$36),MAX(0,INT((MIN(EOMONTH($Q1826,0),'Recurring Transactions'!$L$36)-'Recurring Transactions'!$J$36)/7)+INT(-(MAX('Recurring Transactions'!$J$36,$Q1826)-'Recurring Transactions'!$J$36)/7)+1),0),IF('Recurring Transactions'!$F$36="Bi-weekly",IF(AND('Recurring Transactions'!$J$36&lt;=EOMONTH($Q1826,0),$Q1826&lt;='Recurring Transactions'!$L$36),MAX(0,INT((MIN(EOMONTH($Q1826,0),'Recurring Transactions'!$L$36)-'Recurring Transactions'!$J$36)/14)+INT(-(MAX('Recurring Transactions'!$J$36,$Q1826)-'Recurring Transactions'!$J$36)/14)+1),0),IF('Recurring Transactions'!$F$36="Quarterly",IF(AND(AND('Recurring Transactions'!$J$36&lt;=EOMONTH($Q1826,0),$Q1826&lt;='Recurring Transactions'!$L$36),MOD((YEAR($Q1826)-YEAR('Recurring Transactions'!$J$36))*12+MONTH($Q1826)-MONTH('Recurring Transactions'!$J$36),3)=0),1,0),IF('Recurring Transactions'!$F$36="Annually",IF(AND(AND('Recurring Transactions'!$J$36&lt;=EOMONTH($Q1826,0),$Q1826&lt;='Recurring Transactions'!$L$36),MONTH($Q1826)=MONTH('Recurring Transactions'!$J$36)),1,0),0)))))))*'Recurring Transactions'!$D$36)</f>
        <v/>
      </c>
    </row>
    <row r="1827">
      <c r="N1827" s="126">
        <f>'Recurring Transactions'!$A$36</f>
        <v/>
      </c>
      <c r="O1827" s="126">
        <f>'Recurring Transactions'!$B$36</f>
        <v/>
      </c>
      <c r="P1827" s="126">
        <f>'Recurring Transactions'!$E$36</f>
        <v/>
      </c>
      <c r="Q1827" s="72">
        <f>IF('Recurring Transactions'!$J$36="","",EDATE('Recurring Transactions'!$J$36,5))</f>
        <v/>
      </c>
      <c r="R1827" s="126">
        <f>IF($Q1827="","",TEXT($Q1827,"mmm yyyy"))</f>
        <v/>
      </c>
      <c r="S1827" s="124">
        <f>IF(OR('Recurring Transactions'!$A$36="",$Q1827=""),0,(IF('Recurring Transactions'!$F$36="Monthly",IF(AND('Recurring Transactions'!$J$36&lt;=EOMONTH($Q1827,0),$Q1827&lt;='Recurring Transactions'!$L$36),1,0),IF('Recurring Transactions'!$F$36="Semi-monthly",IF(AND('Recurring Transactions'!$J$36&lt;=EOMONTH($Q1827,0),$Q1827&lt;='Recurring Transactions'!$L$36),2,0),IF('Recurring Transactions'!$F$36="Weekly",IF(AND('Recurring Transactions'!$J$36&lt;=EOMONTH($Q1827,0),$Q1827&lt;='Recurring Transactions'!$L$36),MAX(0,INT((MIN(EOMONTH($Q1827,0),'Recurring Transactions'!$L$36)-'Recurring Transactions'!$J$36)/7)+INT(-(MAX('Recurring Transactions'!$J$36,$Q1827)-'Recurring Transactions'!$J$36)/7)+1),0),IF('Recurring Transactions'!$F$36="Bi-weekly",IF(AND('Recurring Transactions'!$J$36&lt;=EOMONTH($Q1827,0),$Q1827&lt;='Recurring Transactions'!$L$36),MAX(0,INT((MIN(EOMONTH($Q1827,0),'Recurring Transactions'!$L$36)-'Recurring Transactions'!$J$36)/14)+INT(-(MAX('Recurring Transactions'!$J$36,$Q1827)-'Recurring Transactions'!$J$36)/14)+1),0),IF('Recurring Transactions'!$F$36="Quarterly",IF(AND(AND('Recurring Transactions'!$J$36&lt;=EOMONTH($Q1827,0),$Q1827&lt;='Recurring Transactions'!$L$36),MOD((YEAR($Q1827)-YEAR('Recurring Transactions'!$J$36))*12+MONTH($Q1827)-MONTH('Recurring Transactions'!$J$36),3)=0),1,0),IF('Recurring Transactions'!$F$36="Annually",IF(AND(AND('Recurring Transactions'!$J$36&lt;=EOMONTH($Q1827,0),$Q1827&lt;='Recurring Transactions'!$L$36),MONTH($Q1827)=MONTH('Recurring Transactions'!$J$36)),1,0),0)))))))*'Recurring Transactions'!$D$36)</f>
        <v/>
      </c>
    </row>
    <row r="1828">
      <c r="N1828" s="126">
        <f>'Recurring Transactions'!$A$36</f>
        <v/>
      </c>
      <c r="O1828" s="126">
        <f>'Recurring Transactions'!$B$36</f>
        <v/>
      </c>
      <c r="P1828" s="126">
        <f>'Recurring Transactions'!$E$36</f>
        <v/>
      </c>
      <c r="Q1828" s="72">
        <f>IF('Recurring Transactions'!$J$36="","",EDATE('Recurring Transactions'!$J$36,6))</f>
        <v/>
      </c>
      <c r="R1828" s="126">
        <f>IF($Q1828="","",TEXT($Q1828,"mmm yyyy"))</f>
        <v/>
      </c>
      <c r="S1828" s="124">
        <f>IF(OR('Recurring Transactions'!$A$36="",$Q1828=""),0,(IF('Recurring Transactions'!$F$36="Monthly",IF(AND('Recurring Transactions'!$J$36&lt;=EOMONTH($Q1828,0),$Q1828&lt;='Recurring Transactions'!$L$36),1,0),IF('Recurring Transactions'!$F$36="Semi-monthly",IF(AND('Recurring Transactions'!$J$36&lt;=EOMONTH($Q1828,0),$Q1828&lt;='Recurring Transactions'!$L$36),2,0),IF('Recurring Transactions'!$F$36="Weekly",IF(AND('Recurring Transactions'!$J$36&lt;=EOMONTH($Q1828,0),$Q1828&lt;='Recurring Transactions'!$L$36),MAX(0,INT((MIN(EOMONTH($Q1828,0),'Recurring Transactions'!$L$36)-'Recurring Transactions'!$J$36)/7)+INT(-(MAX('Recurring Transactions'!$J$36,$Q1828)-'Recurring Transactions'!$J$36)/7)+1),0),IF('Recurring Transactions'!$F$36="Bi-weekly",IF(AND('Recurring Transactions'!$J$36&lt;=EOMONTH($Q1828,0),$Q1828&lt;='Recurring Transactions'!$L$36),MAX(0,INT((MIN(EOMONTH($Q1828,0),'Recurring Transactions'!$L$36)-'Recurring Transactions'!$J$36)/14)+INT(-(MAX('Recurring Transactions'!$J$36,$Q1828)-'Recurring Transactions'!$J$36)/14)+1),0),IF('Recurring Transactions'!$F$36="Quarterly",IF(AND(AND('Recurring Transactions'!$J$36&lt;=EOMONTH($Q1828,0),$Q1828&lt;='Recurring Transactions'!$L$36),MOD((YEAR($Q1828)-YEAR('Recurring Transactions'!$J$36))*12+MONTH($Q1828)-MONTH('Recurring Transactions'!$J$36),3)=0),1,0),IF('Recurring Transactions'!$F$36="Annually",IF(AND(AND('Recurring Transactions'!$J$36&lt;=EOMONTH($Q1828,0),$Q1828&lt;='Recurring Transactions'!$L$36),MONTH($Q1828)=MONTH('Recurring Transactions'!$J$36)),1,0),0)))))))*'Recurring Transactions'!$D$36)</f>
        <v/>
      </c>
    </row>
    <row r="1829">
      <c r="N1829" s="126">
        <f>'Recurring Transactions'!$A$36</f>
        <v/>
      </c>
      <c r="O1829" s="126">
        <f>'Recurring Transactions'!$B$36</f>
        <v/>
      </c>
      <c r="P1829" s="126">
        <f>'Recurring Transactions'!$E$36</f>
        <v/>
      </c>
      <c r="Q1829" s="72">
        <f>IF('Recurring Transactions'!$J$36="","",EDATE('Recurring Transactions'!$J$36,7))</f>
        <v/>
      </c>
      <c r="R1829" s="126">
        <f>IF($Q1829="","",TEXT($Q1829,"mmm yyyy"))</f>
        <v/>
      </c>
      <c r="S1829" s="124">
        <f>IF(OR('Recurring Transactions'!$A$36="",$Q1829=""),0,(IF('Recurring Transactions'!$F$36="Monthly",IF(AND('Recurring Transactions'!$J$36&lt;=EOMONTH($Q1829,0),$Q1829&lt;='Recurring Transactions'!$L$36),1,0),IF('Recurring Transactions'!$F$36="Semi-monthly",IF(AND('Recurring Transactions'!$J$36&lt;=EOMONTH($Q1829,0),$Q1829&lt;='Recurring Transactions'!$L$36),2,0),IF('Recurring Transactions'!$F$36="Weekly",IF(AND('Recurring Transactions'!$J$36&lt;=EOMONTH($Q1829,0),$Q1829&lt;='Recurring Transactions'!$L$36),MAX(0,INT((MIN(EOMONTH($Q1829,0),'Recurring Transactions'!$L$36)-'Recurring Transactions'!$J$36)/7)+INT(-(MAX('Recurring Transactions'!$J$36,$Q1829)-'Recurring Transactions'!$J$36)/7)+1),0),IF('Recurring Transactions'!$F$36="Bi-weekly",IF(AND('Recurring Transactions'!$J$36&lt;=EOMONTH($Q1829,0),$Q1829&lt;='Recurring Transactions'!$L$36),MAX(0,INT((MIN(EOMONTH($Q1829,0),'Recurring Transactions'!$L$36)-'Recurring Transactions'!$J$36)/14)+INT(-(MAX('Recurring Transactions'!$J$36,$Q1829)-'Recurring Transactions'!$J$36)/14)+1),0),IF('Recurring Transactions'!$F$36="Quarterly",IF(AND(AND('Recurring Transactions'!$J$36&lt;=EOMONTH($Q1829,0),$Q1829&lt;='Recurring Transactions'!$L$36),MOD((YEAR($Q1829)-YEAR('Recurring Transactions'!$J$36))*12+MONTH($Q1829)-MONTH('Recurring Transactions'!$J$36),3)=0),1,0),IF('Recurring Transactions'!$F$36="Annually",IF(AND(AND('Recurring Transactions'!$J$36&lt;=EOMONTH($Q1829,0),$Q1829&lt;='Recurring Transactions'!$L$36),MONTH($Q1829)=MONTH('Recurring Transactions'!$J$36)),1,0),0)))))))*'Recurring Transactions'!$D$36)</f>
        <v/>
      </c>
    </row>
    <row r="1830">
      <c r="N1830" s="126">
        <f>'Recurring Transactions'!$A$36</f>
        <v/>
      </c>
      <c r="O1830" s="126">
        <f>'Recurring Transactions'!$B$36</f>
        <v/>
      </c>
      <c r="P1830" s="126">
        <f>'Recurring Transactions'!$E$36</f>
        <v/>
      </c>
      <c r="Q1830" s="72">
        <f>IF('Recurring Transactions'!$J$36="","",EDATE('Recurring Transactions'!$J$36,8))</f>
        <v/>
      </c>
      <c r="R1830" s="126">
        <f>IF($Q1830="","",TEXT($Q1830,"mmm yyyy"))</f>
        <v/>
      </c>
      <c r="S1830" s="124">
        <f>IF(OR('Recurring Transactions'!$A$36="",$Q1830=""),0,(IF('Recurring Transactions'!$F$36="Monthly",IF(AND('Recurring Transactions'!$J$36&lt;=EOMONTH($Q1830,0),$Q1830&lt;='Recurring Transactions'!$L$36),1,0),IF('Recurring Transactions'!$F$36="Semi-monthly",IF(AND('Recurring Transactions'!$J$36&lt;=EOMONTH($Q1830,0),$Q1830&lt;='Recurring Transactions'!$L$36),2,0),IF('Recurring Transactions'!$F$36="Weekly",IF(AND('Recurring Transactions'!$J$36&lt;=EOMONTH($Q1830,0),$Q1830&lt;='Recurring Transactions'!$L$36),MAX(0,INT((MIN(EOMONTH($Q1830,0),'Recurring Transactions'!$L$36)-'Recurring Transactions'!$J$36)/7)+INT(-(MAX('Recurring Transactions'!$J$36,$Q1830)-'Recurring Transactions'!$J$36)/7)+1),0),IF('Recurring Transactions'!$F$36="Bi-weekly",IF(AND('Recurring Transactions'!$J$36&lt;=EOMONTH($Q1830,0),$Q1830&lt;='Recurring Transactions'!$L$36),MAX(0,INT((MIN(EOMONTH($Q1830,0),'Recurring Transactions'!$L$36)-'Recurring Transactions'!$J$36)/14)+INT(-(MAX('Recurring Transactions'!$J$36,$Q1830)-'Recurring Transactions'!$J$36)/14)+1),0),IF('Recurring Transactions'!$F$36="Quarterly",IF(AND(AND('Recurring Transactions'!$J$36&lt;=EOMONTH($Q1830,0),$Q1830&lt;='Recurring Transactions'!$L$36),MOD((YEAR($Q1830)-YEAR('Recurring Transactions'!$J$36))*12+MONTH($Q1830)-MONTH('Recurring Transactions'!$J$36),3)=0),1,0),IF('Recurring Transactions'!$F$36="Annually",IF(AND(AND('Recurring Transactions'!$J$36&lt;=EOMONTH($Q1830,0),$Q1830&lt;='Recurring Transactions'!$L$36),MONTH($Q1830)=MONTH('Recurring Transactions'!$J$36)),1,0),0)))))))*'Recurring Transactions'!$D$36)</f>
        <v/>
      </c>
    </row>
    <row r="1831">
      <c r="N1831" s="126">
        <f>'Recurring Transactions'!$A$36</f>
        <v/>
      </c>
      <c r="O1831" s="126">
        <f>'Recurring Transactions'!$B$36</f>
        <v/>
      </c>
      <c r="P1831" s="126">
        <f>'Recurring Transactions'!$E$36</f>
        <v/>
      </c>
      <c r="Q1831" s="72">
        <f>IF('Recurring Transactions'!$J$36="","",EDATE('Recurring Transactions'!$J$36,9))</f>
        <v/>
      </c>
      <c r="R1831" s="126">
        <f>IF($Q1831="","",TEXT($Q1831,"mmm yyyy"))</f>
        <v/>
      </c>
      <c r="S1831" s="124">
        <f>IF(OR('Recurring Transactions'!$A$36="",$Q1831=""),0,(IF('Recurring Transactions'!$F$36="Monthly",IF(AND('Recurring Transactions'!$J$36&lt;=EOMONTH($Q1831,0),$Q1831&lt;='Recurring Transactions'!$L$36),1,0),IF('Recurring Transactions'!$F$36="Semi-monthly",IF(AND('Recurring Transactions'!$J$36&lt;=EOMONTH($Q1831,0),$Q1831&lt;='Recurring Transactions'!$L$36),2,0),IF('Recurring Transactions'!$F$36="Weekly",IF(AND('Recurring Transactions'!$J$36&lt;=EOMONTH($Q1831,0),$Q1831&lt;='Recurring Transactions'!$L$36),MAX(0,INT((MIN(EOMONTH($Q1831,0),'Recurring Transactions'!$L$36)-'Recurring Transactions'!$J$36)/7)+INT(-(MAX('Recurring Transactions'!$J$36,$Q1831)-'Recurring Transactions'!$J$36)/7)+1),0),IF('Recurring Transactions'!$F$36="Bi-weekly",IF(AND('Recurring Transactions'!$J$36&lt;=EOMONTH($Q1831,0),$Q1831&lt;='Recurring Transactions'!$L$36),MAX(0,INT((MIN(EOMONTH($Q1831,0),'Recurring Transactions'!$L$36)-'Recurring Transactions'!$J$36)/14)+INT(-(MAX('Recurring Transactions'!$J$36,$Q1831)-'Recurring Transactions'!$J$36)/14)+1),0),IF('Recurring Transactions'!$F$36="Quarterly",IF(AND(AND('Recurring Transactions'!$J$36&lt;=EOMONTH($Q1831,0),$Q1831&lt;='Recurring Transactions'!$L$36),MOD((YEAR($Q1831)-YEAR('Recurring Transactions'!$J$36))*12+MONTH($Q1831)-MONTH('Recurring Transactions'!$J$36),3)=0),1,0),IF('Recurring Transactions'!$F$36="Annually",IF(AND(AND('Recurring Transactions'!$J$36&lt;=EOMONTH($Q1831,0),$Q1831&lt;='Recurring Transactions'!$L$36),MONTH($Q1831)=MONTH('Recurring Transactions'!$J$36)),1,0),0)))))))*'Recurring Transactions'!$D$36)</f>
        <v/>
      </c>
    </row>
    <row r="1832">
      <c r="N1832" s="126">
        <f>'Recurring Transactions'!$A$36</f>
        <v/>
      </c>
      <c r="O1832" s="126">
        <f>'Recurring Transactions'!$B$36</f>
        <v/>
      </c>
      <c r="P1832" s="126">
        <f>'Recurring Transactions'!$E$36</f>
        <v/>
      </c>
      <c r="Q1832" s="72">
        <f>IF('Recurring Transactions'!$J$36="","",EDATE('Recurring Transactions'!$J$36,10))</f>
        <v/>
      </c>
      <c r="R1832" s="126">
        <f>IF($Q1832="","",TEXT($Q1832,"mmm yyyy"))</f>
        <v/>
      </c>
      <c r="S1832" s="124">
        <f>IF(OR('Recurring Transactions'!$A$36="",$Q1832=""),0,(IF('Recurring Transactions'!$F$36="Monthly",IF(AND('Recurring Transactions'!$J$36&lt;=EOMONTH($Q1832,0),$Q1832&lt;='Recurring Transactions'!$L$36),1,0),IF('Recurring Transactions'!$F$36="Semi-monthly",IF(AND('Recurring Transactions'!$J$36&lt;=EOMONTH($Q1832,0),$Q1832&lt;='Recurring Transactions'!$L$36),2,0),IF('Recurring Transactions'!$F$36="Weekly",IF(AND('Recurring Transactions'!$J$36&lt;=EOMONTH($Q1832,0),$Q1832&lt;='Recurring Transactions'!$L$36),MAX(0,INT((MIN(EOMONTH($Q1832,0),'Recurring Transactions'!$L$36)-'Recurring Transactions'!$J$36)/7)+INT(-(MAX('Recurring Transactions'!$J$36,$Q1832)-'Recurring Transactions'!$J$36)/7)+1),0),IF('Recurring Transactions'!$F$36="Bi-weekly",IF(AND('Recurring Transactions'!$J$36&lt;=EOMONTH($Q1832,0),$Q1832&lt;='Recurring Transactions'!$L$36),MAX(0,INT((MIN(EOMONTH($Q1832,0),'Recurring Transactions'!$L$36)-'Recurring Transactions'!$J$36)/14)+INT(-(MAX('Recurring Transactions'!$J$36,$Q1832)-'Recurring Transactions'!$J$36)/14)+1),0),IF('Recurring Transactions'!$F$36="Quarterly",IF(AND(AND('Recurring Transactions'!$J$36&lt;=EOMONTH($Q1832,0),$Q1832&lt;='Recurring Transactions'!$L$36),MOD((YEAR($Q1832)-YEAR('Recurring Transactions'!$J$36))*12+MONTH($Q1832)-MONTH('Recurring Transactions'!$J$36),3)=0),1,0),IF('Recurring Transactions'!$F$36="Annually",IF(AND(AND('Recurring Transactions'!$J$36&lt;=EOMONTH($Q1832,0),$Q1832&lt;='Recurring Transactions'!$L$36),MONTH($Q1832)=MONTH('Recurring Transactions'!$J$36)),1,0),0)))))))*'Recurring Transactions'!$D$36)</f>
        <v/>
      </c>
    </row>
    <row r="1833">
      <c r="N1833" s="126">
        <f>'Recurring Transactions'!$A$36</f>
        <v/>
      </c>
      <c r="O1833" s="126">
        <f>'Recurring Transactions'!$B$36</f>
        <v/>
      </c>
      <c r="P1833" s="126">
        <f>'Recurring Transactions'!$E$36</f>
        <v/>
      </c>
      <c r="Q1833" s="72">
        <f>IF('Recurring Transactions'!$J$36="","",EDATE('Recurring Transactions'!$J$36,11))</f>
        <v/>
      </c>
      <c r="R1833" s="126">
        <f>IF($Q1833="","",TEXT($Q1833,"mmm yyyy"))</f>
        <v/>
      </c>
      <c r="S1833" s="124">
        <f>IF(OR('Recurring Transactions'!$A$36="",$Q1833=""),0,(IF('Recurring Transactions'!$F$36="Monthly",IF(AND('Recurring Transactions'!$J$36&lt;=EOMONTH($Q1833,0),$Q1833&lt;='Recurring Transactions'!$L$36),1,0),IF('Recurring Transactions'!$F$36="Semi-monthly",IF(AND('Recurring Transactions'!$J$36&lt;=EOMONTH($Q1833,0),$Q1833&lt;='Recurring Transactions'!$L$36),2,0),IF('Recurring Transactions'!$F$36="Weekly",IF(AND('Recurring Transactions'!$J$36&lt;=EOMONTH($Q1833,0),$Q1833&lt;='Recurring Transactions'!$L$36),MAX(0,INT((MIN(EOMONTH($Q1833,0),'Recurring Transactions'!$L$36)-'Recurring Transactions'!$J$36)/7)+INT(-(MAX('Recurring Transactions'!$J$36,$Q1833)-'Recurring Transactions'!$J$36)/7)+1),0),IF('Recurring Transactions'!$F$36="Bi-weekly",IF(AND('Recurring Transactions'!$J$36&lt;=EOMONTH($Q1833,0),$Q1833&lt;='Recurring Transactions'!$L$36),MAX(0,INT((MIN(EOMONTH($Q1833,0),'Recurring Transactions'!$L$36)-'Recurring Transactions'!$J$36)/14)+INT(-(MAX('Recurring Transactions'!$J$36,$Q1833)-'Recurring Transactions'!$J$36)/14)+1),0),IF('Recurring Transactions'!$F$36="Quarterly",IF(AND(AND('Recurring Transactions'!$J$36&lt;=EOMONTH($Q1833,0),$Q1833&lt;='Recurring Transactions'!$L$36),MOD((YEAR($Q1833)-YEAR('Recurring Transactions'!$J$36))*12+MONTH($Q1833)-MONTH('Recurring Transactions'!$J$36),3)=0),1,0),IF('Recurring Transactions'!$F$36="Annually",IF(AND(AND('Recurring Transactions'!$J$36&lt;=EOMONTH($Q1833,0),$Q1833&lt;='Recurring Transactions'!$L$36),MONTH($Q1833)=MONTH('Recurring Transactions'!$J$36)),1,0),0)))))))*'Recurring Transactions'!$D$36)</f>
        <v/>
      </c>
    </row>
    <row r="1834">
      <c r="N1834" s="126">
        <f>'Recurring Transactions'!$A$36</f>
        <v/>
      </c>
      <c r="O1834" s="126">
        <f>'Recurring Transactions'!$B$36</f>
        <v/>
      </c>
      <c r="P1834" s="126">
        <f>'Recurring Transactions'!$E$36</f>
        <v/>
      </c>
      <c r="Q1834" s="72">
        <f>IF('Recurring Transactions'!$J$36="","",EDATE('Recurring Transactions'!$J$36,12))</f>
        <v/>
      </c>
      <c r="R1834" s="126">
        <f>IF($Q1834="","",TEXT($Q1834,"mmm yyyy"))</f>
        <v/>
      </c>
      <c r="S1834" s="124">
        <f>IF(OR('Recurring Transactions'!$A$36="",$Q1834=""),0,(IF('Recurring Transactions'!$F$36="Monthly",IF(AND('Recurring Transactions'!$J$36&lt;=EOMONTH($Q1834,0),$Q1834&lt;='Recurring Transactions'!$L$36),1,0),IF('Recurring Transactions'!$F$36="Semi-monthly",IF(AND('Recurring Transactions'!$J$36&lt;=EOMONTH($Q1834,0),$Q1834&lt;='Recurring Transactions'!$L$36),2,0),IF('Recurring Transactions'!$F$36="Weekly",IF(AND('Recurring Transactions'!$J$36&lt;=EOMONTH($Q1834,0),$Q1834&lt;='Recurring Transactions'!$L$36),MAX(0,INT((MIN(EOMONTH($Q1834,0),'Recurring Transactions'!$L$36)-'Recurring Transactions'!$J$36)/7)+INT(-(MAX('Recurring Transactions'!$J$36,$Q1834)-'Recurring Transactions'!$J$36)/7)+1),0),IF('Recurring Transactions'!$F$36="Bi-weekly",IF(AND('Recurring Transactions'!$J$36&lt;=EOMONTH($Q1834,0),$Q1834&lt;='Recurring Transactions'!$L$36),MAX(0,INT((MIN(EOMONTH($Q1834,0),'Recurring Transactions'!$L$36)-'Recurring Transactions'!$J$36)/14)+INT(-(MAX('Recurring Transactions'!$J$36,$Q1834)-'Recurring Transactions'!$J$36)/14)+1),0),IF('Recurring Transactions'!$F$36="Quarterly",IF(AND(AND('Recurring Transactions'!$J$36&lt;=EOMONTH($Q1834,0),$Q1834&lt;='Recurring Transactions'!$L$36),MOD((YEAR($Q1834)-YEAR('Recurring Transactions'!$J$36))*12+MONTH($Q1834)-MONTH('Recurring Transactions'!$J$36),3)=0),1,0),IF('Recurring Transactions'!$F$36="Annually",IF(AND(AND('Recurring Transactions'!$J$36&lt;=EOMONTH($Q1834,0),$Q1834&lt;='Recurring Transactions'!$L$36),MONTH($Q1834)=MONTH('Recurring Transactions'!$J$36)),1,0),0)))))))*'Recurring Transactions'!$D$36)</f>
        <v/>
      </c>
    </row>
    <row r="1835">
      <c r="N1835" s="126">
        <f>'Recurring Transactions'!$A$36</f>
        <v/>
      </c>
      <c r="O1835" s="126">
        <f>'Recurring Transactions'!$B$36</f>
        <v/>
      </c>
      <c r="P1835" s="126">
        <f>'Recurring Transactions'!$E$36</f>
        <v/>
      </c>
      <c r="Q1835" s="72">
        <f>IF('Recurring Transactions'!$J$36="","",EDATE('Recurring Transactions'!$J$36,13))</f>
        <v/>
      </c>
      <c r="R1835" s="126">
        <f>IF($Q1835="","",TEXT($Q1835,"mmm yyyy"))</f>
        <v/>
      </c>
      <c r="S1835" s="124">
        <f>IF(OR('Recurring Transactions'!$A$36="",$Q1835=""),0,(IF('Recurring Transactions'!$F$36="Monthly",IF(AND('Recurring Transactions'!$J$36&lt;=EOMONTH($Q1835,0),$Q1835&lt;='Recurring Transactions'!$L$36),1,0),IF('Recurring Transactions'!$F$36="Semi-monthly",IF(AND('Recurring Transactions'!$J$36&lt;=EOMONTH($Q1835,0),$Q1835&lt;='Recurring Transactions'!$L$36),2,0),IF('Recurring Transactions'!$F$36="Weekly",IF(AND('Recurring Transactions'!$J$36&lt;=EOMONTH($Q1835,0),$Q1835&lt;='Recurring Transactions'!$L$36),MAX(0,INT((MIN(EOMONTH($Q1835,0),'Recurring Transactions'!$L$36)-'Recurring Transactions'!$J$36)/7)+INT(-(MAX('Recurring Transactions'!$J$36,$Q1835)-'Recurring Transactions'!$J$36)/7)+1),0),IF('Recurring Transactions'!$F$36="Bi-weekly",IF(AND('Recurring Transactions'!$J$36&lt;=EOMONTH($Q1835,0),$Q1835&lt;='Recurring Transactions'!$L$36),MAX(0,INT((MIN(EOMONTH($Q1835,0),'Recurring Transactions'!$L$36)-'Recurring Transactions'!$J$36)/14)+INT(-(MAX('Recurring Transactions'!$J$36,$Q1835)-'Recurring Transactions'!$J$36)/14)+1),0),IF('Recurring Transactions'!$F$36="Quarterly",IF(AND(AND('Recurring Transactions'!$J$36&lt;=EOMONTH($Q1835,0),$Q1835&lt;='Recurring Transactions'!$L$36),MOD((YEAR($Q1835)-YEAR('Recurring Transactions'!$J$36))*12+MONTH($Q1835)-MONTH('Recurring Transactions'!$J$36),3)=0),1,0),IF('Recurring Transactions'!$F$36="Annually",IF(AND(AND('Recurring Transactions'!$J$36&lt;=EOMONTH($Q1835,0),$Q1835&lt;='Recurring Transactions'!$L$36),MONTH($Q1835)=MONTH('Recurring Transactions'!$J$36)),1,0),0)))))))*'Recurring Transactions'!$D$36)</f>
        <v/>
      </c>
    </row>
    <row r="1836">
      <c r="N1836" s="126">
        <f>'Recurring Transactions'!$A$36</f>
        <v/>
      </c>
      <c r="O1836" s="126">
        <f>'Recurring Transactions'!$B$36</f>
        <v/>
      </c>
      <c r="P1836" s="126">
        <f>'Recurring Transactions'!$E$36</f>
        <v/>
      </c>
      <c r="Q1836" s="72">
        <f>IF('Recurring Transactions'!$J$36="","",EDATE('Recurring Transactions'!$J$36,14))</f>
        <v/>
      </c>
      <c r="R1836" s="126">
        <f>IF($Q1836="","",TEXT($Q1836,"mmm yyyy"))</f>
        <v/>
      </c>
      <c r="S1836" s="124">
        <f>IF(OR('Recurring Transactions'!$A$36="",$Q1836=""),0,(IF('Recurring Transactions'!$F$36="Monthly",IF(AND('Recurring Transactions'!$J$36&lt;=EOMONTH($Q1836,0),$Q1836&lt;='Recurring Transactions'!$L$36),1,0),IF('Recurring Transactions'!$F$36="Semi-monthly",IF(AND('Recurring Transactions'!$J$36&lt;=EOMONTH($Q1836,0),$Q1836&lt;='Recurring Transactions'!$L$36),2,0),IF('Recurring Transactions'!$F$36="Weekly",IF(AND('Recurring Transactions'!$J$36&lt;=EOMONTH($Q1836,0),$Q1836&lt;='Recurring Transactions'!$L$36),MAX(0,INT((MIN(EOMONTH($Q1836,0),'Recurring Transactions'!$L$36)-'Recurring Transactions'!$J$36)/7)+INT(-(MAX('Recurring Transactions'!$J$36,$Q1836)-'Recurring Transactions'!$J$36)/7)+1),0),IF('Recurring Transactions'!$F$36="Bi-weekly",IF(AND('Recurring Transactions'!$J$36&lt;=EOMONTH($Q1836,0),$Q1836&lt;='Recurring Transactions'!$L$36),MAX(0,INT((MIN(EOMONTH($Q1836,0),'Recurring Transactions'!$L$36)-'Recurring Transactions'!$J$36)/14)+INT(-(MAX('Recurring Transactions'!$J$36,$Q1836)-'Recurring Transactions'!$J$36)/14)+1),0),IF('Recurring Transactions'!$F$36="Quarterly",IF(AND(AND('Recurring Transactions'!$J$36&lt;=EOMONTH($Q1836,0),$Q1836&lt;='Recurring Transactions'!$L$36),MOD((YEAR($Q1836)-YEAR('Recurring Transactions'!$J$36))*12+MONTH($Q1836)-MONTH('Recurring Transactions'!$J$36),3)=0),1,0),IF('Recurring Transactions'!$F$36="Annually",IF(AND(AND('Recurring Transactions'!$J$36&lt;=EOMONTH($Q1836,0),$Q1836&lt;='Recurring Transactions'!$L$36),MONTH($Q1836)=MONTH('Recurring Transactions'!$J$36)),1,0),0)))))))*'Recurring Transactions'!$D$36)</f>
        <v/>
      </c>
    </row>
    <row r="1837">
      <c r="N1837" s="126">
        <f>'Recurring Transactions'!$A$36</f>
        <v/>
      </c>
      <c r="O1837" s="126">
        <f>'Recurring Transactions'!$B$36</f>
        <v/>
      </c>
      <c r="P1837" s="126">
        <f>'Recurring Transactions'!$E$36</f>
        <v/>
      </c>
      <c r="Q1837" s="72">
        <f>IF('Recurring Transactions'!$J$36="","",EDATE('Recurring Transactions'!$J$36,15))</f>
        <v/>
      </c>
      <c r="R1837" s="126">
        <f>IF($Q1837="","",TEXT($Q1837,"mmm yyyy"))</f>
        <v/>
      </c>
      <c r="S1837" s="124">
        <f>IF(OR('Recurring Transactions'!$A$36="",$Q1837=""),0,(IF('Recurring Transactions'!$F$36="Monthly",IF(AND('Recurring Transactions'!$J$36&lt;=EOMONTH($Q1837,0),$Q1837&lt;='Recurring Transactions'!$L$36),1,0),IF('Recurring Transactions'!$F$36="Semi-monthly",IF(AND('Recurring Transactions'!$J$36&lt;=EOMONTH($Q1837,0),$Q1837&lt;='Recurring Transactions'!$L$36),2,0),IF('Recurring Transactions'!$F$36="Weekly",IF(AND('Recurring Transactions'!$J$36&lt;=EOMONTH($Q1837,0),$Q1837&lt;='Recurring Transactions'!$L$36),MAX(0,INT((MIN(EOMONTH($Q1837,0),'Recurring Transactions'!$L$36)-'Recurring Transactions'!$J$36)/7)+INT(-(MAX('Recurring Transactions'!$J$36,$Q1837)-'Recurring Transactions'!$J$36)/7)+1),0),IF('Recurring Transactions'!$F$36="Bi-weekly",IF(AND('Recurring Transactions'!$J$36&lt;=EOMONTH($Q1837,0),$Q1837&lt;='Recurring Transactions'!$L$36),MAX(0,INT((MIN(EOMONTH($Q1837,0),'Recurring Transactions'!$L$36)-'Recurring Transactions'!$J$36)/14)+INT(-(MAX('Recurring Transactions'!$J$36,$Q1837)-'Recurring Transactions'!$J$36)/14)+1),0),IF('Recurring Transactions'!$F$36="Quarterly",IF(AND(AND('Recurring Transactions'!$J$36&lt;=EOMONTH($Q1837,0),$Q1837&lt;='Recurring Transactions'!$L$36),MOD((YEAR($Q1837)-YEAR('Recurring Transactions'!$J$36))*12+MONTH($Q1837)-MONTH('Recurring Transactions'!$J$36),3)=0),1,0),IF('Recurring Transactions'!$F$36="Annually",IF(AND(AND('Recurring Transactions'!$J$36&lt;=EOMONTH($Q1837,0),$Q1837&lt;='Recurring Transactions'!$L$36),MONTH($Q1837)=MONTH('Recurring Transactions'!$J$36)),1,0),0)))))))*'Recurring Transactions'!$D$36)</f>
        <v/>
      </c>
    </row>
    <row r="1838">
      <c r="N1838" s="126">
        <f>'Recurring Transactions'!$A$36</f>
        <v/>
      </c>
      <c r="O1838" s="126">
        <f>'Recurring Transactions'!$B$36</f>
        <v/>
      </c>
      <c r="P1838" s="126">
        <f>'Recurring Transactions'!$E$36</f>
        <v/>
      </c>
      <c r="Q1838" s="72">
        <f>IF('Recurring Transactions'!$J$36="","",EDATE('Recurring Transactions'!$J$36,16))</f>
        <v/>
      </c>
      <c r="R1838" s="126">
        <f>IF($Q1838="","",TEXT($Q1838,"mmm yyyy"))</f>
        <v/>
      </c>
      <c r="S1838" s="124">
        <f>IF(OR('Recurring Transactions'!$A$36="",$Q1838=""),0,(IF('Recurring Transactions'!$F$36="Monthly",IF(AND('Recurring Transactions'!$J$36&lt;=EOMONTH($Q1838,0),$Q1838&lt;='Recurring Transactions'!$L$36),1,0),IF('Recurring Transactions'!$F$36="Semi-monthly",IF(AND('Recurring Transactions'!$J$36&lt;=EOMONTH($Q1838,0),$Q1838&lt;='Recurring Transactions'!$L$36),2,0),IF('Recurring Transactions'!$F$36="Weekly",IF(AND('Recurring Transactions'!$J$36&lt;=EOMONTH($Q1838,0),$Q1838&lt;='Recurring Transactions'!$L$36),MAX(0,INT((MIN(EOMONTH($Q1838,0),'Recurring Transactions'!$L$36)-'Recurring Transactions'!$J$36)/7)+INT(-(MAX('Recurring Transactions'!$J$36,$Q1838)-'Recurring Transactions'!$J$36)/7)+1),0),IF('Recurring Transactions'!$F$36="Bi-weekly",IF(AND('Recurring Transactions'!$J$36&lt;=EOMONTH($Q1838,0),$Q1838&lt;='Recurring Transactions'!$L$36),MAX(0,INT((MIN(EOMONTH($Q1838,0),'Recurring Transactions'!$L$36)-'Recurring Transactions'!$J$36)/14)+INT(-(MAX('Recurring Transactions'!$J$36,$Q1838)-'Recurring Transactions'!$J$36)/14)+1),0),IF('Recurring Transactions'!$F$36="Quarterly",IF(AND(AND('Recurring Transactions'!$J$36&lt;=EOMONTH($Q1838,0),$Q1838&lt;='Recurring Transactions'!$L$36),MOD((YEAR($Q1838)-YEAR('Recurring Transactions'!$J$36))*12+MONTH($Q1838)-MONTH('Recurring Transactions'!$J$36),3)=0),1,0),IF('Recurring Transactions'!$F$36="Annually",IF(AND(AND('Recurring Transactions'!$J$36&lt;=EOMONTH($Q1838,0),$Q1838&lt;='Recurring Transactions'!$L$36),MONTH($Q1838)=MONTH('Recurring Transactions'!$J$36)),1,0),0)))))))*'Recurring Transactions'!$D$36)</f>
        <v/>
      </c>
    </row>
    <row r="1839">
      <c r="N1839" s="126">
        <f>'Recurring Transactions'!$A$36</f>
        <v/>
      </c>
      <c r="O1839" s="126">
        <f>'Recurring Transactions'!$B$36</f>
        <v/>
      </c>
      <c r="P1839" s="126">
        <f>'Recurring Transactions'!$E$36</f>
        <v/>
      </c>
      <c r="Q1839" s="72">
        <f>IF('Recurring Transactions'!$J$36="","",EDATE('Recurring Transactions'!$J$36,17))</f>
        <v/>
      </c>
      <c r="R1839" s="126">
        <f>IF($Q1839="","",TEXT($Q1839,"mmm yyyy"))</f>
        <v/>
      </c>
      <c r="S1839" s="124">
        <f>IF(OR('Recurring Transactions'!$A$36="",$Q1839=""),0,(IF('Recurring Transactions'!$F$36="Monthly",IF(AND('Recurring Transactions'!$J$36&lt;=EOMONTH($Q1839,0),$Q1839&lt;='Recurring Transactions'!$L$36),1,0),IF('Recurring Transactions'!$F$36="Semi-monthly",IF(AND('Recurring Transactions'!$J$36&lt;=EOMONTH($Q1839,0),$Q1839&lt;='Recurring Transactions'!$L$36),2,0),IF('Recurring Transactions'!$F$36="Weekly",IF(AND('Recurring Transactions'!$J$36&lt;=EOMONTH($Q1839,0),$Q1839&lt;='Recurring Transactions'!$L$36),MAX(0,INT((MIN(EOMONTH($Q1839,0),'Recurring Transactions'!$L$36)-'Recurring Transactions'!$J$36)/7)+INT(-(MAX('Recurring Transactions'!$J$36,$Q1839)-'Recurring Transactions'!$J$36)/7)+1),0),IF('Recurring Transactions'!$F$36="Bi-weekly",IF(AND('Recurring Transactions'!$J$36&lt;=EOMONTH($Q1839,0),$Q1839&lt;='Recurring Transactions'!$L$36),MAX(0,INT((MIN(EOMONTH($Q1839,0),'Recurring Transactions'!$L$36)-'Recurring Transactions'!$J$36)/14)+INT(-(MAX('Recurring Transactions'!$J$36,$Q1839)-'Recurring Transactions'!$J$36)/14)+1),0),IF('Recurring Transactions'!$F$36="Quarterly",IF(AND(AND('Recurring Transactions'!$J$36&lt;=EOMONTH($Q1839,0),$Q1839&lt;='Recurring Transactions'!$L$36),MOD((YEAR($Q1839)-YEAR('Recurring Transactions'!$J$36))*12+MONTH($Q1839)-MONTH('Recurring Transactions'!$J$36),3)=0),1,0),IF('Recurring Transactions'!$F$36="Annually",IF(AND(AND('Recurring Transactions'!$J$36&lt;=EOMONTH($Q1839,0),$Q1839&lt;='Recurring Transactions'!$L$36),MONTH($Q1839)=MONTH('Recurring Transactions'!$J$36)),1,0),0)))))))*'Recurring Transactions'!$D$36)</f>
        <v/>
      </c>
    </row>
    <row r="1840">
      <c r="N1840" s="126">
        <f>'Recurring Transactions'!$A$36</f>
        <v/>
      </c>
      <c r="O1840" s="126">
        <f>'Recurring Transactions'!$B$36</f>
        <v/>
      </c>
      <c r="P1840" s="126">
        <f>'Recurring Transactions'!$E$36</f>
        <v/>
      </c>
      <c r="Q1840" s="72">
        <f>IF('Recurring Transactions'!$J$36="","",EDATE('Recurring Transactions'!$J$36,18))</f>
        <v/>
      </c>
      <c r="R1840" s="126">
        <f>IF($Q1840="","",TEXT($Q1840,"mmm yyyy"))</f>
        <v/>
      </c>
      <c r="S1840" s="124">
        <f>IF(OR('Recurring Transactions'!$A$36="",$Q1840=""),0,(IF('Recurring Transactions'!$F$36="Monthly",IF(AND('Recurring Transactions'!$J$36&lt;=EOMONTH($Q1840,0),$Q1840&lt;='Recurring Transactions'!$L$36),1,0),IF('Recurring Transactions'!$F$36="Semi-monthly",IF(AND('Recurring Transactions'!$J$36&lt;=EOMONTH($Q1840,0),$Q1840&lt;='Recurring Transactions'!$L$36),2,0),IF('Recurring Transactions'!$F$36="Weekly",IF(AND('Recurring Transactions'!$J$36&lt;=EOMONTH($Q1840,0),$Q1840&lt;='Recurring Transactions'!$L$36),MAX(0,INT((MIN(EOMONTH($Q1840,0),'Recurring Transactions'!$L$36)-'Recurring Transactions'!$J$36)/7)+INT(-(MAX('Recurring Transactions'!$J$36,$Q1840)-'Recurring Transactions'!$J$36)/7)+1),0),IF('Recurring Transactions'!$F$36="Bi-weekly",IF(AND('Recurring Transactions'!$J$36&lt;=EOMONTH($Q1840,0),$Q1840&lt;='Recurring Transactions'!$L$36),MAX(0,INT((MIN(EOMONTH($Q1840,0),'Recurring Transactions'!$L$36)-'Recurring Transactions'!$J$36)/14)+INT(-(MAX('Recurring Transactions'!$J$36,$Q1840)-'Recurring Transactions'!$J$36)/14)+1),0),IF('Recurring Transactions'!$F$36="Quarterly",IF(AND(AND('Recurring Transactions'!$J$36&lt;=EOMONTH($Q1840,0),$Q1840&lt;='Recurring Transactions'!$L$36),MOD((YEAR($Q1840)-YEAR('Recurring Transactions'!$J$36))*12+MONTH($Q1840)-MONTH('Recurring Transactions'!$J$36),3)=0),1,0),IF('Recurring Transactions'!$F$36="Annually",IF(AND(AND('Recurring Transactions'!$J$36&lt;=EOMONTH($Q1840,0),$Q1840&lt;='Recurring Transactions'!$L$36),MONTH($Q1840)=MONTH('Recurring Transactions'!$J$36)),1,0),0)))))))*'Recurring Transactions'!$D$36)</f>
        <v/>
      </c>
    </row>
    <row r="1841">
      <c r="N1841" s="126">
        <f>'Recurring Transactions'!$A$36</f>
        <v/>
      </c>
      <c r="O1841" s="126">
        <f>'Recurring Transactions'!$B$36</f>
        <v/>
      </c>
      <c r="P1841" s="126">
        <f>'Recurring Transactions'!$E$36</f>
        <v/>
      </c>
      <c r="Q1841" s="72">
        <f>IF('Recurring Transactions'!$J$36="","",EDATE('Recurring Transactions'!$J$36,19))</f>
        <v/>
      </c>
      <c r="R1841" s="126">
        <f>IF($Q1841="","",TEXT($Q1841,"mmm yyyy"))</f>
        <v/>
      </c>
      <c r="S1841" s="124">
        <f>IF(OR('Recurring Transactions'!$A$36="",$Q1841=""),0,(IF('Recurring Transactions'!$F$36="Monthly",IF(AND('Recurring Transactions'!$J$36&lt;=EOMONTH($Q1841,0),$Q1841&lt;='Recurring Transactions'!$L$36),1,0),IF('Recurring Transactions'!$F$36="Semi-monthly",IF(AND('Recurring Transactions'!$J$36&lt;=EOMONTH($Q1841,0),$Q1841&lt;='Recurring Transactions'!$L$36),2,0),IF('Recurring Transactions'!$F$36="Weekly",IF(AND('Recurring Transactions'!$J$36&lt;=EOMONTH($Q1841,0),$Q1841&lt;='Recurring Transactions'!$L$36),MAX(0,INT((MIN(EOMONTH($Q1841,0),'Recurring Transactions'!$L$36)-'Recurring Transactions'!$J$36)/7)+INT(-(MAX('Recurring Transactions'!$J$36,$Q1841)-'Recurring Transactions'!$J$36)/7)+1),0),IF('Recurring Transactions'!$F$36="Bi-weekly",IF(AND('Recurring Transactions'!$J$36&lt;=EOMONTH($Q1841,0),$Q1841&lt;='Recurring Transactions'!$L$36),MAX(0,INT((MIN(EOMONTH($Q1841,0),'Recurring Transactions'!$L$36)-'Recurring Transactions'!$J$36)/14)+INT(-(MAX('Recurring Transactions'!$J$36,$Q1841)-'Recurring Transactions'!$J$36)/14)+1),0),IF('Recurring Transactions'!$F$36="Quarterly",IF(AND(AND('Recurring Transactions'!$J$36&lt;=EOMONTH($Q1841,0),$Q1841&lt;='Recurring Transactions'!$L$36),MOD((YEAR($Q1841)-YEAR('Recurring Transactions'!$J$36))*12+MONTH($Q1841)-MONTH('Recurring Transactions'!$J$36),3)=0),1,0),IF('Recurring Transactions'!$F$36="Annually",IF(AND(AND('Recurring Transactions'!$J$36&lt;=EOMONTH($Q1841,0),$Q1841&lt;='Recurring Transactions'!$L$36),MONTH($Q1841)=MONTH('Recurring Transactions'!$J$36)),1,0),0)))))))*'Recurring Transactions'!$D$36)</f>
        <v/>
      </c>
    </row>
    <row r="1842">
      <c r="N1842" s="126">
        <f>'Recurring Transactions'!$A$36</f>
        <v/>
      </c>
      <c r="O1842" s="126">
        <f>'Recurring Transactions'!$B$36</f>
        <v/>
      </c>
      <c r="P1842" s="126">
        <f>'Recurring Transactions'!$E$36</f>
        <v/>
      </c>
      <c r="Q1842" s="72">
        <f>IF('Recurring Transactions'!$J$36="","",EDATE('Recurring Transactions'!$J$36,20))</f>
        <v/>
      </c>
      <c r="R1842" s="126">
        <f>IF($Q1842="","",TEXT($Q1842,"mmm yyyy"))</f>
        <v/>
      </c>
      <c r="S1842" s="124">
        <f>IF(OR('Recurring Transactions'!$A$36="",$Q1842=""),0,(IF('Recurring Transactions'!$F$36="Monthly",IF(AND('Recurring Transactions'!$J$36&lt;=EOMONTH($Q1842,0),$Q1842&lt;='Recurring Transactions'!$L$36),1,0),IF('Recurring Transactions'!$F$36="Semi-monthly",IF(AND('Recurring Transactions'!$J$36&lt;=EOMONTH($Q1842,0),$Q1842&lt;='Recurring Transactions'!$L$36),2,0),IF('Recurring Transactions'!$F$36="Weekly",IF(AND('Recurring Transactions'!$J$36&lt;=EOMONTH($Q1842,0),$Q1842&lt;='Recurring Transactions'!$L$36),MAX(0,INT((MIN(EOMONTH($Q1842,0),'Recurring Transactions'!$L$36)-'Recurring Transactions'!$J$36)/7)+INT(-(MAX('Recurring Transactions'!$J$36,$Q1842)-'Recurring Transactions'!$J$36)/7)+1),0),IF('Recurring Transactions'!$F$36="Bi-weekly",IF(AND('Recurring Transactions'!$J$36&lt;=EOMONTH($Q1842,0),$Q1842&lt;='Recurring Transactions'!$L$36),MAX(0,INT((MIN(EOMONTH($Q1842,0),'Recurring Transactions'!$L$36)-'Recurring Transactions'!$J$36)/14)+INT(-(MAX('Recurring Transactions'!$J$36,$Q1842)-'Recurring Transactions'!$J$36)/14)+1),0),IF('Recurring Transactions'!$F$36="Quarterly",IF(AND(AND('Recurring Transactions'!$J$36&lt;=EOMONTH($Q1842,0),$Q1842&lt;='Recurring Transactions'!$L$36),MOD((YEAR($Q1842)-YEAR('Recurring Transactions'!$J$36))*12+MONTH($Q1842)-MONTH('Recurring Transactions'!$J$36),3)=0),1,0),IF('Recurring Transactions'!$F$36="Annually",IF(AND(AND('Recurring Transactions'!$J$36&lt;=EOMONTH($Q1842,0),$Q1842&lt;='Recurring Transactions'!$L$36),MONTH($Q1842)=MONTH('Recurring Transactions'!$J$36)),1,0),0)))))))*'Recurring Transactions'!$D$36)</f>
        <v/>
      </c>
    </row>
    <row r="1843">
      <c r="N1843" s="126">
        <f>'Recurring Transactions'!$A$36</f>
        <v/>
      </c>
      <c r="O1843" s="126">
        <f>'Recurring Transactions'!$B$36</f>
        <v/>
      </c>
      <c r="P1843" s="126">
        <f>'Recurring Transactions'!$E$36</f>
        <v/>
      </c>
      <c r="Q1843" s="72">
        <f>IF('Recurring Transactions'!$J$36="","",EDATE('Recurring Transactions'!$J$36,21))</f>
        <v/>
      </c>
      <c r="R1843" s="126">
        <f>IF($Q1843="","",TEXT($Q1843,"mmm yyyy"))</f>
        <v/>
      </c>
      <c r="S1843" s="124">
        <f>IF(OR('Recurring Transactions'!$A$36="",$Q1843=""),0,(IF('Recurring Transactions'!$F$36="Monthly",IF(AND('Recurring Transactions'!$J$36&lt;=EOMONTH($Q1843,0),$Q1843&lt;='Recurring Transactions'!$L$36),1,0),IF('Recurring Transactions'!$F$36="Semi-monthly",IF(AND('Recurring Transactions'!$J$36&lt;=EOMONTH($Q1843,0),$Q1843&lt;='Recurring Transactions'!$L$36),2,0),IF('Recurring Transactions'!$F$36="Weekly",IF(AND('Recurring Transactions'!$J$36&lt;=EOMONTH($Q1843,0),$Q1843&lt;='Recurring Transactions'!$L$36),MAX(0,INT((MIN(EOMONTH($Q1843,0),'Recurring Transactions'!$L$36)-'Recurring Transactions'!$J$36)/7)+INT(-(MAX('Recurring Transactions'!$J$36,$Q1843)-'Recurring Transactions'!$J$36)/7)+1),0),IF('Recurring Transactions'!$F$36="Bi-weekly",IF(AND('Recurring Transactions'!$J$36&lt;=EOMONTH($Q1843,0),$Q1843&lt;='Recurring Transactions'!$L$36),MAX(0,INT((MIN(EOMONTH($Q1843,0),'Recurring Transactions'!$L$36)-'Recurring Transactions'!$J$36)/14)+INT(-(MAX('Recurring Transactions'!$J$36,$Q1843)-'Recurring Transactions'!$J$36)/14)+1),0),IF('Recurring Transactions'!$F$36="Quarterly",IF(AND(AND('Recurring Transactions'!$J$36&lt;=EOMONTH($Q1843,0),$Q1843&lt;='Recurring Transactions'!$L$36),MOD((YEAR($Q1843)-YEAR('Recurring Transactions'!$J$36))*12+MONTH($Q1843)-MONTH('Recurring Transactions'!$J$36),3)=0),1,0),IF('Recurring Transactions'!$F$36="Annually",IF(AND(AND('Recurring Transactions'!$J$36&lt;=EOMONTH($Q1843,0),$Q1843&lt;='Recurring Transactions'!$L$36),MONTH($Q1843)=MONTH('Recurring Transactions'!$J$36)),1,0),0)))))))*'Recurring Transactions'!$D$36)</f>
        <v/>
      </c>
    </row>
    <row r="1844">
      <c r="N1844" s="126">
        <f>'Recurring Transactions'!$A$36</f>
        <v/>
      </c>
      <c r="O1844" s="126">
        <f>'Recurring Transactions'!$B$36</f>
        <v/>
      </c>
      <c r="P1844" s="126">
        <f>'Recurring Transactions'!$E$36</f>
        <v/>
      </c>
      <c r="Q1844" s="72">
        <f>IF('Recurring Transactions'!$J$36="","",EDATE('Recurring Transactions'!$J$36,22))</f>
        <v/>
      </c>
      <c r="R1844" s="126">
        <f>IF($Q1844="","",TEXT($Q1844,"mmm yyyy"))</f>
        <v/>
      </c>
      <c r="S1844" s="124">
        <f>IF(OR('Recurring Transactions'!$A$36="",$Q1844=""),0,(IF('Recurring Transactions'!$F$36="Monthly",IF(AND('Recurring Transactions'!$J$36&lt;=EOMONTH($Q1844,0),$Q1844&lt;='Recurring Transactions'!$L$36),1,0),IF('Recurring Transactions'!$F$36="Semi-monthly",IF(AND('Recurring Transactions'!$J$36&lt;=EOMONTH($Q1844,0),$Q1844&lt;='Recurring Transactions'!$L$36),2,0),IF('Recurring Transactions'!$F$36="Weekly",IF(AND('Recurring Transactions'!$J$36&lt;=EOMONTH($Q1844,0),$Q1844&lt;='Recurring Transactions'!$L$36),MAX(0,INT((MIN(EOMONTH($Q1844,0),'Recurring Transactions'!$L$36)-'Recurring Transactions'!$J$36)/7)+INT(-(MAX('Recurring Transactions'!$J$36,$Q1844)-'Recurring Transactions'!$J$36)/7)+1),0),IF('Recurring Transactions'!$F$36="Bi-weekly",IF(AND('Recurring Transactions'!$J$36&lt;=EOMONTH($Q1844,0),$Q1844&lt;='Recurring Transactions'!$L$36),MAX(0,INT((MIN(EOMONTH($Q1844,0),'Recurring Transactions'!$L$36)-'Recurring Transactions'!$J$36)/14)+INT(-(MAX('Recurring Transactions'!$J$36,$Q1844)-'Recurring Transactions'!$J$36)/14)+1),0),IF('Recurring Transactions'!$F$36="Quarterly",IF(AND(AND('Recurring Transactions'!$J$36&lt;=EOMONTH($Q1844,0),$Q1844&lt;='Recurring Transactions'!$L$36),MOD((YEAR($Q1844)-YEAR('Recurring Transactions'!$J$36))*12+MONTH($Q1844)-MONTH('Recurring Transactions'!$J$36),3)=0),1,0),IF('Recurring Transactions'!$F$36="Annually",IF(AND(AND('Recurring Transactions'!$J$36&lt;=EOMONTH($Q1844,0),$Q1844&lt;='Recurring Transactions'!$L$36),MONTH($Q1844)=MONTH('Recurring Transactions'!$J$36)),1,0),0)))))))*'Recurring Transactions'!$D$36)</f>
        <v/>
      </c>
    </row>
    <row r="1845">
      <c r="N1845" s="126">
        <f>'Recurring Transactions'!$A$36</f>
        <v/>
      </c>
      <c r="O1845" s="126">
        <f>'Recurring Transactions'!$B$36</f>
        <v/>
      </c>
      <c r="P1845" s="126">
        <f>'Recurring Transactions'!$E$36</f>
        <v/>
      </c>
      <c r="Q1845" s="72">
        <f>IF('Recurring Transactions'!$J$36="","",EDATE('Recurring Transactions'!$J$36,23))</f>
        <v/>
      </c>
      <c r="R1845" s="126">
        <f>IF($Q1845="","",TEXT($Q1845,"mmm yyyy"))</f>
        <v/>
      </c>
      <c r="S1845" s="124">
        <f>IF(OR('Recurring Transactions'!$A$36="",$Q1845=""),0,(IF('Recurring Transactions'!$F$36="Monthly",IF(AND('Recurring Transactions'!$J$36&lt;=EOMONTH($Q1845,0),$Q1845&lt;='Recurring Transactions'!$L$36),1,0),IF('Recurring Transactions'!$F$36="Semi-monthly",IF(AND('Recurring Transactions'!$J$36&lt;=EOMONTH($Q1845,0),$Q1845&lt;='Recurring Transactions'!$L$36),2,0),IF('Recurring Transactions'!$F$36="Weekly",IF(AND('Recurring Transactions'!$J$36&lt;=EOMONTH($Q1845,0),$Q1845&lt;='Recurring Transactions'!$L$36),MAX(0,INT((MIN(EOMONTH($Q1845,0),'Recurring Transactions'!$L$36)-'Recurring Transactions'!$J$36)/7)+INT(-(MAX('Recurring Transactions'!$J$36,$Q1845)-'Recurring Transactions'!$J$36)/7)+1),0),IF('Recurring Transactions'!$F$36="Bi-weekly",IF(AND('Recurring Transactions'!$J$36&lt;=EOMONTH($Q1845,0),$Q1845&lt;='Recurring Transactions'!$L$36),MAX(0,INT((MIN(EOMONTH($Q1845,0),'Recurring Transactions'!$L$36)-'Recurring Transactions'!$J$36)/14)+INT(-(MAX('Recurring Transactions'!$J$36,$Q1845)-'Recurring Transactions'!$J$36)/14)+1),0),IF('Recurring Transactions'!$F$36="Quarterly",IF(AND(AND('Recurring Transactions'!$J$36&lt;=EOMONTH($Q1845,0),$Q1845&lt;='Recurring Transactions'!$L$36),MOD((YEAR($Q1845)-YEAR('Recurring Transactions'!$J$36))*12+MONTH($Q1845)-MONTH('Recurring Transactions'!$J$36),3)=0),1,0),IF('Recurring Transactions'!$F$36="Annually",IF(AND(AND('Recurring Transactions'!$J$36&lt;=EOMONTH($Q1845,0),$Q1845&lt;='Recurring Transactions'!$L$36),MONTH($Q1845)=MONTH('Recurring Transactions'!$J$36)),1,0),0)))))))*'Recurring Transactions'!$D$36)</f>
        <v/>
      </c>
    </row>
    <row r="1846">
      <c r="N1846" s="126">
        <f>'Recurring Transactions'!$A$36</f>
        <v/>
      </c>
      <c r="O1846" s="126">
        <f>'Recurring Transactions'!$B$36</f>
        <v/>
      </c>
      <c r="P1846" s="126">
        <f>'Recurring Transactions'!$E$36</f>
        <v/>
      </c>
      <c r="Q1846" s="72">
        <f>IF('Recurring Transactions'!$J$36="","",EDATE('Recurring Transactions'!$J$36,24))</f>
        <v/>
      </c>
      <c r="R1846" s="126">
        <f>IF($Q1846="","",TEXT($Q1846,"mmm yyyy"))</f>
        <v/>
      </c>
      <c r="S1846" s="124">
        <f>IF(OR('Recurring Transactions'!$A$36="",$Q1846=""),0,(IF('Recurring Transactions'!$F$36="Monthly",IF(AND('Recurring Transactions'!$J$36&lt;=EOMONTH($Q1846,0),$Q1846&lt;='Recurring Transactions'!$L$36),1,0),IF('Recurring Transactions'!$F$36="Semi-monthly",IF(AND('Recurring Transactions'!$J$36&lt;=EOMONTH($Q1846,0),$Q1846&lt;='Recurring Transactions'!$L$36),2,0),IF('Recurring Transactions'!$F$36="Weekly",IF(AND('Recurring Transactions'!$J$36&lt;=EOMONTH($Q1846,0),$Q1846&lt;='Recurring Transactions'!$L$36),MAX(0,INT((MIN(EOMONTH($Q1846,0),'Recurring Transactions'!$L$36)-'Recurring Transactions'!$J$36)/7)+INT(-(MAX('Recurring Transactions'!$J$36,$Q1846)-'Recurring Transactions'!$J$36)/7)+1),0),IF('Recurring Transactions'!$F$36="Bi-weekly",IF(AND('Recurring Transactions'!$J$36&lt;=EOMONTH($Q1846,0),$Q1846&lt;='Recurring Transactions'!$L$36),MAX(0,INT((MIN(EOMONTH($Q1846,0),'Recurring Transactions'!$L$36)-'Recurring Transactions'!$J$36)/14)+INT(-(MAX('Recurring Transactions'!$J$36,$Q1846)-'Recurring Transactions'!$J$36)/14)+1),0),IF('Recurring Transactions'!$F$36="Quarterly",IF(AND(AND('Recurring Transactions'!$J$36&lt;=EOMONTH($Q1846,0),$Q1846&lt;='Recurring Transactions'!$L$36),MOD((YEAR($Q1846)-YEAR('Recurring Transactions'!$J$36))*12+MONTH($Q1846)-MONTH('Recurring Transactions'!$J$36),3)=0),1,0),IF('Recurring Transactions'!$F$36="Annually",IF(AND(AND('Recurring Transactions'!$J$36&lt;=EOMONTH($Q1846,0),$Q1846&lt;='Recurring Transactions'!$L$36),MONTH($Q1846)=MONTH('Recurring Transactions'!$J$36)),1,0),0)))))))*'Recurring Transactions'!$D$36)</f>
        <v/>
      </c>
    </row>
    <row r="1847">
      <c r="N1847" s="126">
        <f>'Recurring Transactions'!$A$36</f>
        <v/>
      </c>
      <c r="O1847" s="126">
        <f>'Recurring Transactions'!$B$36</f>
        <v/>
      </c>
      <c r="P1847" s="126">
        <f>'Recurring Transactions'!$E$36</f>
        <v/>
      </c>
      <c r="Q1847" s="72">
        <f>IF('Recurring Transactions'!$J$36="","",EDATE('Recurring Transactions'!$J$36,25))</f>
        <v/>
      </c>
      <c r="R1847" s="126">
        <f>IF($Q1847="","",TEXT($Q1847,"mmm yyyy"))</f>
        <v/>
      </c>
      <c r="S1847" s="124">
        <f>IF(OR('Recurring Transactions'!$A$36="",$Q1847=""),0,(IF('Recurring Transactions'!$F$36="Monthly",IF(AND('Recurring Transactions'!$J$36&lt;=EOMONTH($Q1847,0),$Q1847&lt;='Recurring Transactions'!$L$36),1,0),IF('Recurring Transactions'!$F$36="Semi-monthly",IF(AND('Recurring Transactions'!$J$36&lt;=EOMONTH($Q1847,0),$Q1847&lt;='Recurring Transactions'!$L$36),2,0),IF('Recurring Transactions'!$F$36="Weekly",IF(AND('Recurring Transactions'!$J$36&lt;=EOMONTH($Q1847,0),$Q1847&lt;='Recurring Transactions'!$L$36),MAX(0,INT((MIN(EOMONTH($Q1847,0),'Recurring Transactions'!$L$36)-'Recurring Transactions'!$J$36)/7)+INT(-(MAX('Recurring Transactions'!$J$36,$Q1847)-'Recurring Transactions'!$J$36)/7)+1),0),IF('Recurring Transactions'!$F$36="Bi-weekly",IF(AND('Recurring Transactions'!$J$36&lt;=EOMONTH($Q1847,0),$Q1847&lt;='Recurring Transactions'!$L$36),MAX(0,INT((MIN(EOMONTH($Q1847,0),'Recurring Transactions'!$L$36)-'Recurring Transactions'!$J$36)/14)+INT(-(MAX('Recurring Transactions'!$J$36,$Q1847)-'Recurring Transactions'!$J$36)/14)+1),0),IF('Recurring Transactions'!$F$36="Quarterly",IF(AND(AND('Recurring Transactions'!$J$36&lt;=EOMONTH($Q1847,0),$Q1847&lt;='Recurring Transactions'!$L$36),MOD((YEAR($Q1847)-YEAR('Recurring Transactions'!$J$36))*12+MONTH($Q1847)-MONTH('Recurring Transactions'!$J$36),3)=0),1,0),IF('Recurring Transactions'!$F$36="Annually",IF(AND(AND('Recurring Transactions'!$J$36&lt;=EOMONTH($Q1847,0),$Q1847&lt;='Recurring Transactions'!$L$36),MONTH($Q1847)=MONTH('Recurring Transactions'!$J$36)),1,0),0)))))))*'Recurring Transactions'!$D$36)</f>
        <v/>
      </c>
    </row>
    <row r="1848">
      <c r="N1848" s="126">
        <f>'Recurring Transactions'!$A$36</f>
        <v/>
      </c>
      <c r="O1848" s="126">
        <f>'Recurring Transactions'!$B$36</f>
        <v/>
      </c>
      <c r="P1848" s="126">
        <f>'Recurring Transactions'!$E$36</f>
        <v/>
      </c>
      <c r="Q1848" s="72">
        <f>IF('Recurring Transactions'!$J$36="","",EDATE('Recurring Transactions'!$J$36,26))</f>
        <v/>
      </c>
      <c r="R1848" s="126">
        <f>IF($Q1848="","",TEXT($Q1848,"mmm yyyy"))</f>
        <v/>
      </c>
      <c r="S1848" s="124">
        <f>IF(OR('Recurring Transactions'!$A$36="",$Q1848=""),0,(IF('Recurring Transactions'!$F$36="Monthly",IF(AND('Recurring Transactions'!$J$36&lt;=EOMONTH($Q1848,0),$Q1848&lt;='Recurring Transactions'!$L$36),1,0),IF('Recurring Transactions'!$F$36="Semi-monthly",IF(AND('Recurring Transactions'!$J$36&lt;=EOMONTH($Q1848,0),$Q1848&lt;='Recurring Transactions'!$L$36),2,0),IF('Recurring Transactions'!$F$36="Weekly",IF(AND('Recurring Transactions'!$J$36&lt;=EOMONTH($Q1848,0),$Q1848&lt;='Recurring Transactions'!$L$36),MAX(0,INT((MIN(EOMONTH($Q1848,0),'Recurring Transactions'!$L$36)-'Recurring Transactions'!$J$36)/7)+INT(-(MAX('Recurring Transactions'!$J$36,$Q1848)-'Recurring Transactions'!$J$36)/7)+1),0),IF('Recurring Transactions'!$F$36="Bi-weekly",IF(AND('Recurring Transactions'!$J$36&lt;=EOMONTH($Q1848,0),$Q1848&lt;='Recurring Transactions'!$L$36),MAX(0,INT((MIN(EOMONTH($Q1848,0),'Recurring Transactions'!$L$36)-'Recurring Transactions'!$J$36)/14)+INT(-(MAX('Recurring Transactions'!$J$36,$Q1848)-'Recurring Transactions'!$J$36)/14)+1),0),IF('Recurring Transactions'!$F$36="Quarterly",IF(AND(AND('Recurring Transactions'!$J$36&lt;=EOMONTH($Q1848,0),$Q1848&lt;='Recurring Transactions'!$L$36),MOD((YEAR($Q1848)-YEAR('Recurring Transactions'!$J$36))*12+MONTH($Q1848)-MONTH('Recurring Transactions'!$J$36),3)=0),1,0),IF('Recurring Transactions'!$F$36="Annually",IF(AND(AND('Recurring Transactions'!$J$36&lt;=EOMONTH($Q1848,0),$Q1848&lt;='Recurring Transactions'!$L$36),MONTH($Q1848)=MONTH('Recurring Transactions'!$J$36)),1,0),0)))))))*'Recurring Transactions'!$D$36)</f>
        <v/>
      </c>
    </row>
    <row r="1849">
      <c r="N1849" s="126">
        <f>'Recurring Transactions'!$A$36</f>
        <v/>
      </c>
      <c r="O1849" s="126">
        <f>'Recurring Transactions'!$B$36</f>
        <v/>
      </c>
      <c r="P1849" s="126">
        <f>'Recurring Transactions'!$E$36</f>
        <v/>
      </c>
      <c r="Q1849" s="72">
        <f>IF('Recurring Transactions'!$J$36="","",EDATE('Recurring Transactions'!$J$36,27))</f>
        <v/>
      </c>
      <c r="R1849" s="126">
        <f>IF($Q1849="","",TEXT($Q1849,"mmm yyyy"))</f>
        <v/>
      </c>
      <c r="S1849" s="124">
        <f>IF(OR('Recurring Transactions'!$A$36="",$Q1849=""),0,(IF('Recurring Transactions'!$F$36="Monthly",IF(AND('Recurring Transactions'!$J$36&lt;=EOMONTH($Q1849,0),$Q1849&lt;='Recurring Transactions'!$L$36),1,0),IF('Recurring Transactions'!$F$36="Semi-monthly",IF(AND('Recurring Transactions'!$J$36&lt;=EOMONTH($Q1849,0),$Q1849&lt;='Recurring Transactions'!$L$36),2,0),IF('Recurring Transactions'!$F$36="Weekly",IF(AND('Recurring Transactions'!$J$36&lt;=EOMONTH($Q1849,0),$Q1849&lt;='Recurring Transactions'!$L$36),MAX(0,INT((MIN(EOMONTH($Q1849,0),'Recurring Transactions'!$L$36)-'Recurring Transactions'!$J$36)/7)+INT(-(MAX('Recurring Transactions'!$J$36,$Q1849)-'Recurring Transactions'!$J$36)/7)+1),0),IF('Recurring Transactions'!$F$36="Bi-weekly",IF(AND('Recurring Transactions'!$J$36&lt;=EOMONTH($Q1849,0),$Q1849&lt;='Recurring Transactions'!$L$36),MAX(0,INT((MIN(EOMONTH($Q1849,0),'Recurring Transactions'!$L$36)-'Recurring Transactions'!$J$36)/14)+INT(-(MAX('Recurring Transactions'!$J$36,$Q1849)-'Recurring Transactions'!$J$36)/14)+1),0),IF('Recurring Transactions'!$F$36="Quarterly",IF(AND(AND('Recurring Transactions'!$J$36&lt;=EOMONTH($Q1849,0),$Q1849&lt;='Recurring Transactions'!$L$36),MOD((YEAR($Q1849)-YEAR('Recurring Transactions'!$J$36))*12+MONTH($Q1849)-MONTH('Recurring Transactions'!$J$36),3)=0),1,0),IF('Recurring Transactions'!$F$36="Annually",IF(AND(AND('Recurring Transactions'!$J$36&lt;=EOMONTH($Q1849,0),$Q1849&lt;='Recurring Transactions'!$L$36),MONTH($Q1849)=MONTH('Recurring Transactions'!$J$36)),1,0),0)))))))*'Recurring Transactions'!$D$36)</f>
        <v/>
      </c>
    </row>
    <row r="1850">
      <c r="N1850" s="126">
        <f>'Recurring Transactions'!$A$36</f>
        <v/>
      </c>
      <c r="O1850" s="126">
        <f>'Recurring Transactions'!$B$36</f>
        <v/>
      </c>
      <c r="P1850" s="126">
        <f>'Recurring Transactions'!$E$36</f>
        <v/>
      </c>
      <c r="Q1850" s="72">
        <f>IF('Recurring Transactions'!$J$36="","",EDATE('Recurring Transactions'!$J$36,28))</f>
        <v/>
      </c>
      <c r="R1850" s="126">
        <f>IF($Q1850="","",TEXT($Q1850,"mmm yyyy"))</f>
        <v/>
      </c>
      <c r="S1850" s="124">
        <f>IF(OR('Recurring Transactions'!$A$36="",$Q1850=""),0,(IF('Recurring Transactions'!$F$36="Monthly",IF(AND('Recurring Transactions'!$J$36&lt;=EOMONTH($Q1850,0),$Q1850&lt;='Recurring Transactions'!$L$36),1,0),IF('Recurring Transactions'!$F$36="Semi-monthly",IF(AND('Recurring Transactions'!$J$36&lt;=EOMONTH($Q1850,0),$Q1850&lt;='Recurring Transactions'!$L$36),2,0),IF('Recurring Transactions'!$F$36="Weekly",IF(AND('Recurring Transactions'!$J$36&lt;=EOMONTH($Q1850,0),$Q1850&lt;='Recurring Transactions'!$L$36),MAX(0,INT((MIN(EOMONTH($Q1850,0),'Recurring Transactions'!$L$36)-'Recurring Transactions'!$J$36)/7)+INT(-(MAX('Recurring Transactions'!$J$36,$Q1850)-'Recurring Transactions'!$J$36)/7)+1),0),IF('Recurring Transactions'!$F$36="Bi-weekly",IF(AND('Recurring Transactions'!$J$36&lt;=EOMONTH($Q1850,0),$Q1850&lt;='Recurring Transactions'!$L$36),MAX(0,INT((MIN(EOMONTH($Q1850,0),'Recurring Transactions'!$L$36)-'Recurring Transactions'!$J$36)/14)+INT(-(MAX('Recurring Transactions'!$J$36,$Q1850)-'Recurring Transactions'!$J$36)/14)+1),0),IF('Recurring Transactions'!$F$36="Quarterly",IF(AND(AND('Recurring Transactions'!$J$36&lt;=EOMONTH($Q1850,0),$Q1850&lt;='Recurring Transactions'!$L$36),MOD((YEAR($Q1850)-YEAR('Recurring Transactions'!$J$36))*12+MONTH($Q1850)-MONTH('Recurring Transactions'!$J$36),3)=0),1,0),IF('Recurring Transactions'!$F$36="Annually",IF(AND(AND('Recurring Transactions'!$J$36&lt;=EOMONTH($Q1850,0),$Q1850&lt;='Recurring Transactions'!$L$36),MONTH($Q1850)=MONTH('Recurring Transactions'!$J$36)),1,0),0)))))))*'Recurring Transactions'!$D$36)</f>
        <v/>
      </c>
    </row>
    <row r="1851">
      <c r="N1851" s="126">
        <f>'Recurring Transactions'!$A$36</f>
        <v/>
      </c>
      <c r="O1851" s="126">
        <f>'Recurring Transactions'!$B$36</f>
        <v/>
      </c>
      <c r="P1851" s="126">
        <f>'Recurring Transactions'!$E$36</f>
        <v/>
      </c>
      <c r="Q1851" s="72">
        <f>IF('Recurring Transactions'!$J$36="","",EDATE('Recurring Transactions'!$J$36,29))</f>
        <v/>
      </c>
      <c r="R1851" s="126">
        <f>IF($Q1851="","",TEXT($Q1851,"mmm yyyy"))</f>
        <v/>
      </c>
      <c r="S1851" s="124">
        <f>IF(OR('Recurring Transactions'!$A$36="",$Q1851=""),0,(IF('Recurring Transactions'!$F$36="Monthly",IF(AND('Recurring Transactions'!$J$36&lt;=EOMONTH($Q1851,0),$Q1851&lt;='Recurring Transactions'!$L$36),1,0),IF('Recurring Transactions'!$F$36="Semi-monthly",IF(AND('Recurring Transactions'!$J$36&lt;=EOMONTH($Q1851,0),$Q1851&lt;='Recurring Transactions'!$L$36),2,0),IF('Recurring Transactions'!$F$36="Weekly",IF(AND('Recurring Transactions'!$J$36&lt;=EOMONTH($Q1851,0),$Q1851&lt;='Recurring Transactions'!$L$36),MAX(0,INT((MIN(EOMONTH($Q1851,0),'Recurring Transactions'!$L$36)-'Recurring Transactions'!$J$36)/7)+INT(-(MAX('Recurring Transactions'!$J$36,$Q1851)-'Recurring Transactions'!$J$36)/7)+1),0),IF('Recurring Transactions'!$F$36="Bi-weekly",IF(AND('Recurring Transactions'!$J$36&lt;=EOMONTH($Q1851,0),$Q1851&lt;='Recurring Transactions'!$L$36),MAX(0,INT((MIN(EOMONTH($Q1851,0),'Recurring Transactions'!$L$36)-'Recurring Transactions'!$J$36)/14)+INT(-(MAX('Recurring Transactions'!$J$36,$Q1851)-'Recurring Transactions'!$J$36)/14)+1),0),IF('Recurring Transactions'!$F$36="Quarterly",IF(AND(AND('Recurring Transactions'!$J$36&lt;=EOMONTH($Q1851,0),$Q1851&lt;='Recurring Transactions'!$L$36),MOD((YEAR($Q1851)-YEAR('Recurring Transactions'!$J$36))*12+MONTH($Q1851)-MONTH('Recurring Transactions'!$J$36),3)=0),1,0),IF('Recurring Transactions'!$F$36="Annually",IF(AND(AND('Recurring Transactions'!$J$36&lt;=EOMONTH($Q1851,0),$Q1851&lt;='Recurring Transactions'!$L$36),MONTH($Q1851)=MONTH('Recurring Transactions'!$J$36)),1,0),0)))))))*'Recurring Transactions'!$D$36)</f>
        <v/>
      </c>
    </row>
    <row r="1852">
      <c r="N1852" s="126">
        <f>'Recurring Transactions'!$A$36</f>
        <v/>
      </c>
      <c r="O1852" s="126">
        <f>'Recurring Transactions'!$B$36</f>
        <v/>
      </c>
      <c r="P1852" s="126">
        <f>'Recurring Transactions'!$E$36</f>
        <v/>
      </c>
      <c r="Q1852" s="72">
        <f>IF('Recurring Transactions'!$J$36="","",EDATE('Recurring Transactions'!$J$36,30))</f>
        <v/>
      </c>
      <c r="R1852" s="126">
        <f>IF($Q1852="","",TEXT($Q1852,"mmm yyyy"))</f>
        <v/>
      </c>
      <c r="S1852" s="124">
        <f>IF(OR('Recurring Transactions'!$A$36="",$Q1852=""),0,(IF('Recurring Transactions'!$F$36="Monthly",IF(AND('Recurring Transactions'!$J$36&lt;=EOMONTH($Q1852,0),$Q1852&lt;='Recurring Transactions'!$L$36),1,0),IF('Recurring Transactions'!$F$36="Semi-monthly",IF(AND('Recurring Transactions'!$J$36&lt;=EOMONTH($Q1852,0),$Q1852&lt;='Recurring Transactions'!$L$36),2,0),IF('Recurring Transactions'!$F$36="Weekly",IF(AND('Recurring Transactions'!$J$36&lt;=EOMONTH($Q1852,0),$Q1852&lt;='Recurring Transactions'!$L$36),MAX(0,INT((MIN(EOMONTH($Q1852,0),'Recurring Transactions'!$L$36)-'Recurring Transactions'!$J$36)/7)+INT(-(MAX('Recurring Transactions'!$J$36,$Q1852)-'Recurring Transactions'!$J$36)/7)+1),0),IF('Recurring Transactions'!$F$36="Bi-weekly",IF(AND('Recurring Transactions'!$J$36&lt;=EOMONTH($Q1852,0),$Q1852&lt;='Recurring Transactions'!$L$36),MAX(0,INT((MIN(EOMONTH($Q1852,0),'Recurring Transactions'!$L$36)-'Recurring Transactions'!$J$36)/14)+INT(-(MAX('Recurring Transactions'!$J$36,$Q1852)-'Recurring Transactions'!$J$36)/14)+1),0),IF('Recurring Transactions'!$F$36="Quarterly",IF(AND(AND('Recurring Transactions'!$J$36&lt;=EOMONTH($Q1852,0),$Q1852&lt;='Recurring Transactions'!$L$36),MOD((YEAR($Q1852)-YEAR('Recurring Transactions'!$J$36))*12+MONTH($Q1852)-MONTH('Recurring Transactions'!$J$36),3)=0),1,0),IF('Recurring Transactions'!$F$36="Annually",IF(AND(AND('Recurring Transactions'!$J$36&lt;=EOMONTH($Q1852,0),$Q1852&lt;='Recurring Transactions'!$L$36),MONTH($Q1852)=MONTH('Recurring Transactions'!$J$36)),1,0),0)))))))*'Recurring Transactions'!$D$36)</f>
        <v/>
      </c>
    </row>
    <row r="1853">
      <c r="N1853" s="126">
        <f>'Recurring Transactions'!$A$36</f>
        <v/>
      </c>
      <c r="O1853" s="126">
        <f>'Recurring Transactions'!$B$36</f>
        <v/>
      </c>
      <c r="P1853" s="126">
        <f>'Recurring Transactions'!$E$36</f>
        <v/>
      </c>
      <c r="Q1853" s="72">
        <f>IF('Recurring Transactions'!$J$36="","",EDATE('Recurring Transactions'!$J$36,31))</f>
        <v/>
      </c>
      <c r="R1853" s="126">
        <f>IF($Q1853="","",TEXT($Q1853,"mmm yyyy"))</f>
        <v/>
      </c>
      <c r="S1853" s="124">
        <f>IF(OR('Recurring Transactions'!$A$36="",$Q1853=""),0,(IF('Recurring Transactions'!$F$36="Monthly",IF(AND('Recurring Transactions'!$J$36&lt;=EOMONTH($Q1853,0),$Q1853&lt;='Recurring Transactions'!$L$36),1,0),IF('Recurring Transactions'!$F$36="Semi-monthly",IF(AND('Recurring Transactions'!$J$36&lt;=EOMONTH($Q1853,0),$Q1853&lt;='Recurring Transactions'!$L$36),2,0),IF('Recurring Transactions'!$F$36="Weekly",IF(AND('Recurring Transactions'!$J$36&lt;=EOMONTH($Q1853,0),$Q1853&lt;='Recurring Transactions'!$L$36),MAX(0,INT((MIN(EOMONTH($Q1853,0),'Recurring Transactions'!$L$36)-'Recurring Transactions'!$J$36)/7)+INT(-(MAX('Recurring Transactions'!$J$36,$Q1853)-'Recurring Transactions'!$J$36)/7)+1),0),IF('Recurring Transactions'!$F$36="Bi-weekly",IF(AND('Recurring Transactions'!$J$36&lt;=EOMONTH($Q1853,0),$Q1853&lt;='Recurring Transactions'!$L$36),MAX(0,INT((MIN(EOMONTH($Q1853,0),'Recurring Transactions'!$L$36)-'Recurring Transactions'!$J$36)/14)+INT(-(MAX('Recurring Transactions'!$J$36,$Q1853)-'Recurring Transactions'!$J$36)/14)+1),0),IF('Recurring Transactions'!$F$36="Quarterly",IF(AND(AND('Recurring Transactions'!$J$36&lt;=EOMONTH($Q1853,0),$Q1853&lt;='Recurring Transactions'!$L$36),MOD((YEAR($Q1853)-YEAR('Recurring Transactions'!$J$36))*12+MONTH($Q1853)-MONTH('Recurring Transactions'!$J$36),3)=0),1,0),IF('Recurring Transactions'!$F$36="Annually",IF(AND(AND('Recurring Transactions'!$J$36&lt;=EOMONTH($Q1853,0),$Q1853&lt;='Recurring Transactions'!$L$36),MONTH($Q1853)=MONTH('Recurring Transactions'!$J$36)),1,0),0)))))))*'Recurring Transactions'!$D$36)</f>
        <v/>
      </c>
    </row>
    <row r="1854">
      <c r="N1854" s="126">
        <f>'Recurring Transactions'!$A$36</f>
        <v/>
      </c>
      <c r="O1854" s="126">
        <f>'Recurring Transactions'!$B$36</f>
        <v/>
      </c>
      <c r="P1854" s="126">
        <f>'Recurring Transactions'!$E$36</f>
        <v/>
      </c>
      <c r="Q1854" s="72">
        <f>IF('Recurring Transactions'!$J$36="","",EDATE('Recurring Transactions'!$J$36,32))</f>
        <v/>
      </c>
      <c r="R1854" s="126">
        <f>IF($Q1854="","",TEXT($Q1854,"mmm yyyy"))</f>
        <v/>
      </c>
      <c r="S1854" s="124">
        <f>IF(OR('Recurring Transactions'!$A$36="",$Q1854=""),0,(IF('Recurring Transactions'!$F$36="Monthly",IF(AND('Recurring Transactions'!$J$36&lt;=EOMONTH($Q1854,0),$Q1854&lt;='Recurring Transactions'!$L$36),1,0),IF('Recurring Transactions'!$F$36="Semi-monthly",IF(AND('Recurring Transactions'!$J$36&lt;=EOMONTH($Q1854,0),$Q1854&lt;='Recurring Transactions'!$L$36),2,0),IF('Recurring Transactions'!$F$36="Weekly",IF(AND('Recurring Transactions'!$J$36&lt;=EOMONTH($Q1854,0),$Q1854&lt;='Recurring Transactions'!$L$36),MAX(0,INT((MIN(EOMONTH($Q1854,0),'Recurring Transactions'!$L$36)-'Recurring Transactions'!$J$36)/7)+INT(-(MAX('Recurring Transactions'!$J$36,$Q1854)-'Recurring Transactions'!$J$36)/7)+1),0),IF('Recurring Transactions'!$F$36="Bi-weekly",IF(AND('Recurring Transactions'!$J$36&lt;=EOMONTH($Q1854,0),$Q1854&lt;='Recurring Transactions'!$L$36),MAX(0,INT((MIN(EOMONTH($Q1854,0),'Recurring Transactions'!$L$36)-'Recurring Transactions'!$J$36)/14)+INT(-(MAX('Recurring Transactions'!$J$36,$Q1854)-'Recurring Transactions'!$J$36)/14)+1),0),IF('Recurring Transactions'!$F$36="Quarterly",IF(AND(AND('Recurring Transactions'!$J$36&lt;=EOMONTH($Q1854,0),$Q1854&lt;='Recurring Transactions'!$L$36),MOD((YEAR($Q1854)-YEAR('Recurring Transactions'!$J$36))*12+MONTH($Q1854)-MONTH('Recurring Transactions'!$J$36),3)=0),1,0),IF('Recurring Transactions'!$F$36="Annually",IF(AND(AND('Recurring Transactions'!$J$36&lt;=EOMONTH($Q1854,0),$Q1854&lt;='Recurring Transactions'!$L$36),MONTH($Q1854)=MONTH('Recurring Transactions'!$J$36)),1,0),0)))))))*'Recurring Transactions'!$D$36)</f>
        <v/>
      </c>
    </row>
    <row r="1855">
      <c r="N1855" s="126">
        <f>'Recurring Transactions'!$A$36</f>
        <v/>
      </c>
      <c r="O1855" s="126">
        <f>'Recurring Transactions'!$B$36</f>
        <v/>
      </c>
      <c r="P1855" s="126">
        <f>'Recurring Transactions'!$E$36</f>
        <v/>
      </c>
      <c r="Q1855" s="72">
        <f>IF('Recurring Transactions'!$J$36="","",EDATE('Recurring Transactions'!$J$36,33))</f>
        <v/>
      </c>
      <c r="R1855" s="126">
        <f>IF($Q1855="","",TEXT($Q1855,"mmm yyyy"))</f>
        <v/>
      </c>
      <c r="S1855" s="124">
        <f>IF(OR('Recurring Transactions'!$A$36="",$Q1855=""),0,(IF('Recurring Transactions'!$F$36="Monthly",IF(AND('Recurring Transactions'!$J$36&lt;=EOMONTH($Q1855,0),$Q1855&lt;='Recurring Transactions'!$L$36),1,0),IF('Recurring Transactions'!$F$36="Semi-monthly",IF(AND('Recurring Transactions'!$J$36&lt;=EOMONTH($Q1855,0),$Q1855&lt;='Recurring Transactions'!$L$36),2,0),IF('Recurring Transactions'!$F$36="Weekly",IF(AND('Recurring Transactions'!$J$36&lt;=EOMONTH($Q1855,0),$Q1855&lt;='Recurring Transactions'!$L$36),MAX(0,INT((MIN(EOMONTH($Q1855,0),'Recurring Transactions'!$L$36)-'Recurring Transactions'!$J$36)/7)+INT(-(MAX('Recurring Transactions'!$J$36,$Q1855)-'Recurring Transactions'!$J$36)/7)+1),0),IF('Recurring Transactions'!$F$36="Bi-weekly",IF(AND('Recurring Transactions'!$J$36&lt;=EOMONTH($Q1855,0),$Q1855&lt;='Recurring Transactions'!$L$36),MAX(0,INT((MIN(EOMONTH($Q1855,0),'Recurring Transactions'!$L$36)-'Recurring Transactions'!$J$36)/14)+INT(-(MAX('Recurring Transactions'!$J$36,$Q1855)-'Recurring Transactions'!$J$36)/14)+1),0),IF('Recurring Transactions'!$F$36="Quarterly",IF(AND(AND('Recurring Transactions'!$J$36&lt;=EOMONTH($Q1855,0),$Q1855&lt;='Recurring Transactions'!$L$36),MOD((YEAR($Q1855)-YEAR('Recurring Transactions'!$J$36))*12+MONTH($Q1855)-MONTH('Recurring Transactions'!$J$36),3)=0),1,0),IF('Recurring Transactions'!$F$36="Annually",IF(AND(AND('Recurring Transactions'!$J$36&lt;=EOMONTH($Q1855,0),$Q1855&lt;='Recurring Transactions'!$L$36),MONTH($Q1855)=MONTH('Recurring Transactions'!$J$36)),1,0),0)))))))*'Recurring Transactions'!$D$36)</f>
        <v/>
      </c>
    </row>
    <row r="1856">
      <c r="N1856" s="126">
        <f>'Recurring Transactions'!$A$36</f>
        <v/>
      </c>
      <c r="O1856" s="126">
        <f>'Recurring Transactions'!$B$36</f>
        <v/>
      </c>
      <c r="P1856" s="126">
        <f>'Recurring Transactions'!$E$36</f>
        <v/>
      </c>
      <c r="Q1856" s="72">
        <f>IF('Recurring Transactions'!$J$36="","",EDATE('Recurring Transactions'!$J$36,34))</f>
        <v/>
      </c>
      <c r="R1856" s="126">
        <f>IF($Q1856="","",TEXT($Q1856,"mmm yyyy"))</f>
        <v/>
      </c>
      <c r="S1856" s="124">
        <f>IF(OR('Recurring Transactions'!$A$36="",$Q1856=""),0,(IF('Recurring Transactions'!$F$36="Monthly",IF(AND('Recurring Transactions'!$J$36&lt;=EOMONTH($Q1856,0),$Q1856&lt;='Recurring Transactions'!$L$36),1,0),IF('Recurring Transactions'!$F$36="Semi-monthly",IF(AND('Recurring Transactions'!$J$36&lt;=EOMONTH($Q1856,0),$Q1856&lt;='Recurring Transactions'!$L$36),2,0),IF('Recurring Transactions'!$F$36="Weekly",IF(AND('Recurring Transactions'!$J$36&lt;=EOMONTH($Q1856,0),$Q1856&lt;='Recurring Transactions'!$L$36),MAX(0,INT((MIN(EOMONTH($Q1856,0),'Recurring Transactions'!$L$36)-'Recurring Transactions'!$J$36)/7)+INT(-(MAX('Recurring Transactions'!$J$36,$Q1856)-'Recurring Transactions'!$J$36)/7)+1),0),IF('Recurring Transactions'!$F$36="Bi-weekly",IF(AND('Recurring Transactions'!$J$36&lt;=EOMONTH($Q1856,0),$Q1856&lt;='Recurring Transactions'!$L$36),MAX(0,INT((MIN(EOMONTH($Q1856,0),'Recurring Transactions'!$L$36)-'Recurring Transactions'!$J$36)/14)+INT(-(MAX('Recurring Transactions'!$J$36,$Q1856)-'Recurring Transactions'!$J$36)/14)+1),0),IF('Recurring Transactions'!$F$36="Quarterly",IF(AND(AND('Recurring Transactions'!$J$36&lt;=EOMONTH($Q1856,0),$Q1856&lt;='Recurring Transactions'!$L$36),MOD((YEAR($Q1856)-YEAR('Recurring Transactions'!$J$36))*12+MONTH($Q1856)-MONTH('Recurring Transactions'!$J$36),3)=0),1,0),IF('Recurring Transactions'!$F$36="Annually",IF(AND(AND('Recurring Transactions'!$J$36&lt;=EOMONTH($Q1856,0),$Q1856&lt;='Recurring Transactions'!$L$36),MONTH($Q1856)=MONTH('Recurring Transactions'!$J$36)),1,0),0)))))))*'Recurring Transactions'!$D$36)</f>
        <v/>
      </c>
    </row>
    <row r="1857">
      <c r="N1857" s="126">
        <f>'Recurring Transactions'!$A$36</f>
        <v/>
      </c>
      <c r="O1857" s="126">
        <f>'Recurring Transactions'!$B$36</f>
        <v/>
      </c>
      <c r="P1857" s="126">
        <f>'Recurring Transactions'!$E$36</f>
        <v/>
      </c>
      <c r="Q1857" s="72">
        <f>IF('Recurring Transactions'!$J$36="","",EDATE('Recurring Transactions'!$J$36,35))</f>
        <v/>
      </c>
      <c r="R1857" s="126">
        <f>IF($Q1857="","",TEXT($Q1857,"mmm yyyy"))</f>
        <v/>
      </c>
      <c r="S1857" s="124">
        <f>IF(OR('Recurring Transactions'!$A$36="",$Q1857=""),0,(IF('Recurring Transactions'!$F$36="Monthly",IF(AND('Recurring Transactions'!$J$36&lt;=EOMONTH($Q1857,0),$Q1857&lt;='Recurring Transactions'!$L$36),1,0),IF('Recurring Transactions'!$F$36="Semi-monthly",IF(AND('Recurring Transactions'!$J$36&lt;=EOMONTH($Q1857,0),$Q1857&lt;='Recurring Transactions'!$L$36),2,0),IF('Recurring Transactions'!$F$36="Weekly",IF(AND('Recurring Transactions'!$J$36&lt;=EOMONTH($Q1857,0),$Q1857&lt;='Recurring Transactions'!$L$36),MAX(0,INT((MIN(EOMONTH($Q1857,0),'Recurring Transactions'!$L$36)-'Recurring Transactions'!$J$36)/7)+INT(-(MAX('Recurring Transactions'!$J$36,$Q1857)-'Recurring Transactions'!$J$36)/7)+1),0),IF('Recurring Transactions'!$F$36="Bi-weekly",IF(AND('Recurring Transactions'!$J$36&lt;=EOMONTH($Q1857,0),$Q1857&lt;='Recurring Transactions'!$L$36),MAX(0,INT((MIN(EOMONTH($Q1857,0),'Recurring Transactions'!$L$36)-'Recurring Transactions'!$J$36)/14)+INT(-(MAX('Recurring Transactions'!$J$36,$Q1857)-'Recurring Transactions'!$J$36)/14)+1),0),IF('Recurring Transactions'!$F$36="Quarterly",IF(AND(AND('Recurring Transactions'!$J$36&lt;=EOMONTH($Q1857,0),$Q1857&lt;='Recurring Transactions'!$L$36),MOD((YEAR($Q1857)-YEAR('Recurring Transactions'!$J$36))*12+MONTH($Q1857)-MONTH('Recurring Transactions'!$J$36),3)=0),1,0),IF('Recurring Transactions'!$F$36="Annually",IF(AND(AND('Recurring Transactions'!$J$36&lt;=EOMONTH($Q1857,0),$Q1857&lt;='Recurring Transactions'!$L$36),MONTH($Q1857)=MONTH('Recurring Transactions'!$J$36)),1,0),0)))))))*'Recurring Transactions'!$D$36)</f>
        <v/>
      </c>
    </row>
    <row r="1858">
      <c r="N1858" s="126">
        <f>'Recurring Transactions'!$A$36</f>
        <v/>
      </c>
      <c r="O1858" s="126">
        <f>'Recurring Transactions'!$B$36</f>
        <v/>
      </c>
      <c r="P1858" s="126">
        <f>'Recurring Transactions'!$E$36</f>
        <v/>
      </c>
      <c r="Q1858" s="72">
        <f>IF('Recurring Transactions'!$J$36="","",EDATE('Recurring Transactions'!$J$36,36))</f>
        <v/>
      </c>
      <c r="R1858" s="126">
        <f>IF($Q1858="","",TEXT($Q1858,"mmm yyyy"))</f>
        <v/>
      </c>
      <c r="S1858" s="124">
        <f>IF(OR('Recurring Transactions'!$A$36="",$Q1858=""),0,(IF('Recurring Transactions'!$F$36="Monthly",IF(AND('Recurring Transactions'!$J$36&lt;=EOMONTH($Q1858,0),$Q1858&lt;='Recurring Transactions'!$L$36),1,0),IF('Recurring Transactions'!$F$36="Semi-monthly",IF(AND('Recurring Transactions'!$J$36&lt;=EOMONTH($Q1858,0),$Q1858&lt;='Recurring Transactions'!$L$36),2,0),IF('Recurring Transactions'!$F$36="Weekly",IF(AND('Recurring Transactions'!$J$36&lt;=EOMONTH($Q1858,0),$Q1858&lt;='Recurring Transactions'!$L$36),MAX(0,INT((MIN(EOMONTH($Q1858,0),'Recurring Transactions'!$L$36)-'Recurring Transactions'!$J$36)/7)+INT(-(MAX('Recurring Transactions'!$J$36,$Q1858)-'Recurring Transactions'!$J$36)/7)+1),0),IF('Recurring Transactions'!$F$36="Bi-weekly",IF(AND('Recurring Transactions'!$J$36&lt;=EOMONTH($Q1858,0),$Q1858&lt;='Recurring Transactions'!$L$36),MAX(0,INT((MIN(EOMONTH($Q1858,0),'Recurring Transactions'!$L$36)-'Recurring Transactions'!$J$36)/14)+INT(-(MAX('Recurring Transactions'!$J$36,$Q1858)-'Recurring Transactions'!$J$36)/14)+1),0),IF('Recurring Transactions'!$F$36="Quarterly",IF(AND(AND('Recurring Transactions'!$J$36&lt;=EOMONTH($Q1858,0),$Q1858&lt;='Recurring Transactions'!$L$36),MOD((YEAR($Q1858)-YEAR('Recurring Transactions'!$J$36))*12+MONTH($Q1858)-MONTH('Recurring Transactions'!$J$36),3)=0),1,0),IF('Recurring Transactions'!$F$36="Annually",IF(AND(AND('Recurring Transactions'!$J$36&lt;=EOMONTH($Q1858,0),$Q1858&lt;='Recurring Transactions'!$L$36),MONTH($Q1858)=MONTH('Recurring Transactions'!$J$36)),1,0),0)))))))*'Recurring Transactions'!$D$36)</f>
        <v/>
      </c>
    </row>
    <row r="1859">
      <c r="N1859" s="126">
        <f>'Recurring Transactions'!$A$36</f>
        <v/>
      </c>
      <c r="O1859" s="126">
        <f>'Recurring Transactions'!$B$36</f>
        <v/>
      </c>
      <c r="P1859" s="126">
        <f>'Recurring Transactions'!$E$36</f>
        <v/>
      </c>
      <c r="Q1859" s="72">
        <f>IF('Recurring Transactions'!$J$36="","",EDATE('Recurring Transactions'!$J$36,37))</f>
        <v/>
      </c>
      <c r="R1859" s="126">
        <f>IF($Q1859="","",TEXT($Q1859,"mmm yyyy"))</f>
        <v/>
      </c>
      <c r="S1859" s="124">
        <f>IF(OR('Recurring Transactions'!$A$36="",$Q1859=""),0,(IF('Recurring Transactions'!$F$36="Monthly",IF(AND('Recurring Transactions'!$J$36&lt;=EOMONTH($Q1859,0),$Q1859&lt;='Recurring Transactions'!$L$36),1,0),IF('Recurring Transactions'!$F$36="Semi-monthly",IF(AND('Recurring Transactions'!$J$36&lt;=EOMONTH($Q1859,0),$Q1859&lt;='Recurring Transactions'!$L$36),2,0),IF('Recurring Transactions'!$F$36="Weekly",IF(AND('Recurring Transactions'!$J$36&lt;=EOMONTH($Q1859,0),$Q1859&lt;='Recurring Transactions'!$L$36),MAX(0,INT((MIN(EOMONTH($Q1859,0),'Recurring Transactions'!$L$36)-'Recurring Transactions'!$J$36)/7)+INT(-(MAX('Recurring Transactions'!$J$36,$Q1859)-'Recurring Transactions'!$J$36)/7)+1),0),IF('Recurring Transactions'!$F$36="Bi-weekly",IF(AND('Recurring Transactions'!$J$36&lt;=EOMONTH($Q1859,0),$Q1859&lt;='Recurring Transactions'!$L$36),MAX(0,INT((MIN(EOMONTH($Q1859,0),'Recurring Transactions'!$L$36)-'Recurring Transactions'!$J$36)/14)+INT(-(MAX('Recurring Transactions'!$J$36,$Q1859)-'Recurring Transactions'!$J$36)/14)+1),0),IF('Recurring Transactions'!$F$36="Quarterly",IF(AND(AND('Recurring Transactions'!$J$36&lt;=EOMONTH($Q1859,0),$Q1859&lt;='Recurring Transactions'!$L$36),MOD((YEAR($Q1859)-YEAR('Recurring Transactions'!$J$36))*12+MONTH($Q1859)-MONTH('Recurring Transactions'!$J$36),3)=0),1,0),IF('Recurring Transactions'!$F$36="Annually",IF(AND(AND('Recurring Transactions'!$J$36&lt;=EOMONTH($Q1859,0),$Q1859&lt;='Recurring Transactions'!$L$36),MONTH($Q1859)=MONTH('Recurring Transactions'!$J$36)),1,0),0)))))))*'Recurring Transactions'!$D$36)</f>
        <v/>
      </c>
    </row>
    <row r="1860">
      <c r="N1860" s="126">
        <f>'Recurring Transactions'!$A$36</f>
        <v/>
      </c>
      <c r="O1860" s="126">
        <f>'Recurring Transactions'!$B$36</f>
        <v/>
      </c>
      <c r="P1860" s="126">
        <f>'Recurring Transactions'!$E$36</f>
        <v/>
      </c>
      <c r="Q1860" s="72">
        <f>IF('Recurring Transactions'!$J$36="","",EDATE('Recurring Transactions'!$J$36,38))</f>
        <v/>
      </c>
      <c r="R1860" s="126">
        <f>IF($Q1860="","",TEXT($Q1860,"mmm yyyy"))</f>
        <v/>
      </c>
      <c r="S1860" s="124">
        <f>IF(OR('Recurring Transactions'!$A$36="",$Q1860=""),0,(IF('Recurring Transactions'!$F$36="Monthly",IF(AND('Recurring Transactions'!$J$36&lt;=EOMONTH($Q1860,0),$Q1860&lt;='Recurring Transactions'!$L$36),1,0),IF('Recurring Transactions'!$F$36="Semi-monthly",IF(AND('Recurring Transactions'!$J$36&lt;=EOMONTH($Q1860,0),$Q1860&lt;='Recurring Transactions'!$L$36),2,0),IF('Recurring Transactions'!$F$36="Weekly",IF(AND('Recurring Transactions'!$J$36&lt;=EOMONTH($Q1860,0),$Q1860&lt;='Recurring Transactions'!$L$36),MAX(0,INT((MIN(EOMONTH($Q1860,0),'Recurring Transactions'!$L$36)-'Recurring Transactions'!$J$36)/7)+INT(-(MAX('Recurring Transactions'!$J$36,$Q1860)-'Recurring Transactions'!$J$36)/7)+1),0),IF('Recurring Transactions'!$F$36="Bi-weekly",IF(AND('Recurring Transactions'!$J$36&lt;=EOMONTH($Q1860,0),$Q1860&lt;='Recurring Transactions'!$L$36),MAX(0,INT((MIN(EOMONTH($Q1860,0),'Recurring Transactions'!$L$36)-'Recurring Transactions'!$J$36)/14)+INT(-(MAX('Recurring Transactions'!$J$36,$Q1860)-'Recurring Transactions'!$J$36)/14)+1),0),IF('Recurring Transactions'!$F$36="Quarterly",IF(AND(AND('Recurring Transactions'!$J$36&lt;=EOMONTH($Q1860,0),$Q1860&lt;='Recurring Transactions'!$L$36),MOD((YEAR($Q1860)-YEAR('Recurring Transactions'!$J$36))*12+MONTH($Q1860)-MONTH('Recurring Transactions'!$J$36),3)=0),1,0),IF('Recurring Transactions'!$F$36="Annually",IF(AND(AND('Recurring Transactions'!$J$36&lt;=EOMONTH($Q1860,0),$Q1860&lt;='Recurring Transactions'!$L$36),MONTH($Q1860)=MONTH('Recurring Transactions'!$J$36)),1,0),0)))))))*'Recurring Transactions'!$D$36)</f>
        <v/>
      </c>
    </row>
    <row r="1861">
      <c r="N1861" s="126">
        <f>'Recurring Transactions'!$A$36</f>
        <v/>
      </c>
      <c r="O1861" s="126">
        <f>'Recurring Transactions'!$B$36</f>
        <v/>
      </c>
      <c r="P1861" s="126">
        <f>'Recurring Transactions'!$E$36</f>
        <v/>
      </c>
      <c r="Q1861" s="72">
        <f>IF('Recurring Transactions'!$J$36="","",EDATE('Recurring Transactions'!$J$36,39))</f>
        <v/>
      </c>
      <c r="R1861" s="126">
        <f>IF($Q1861="","",TEXT($Q1861,"mmm yyyy"))</f>
        <v/>
      </c>
      <c r="S1861" s="124">
        <f>IF(OR('Recurring Transactions'!$A$36="",$Q1861=""),0,(IF('Recurring Transactions'!$F$36="Monthly",IF(AND('Recurring Transactions'!$J$36&lt;=EOMONTH($Q1861,0),$Q1861&lt;='Recurring Transactions'!$L$36),1,0),IF('Recurring Transactions'!$F$36="Semi-monthly",IF(AND('Recurring Transactions'!$J$36&lt;=EOMONTH($Q1861,0),$Q1861&lt;='Recurring Transactions'!$L$36),2,0),IF('Recurring Transactions'!$F$36="Weekly",IF(AND('Recurring Transactions'!$J$36&lt;=EOMONTH($Q1861,0),$Q1861&lt;='Recurring Transactions'!$L$36),MAX(0,INT((MIN(EOMONTH($Q1861,0),'Recurring Transactions'!$L$36)-'Recurring Transactions'!$J$36)/7)+INT(-(MAX('Recurring Transactions'!$J$36,$Q1861)-'Recurring Transactions'!$J$36)/7)+1),0),IF('Recurring Transactions'!$F$36="Bi-weekly",IF(AND('Recurring Transactions'!$J$36&lt;=EOMONTH($Q1861,0),$Q1861&lt;='Recurring Transactions'!$L$36),MAX(0,INT((MIN(EOMONTH($Q1861,0),'Recurring Transactions'!$L$36)-'Recurring Transactions'!$J$36)/14)+INT(-(MAX('Recurring Transactions'!$J$36,$Q1861)-'Recurring Transactions'!$J$36)/14)+1),0),IF('Recurring Transactions'!$F$36="Quarterly",IF(AND(AND('Recurring Transactions'!$J$36&lt;=EOMONTH($Q1861,0),$Q1861&lt;='Recurring Transactions'!$L$36),MOD((YEAR($Q1861)-YEAR('Recurring Transactions'!$J$36))*12+MONTH($Q1861)-MONTH('Recurring Transactions'!$J$36),3)=0),1,0),IF('Recurring Transactions'!$F$36="Annually",IF(AND(AND('Recurring Transactions'!$J$36&lt;=EOMONTH($Q1861,0),$Q1861&lt;='Recurring Transactions'!$L$36),MONTH($Q1861)=MONTH('Recurring Transactions'!$J$36)),1,0),0)))))))*'Recurring Transactions'!$D$36)</f>
        <v/>
      </c>
    </row>
    <row r="1862">
      <c r="N1862" s="126">
        <f>'Recurring Transactions'!$A$36</f>
        <v/>
      </c>
      <c r="O1862" s="126">
        <f>'Recurring Transactions'!$B$36</f>
        <v/>
      </c>
      <c r="P1862" s="126">
        <f>'Recurring Transactions'!$E$36</f>
        <v/>
      </c>
      <c r="Q1862" s="72">
        <f>IF('Recurring Transactions'!$J$36="","",EDATE('Recurring Transactions'!$J$36,40))</f>
        <v/>
      </c>
      <c r="R1862" s="126">
        <f>IF($Q1862="","",TEXT($Q1862,"mmm yyyy"))</f>
        <v/>
      </c>
      <c r="S1862" s="124">
        <f>IF(OR('Recurring Transactions'!$A$36="",$Q1862=""),0,(IF('Recurring Transactions'!$F$36="Monthly",IF(AND('Recurring Transactions'!$J$36&lt;=EOMONTH($Q1862,0),$Q1862&lt;='Recurring Transactions'!$L$36),1,0),IF('Recurring Transactions'!$F$36="Semi-monthly",IF(AND('Recurring Transactions'!$J$36&lt;=EOMONTH($Q1862,0),$Q1862&lt;='Recurring Transactions'!$L$36),2,0),IF('Recurring Transactions'!$F$36="Weekly",IF(AND('Recurring Transactions'!$J$36&lt;=EOMONTH($Q1862,0),$Q1862&lt;='Recurring Transactions'!$L$36),MAX(0,INT((MIN(EOMONTH($Q1862,0),'Recurring Transactions'!$L$36)-'Recurring Transactions'!$J$36)/7)+INT(-(MAX('Recurring Transactions'!$J$36,$Q1862)-'Recurring Transactions'!$J$36)/7)+1),0),IF('Recurring Transactions'!$F$36="Bi-weekly",IF(AND('Recurring Transactions'!$J$36&lt;=EOMONTH($Q1862,0),$Q1862&lt;='Recurring Transactions'!$L$36),MAX(0,INT((MIN(EOMONTH($Q1862,0),'Recurring Transactions'!$L$36)-'Recurring Transactions'!$J$36)/14)+INT(-(MAX('Recurring Transactions'!$J$36,$Q1862)-'Recurring Transactions'!$J$36)/14)+1),0),IF('Recurring Transactions'!$F$36="Quarterly",IF(AND(AND('Recurring Transactions'!$J$36&lt;=EOMONTH($Q1862,0),$Q1862&lt;='Recurring Transactions'!$L$36),MOD((YEAR($Q1862)-YEAR('Recurring Transactions'!$J$36))*12+MONTH($Q1862)-MONTH('Recurring Transactions'!$J$36),3)=0),1,0),IF('Recurring Transactions'!$F$36="Annually",IF(AND(AND('Recurring Transactions'!$J$36&lt;=EOMONTH($Q1862,0),$Q1862&lt;='Recurring Transactions'!$L$36),MONTH($Q1862)=MONTH('Recurring Transactions'!$J$36)),1,0),0)))))))*'Recurring Transactions'!$D$36)</f>
        <v/>
      </c>
    </row>
    <row r="1863">
      <c r="N1863" s="126">
        <f>'Recurring Transactions'!$A$36</f>
        <v/>
      </c>
      <c r="O1863" s="126">
        <f>'Recurring Transactions'!$B$36</f>
        <v/>
      </c>
      <c r="P1863" s="126">
        <f>'Recurring Transactions'!$E$36</f>
        <v/>
      </c>
      <c r="Q1863" s="72">
        <f>IF('Recurring Transactions'!$J$36="","",EDATE('Recurring Transactions'!$J$36,41))</f>
        <v/>
      </c>
      <c r="R1863" s="126">
        <f>IF($Q1863="","",TEXT($Q1863,"mmm yyyy"))</f>
        <v/>
      </c>
      <c r="S1863" s="124">
        <f>IF(OR('Recurring Transactions'!$A$36="",$Q1863=""),0,(IF('Recurring Transactions'!$F$36="Monthly",IF(AND('Recurring Transactions'!$J$36&lt;=EOMONTH($Q1863,0),$Q1863&lt;='Recurring Transactions'!$L$36),1,0),IF('Recurring Transactions'!$F$36="Semi-monthly",IF(AND('Recurring Transactions'!$J$36&lt;=EOMONTH($Q1863,0),$Q1863&lt;='Recurring Transactions'!$L$36),2,0),IF('Recurring Transactions'!$F$36="Weekly",IF(AND('Recurring Transactions'!$J$36&lt;=EOMONTH($Q1863,0),$Q1863&lt;='Recurring Transactions'!$L$36),MAX(0,INT((MIN(EOMONTH($Q1863,0),'Recurring Transactions'!$L$36)-'Recurring Transactions'!$J$36)/7)+INT(-(MAX('Recurring Transactions'!$J$36,$Q1863)-'Recurring Transactions'!$J$36)/7)+1),0),IF('Recurring Transactions'!$F$36="Bi-weekly",IF(AND('Recurring Transactions'!$J$36&lt;=EOMONTH($Q1863,0),$Q1863&lt;='Recurring Transactions'!$L$36),MAX(0,INT((MIN(EOMONTH($Q1863,0),'Recurring Transactions'!$L$36)-'Recurring Transactions'!$J$36)/14)+INT(-(MAX('Recurring Transactions'!$J$36,$Q1863)-'Recurring Transactions'!$J$36)/14)+1),0),IF('Recurring Transactions'!$F$36="Quarterly",IF(AND(AND('Recurring Transactions'!$J$36&lt;=EOMONTH($Q1863,0),$Q1863&lt;='Recurring Transactions'!$L$36),MOD((YEAR($Q1863)-YEAR('Recurring Transactions'!$J$36))*12+MONTH($Q1863)-MONTH('Recurring Transactions'!$J$36),3)=0),1,0),IF('Recurring Transactions'!$F$36="Annually",IF(AND(AND('Recurring Transactions'!$J$36&lt;=EOMONTH($Q1863,0),$Q1863&lt;='Recurring Transactions'!$L$36),MONTH($Q1863)=MONTH('Recurring Transactions'!$J$36)),1,0),0)))))))*'Recurring Transactions'!$D$36)</f>
        <v/>
      </c>
    </row>
    <row r="1864">
      <c r="N1864" s="126">
        <f>'Recurring Transactions'!$A$36</f>
        <v/>
      </c>
      <c r="O1864" s="126">
        <f>'Recurring Transactions'!$B$36</f>
        <v/>
      </c>
      <c r="P1864" s="126">
        <f>'Recurring Transactions'!$E$36</f>
        <v/>
      </c>
      <c r="Q1864" s="72">
        <f>IF('Recurring Transactions'!$J$36="","",EDATE('Recurring Transactions'!$J$36,42))</f>
        <v/>
      </c>
      <c r="R1864" s="126">
        <f>IF($Q1864="","",TEXT($Q1864,"mmm yyyy"))</f>
        <v/>
      </c>
      <c r="S1864" s="124">
        <f>IF(OR('Recurring Transactions'!$A$36="",$Q1864=""),0,(IF('Recurring Transactions'!$F$36="Monthly",IF(AND('Recurring Transactions'!$J$36&lt;=EOMONTH($Q1864,0),$Q1864&lt;='Recurring Transactions'!$L$36),1,0),IF('Recurring Transactions'!$F$36="Semi-monthly",IF(AND('Recurring Transactions'!$J$36&lt;=EOMONTH($Q1864,0),$Q1864&lt;='Recurring Transactions'!$L$36),2,0),IF('Recurring Transactions'!$F$36="Weekly",IF(AND('Recurring Transactions'!$J$36&lt;=EOMONTH($Q1864,0),$Q1864&lt;='Recurring Transactions'!$L$36),MAX(0,INT((MIN(EOMONTH($Q1864,0),'Recurring Transactions'!$L$36)-'Recurring Transactions'!$J$36)/7)+INT(-(MAX('Recurring Transactions'!$J$36,$Q1864)-'Recurring Transactions'!$J$36)/7)+1),0),IF('Recurring Transactions'!$F$36="Bi-weekly",IF(AND('Recurring Transactions'!$J$36&lt;=EOMONTH($Q1864,0),$Q1864&lt;='Recurring Transactions'!$L$36),MAX(0,INT((MIN(EOMONTH($Q1864,0),'Recurring Transactions'!$L$36)-'Recurring Transactions'!$J$36)/14)+INT(-(MAX('Recurring Transactions'!$J$36,$Q1864)-'Recurring Transactions'!$J$36)/14)+1),0),IF('Recurring Transactions'!$F$36="Quarterly",IF(AND(AND('Recurring Transactions'!$J$36&lt;=EOMONTH($Q1864,0),$Q1864&lt;='Recurring Transactions'!$L$36),MOD((YEAR($Q1864)-YEAR('Recurring Transactions'!$J$36))*12+MONTH($Q1864)-MONTH('Recurring Transactions'!$J$36),3)=0),1,0),IF('Recurring Transactions'!$F$36="Annually",IF(AND(AND('Recurring Transactions'!$J$36&lt;=EOMONTH($Q1864,0),$Q1864&lt;='Recurring Transactions'!$L$36),MONTH($Q1864)=MONTH('Recurring Transactions'!$J$36)),1,0),0)))))))*'Recurring Transactions'!$D$36)</f>
        <v/>
      </c>
    </row>
    <row r="1865">
      <c r="N1865" s="126">
        <f>'Recurring Transactions'!$A$36</f>
        <v/>
      </c>
      <c r="O1865" s="126">
        <f>'Recurring Transactions'!$B$36</f>
        <v/>
      </c>
      <c r="P1865" s="126">
        <f>'Recurring Transactions'!$E$36</f>
        <v/>
      </c>
      <c r="Q1865" s="72">
        <f>IF('Recurring Transactions'!$J$36="","",EDATE('Recurring Transactions'!$J$36,43))</f>
        <v/>
      </c>
      <c r="R1865" s="126">
        <f>IF($Q1865="","",TEXT($Q1865,"mmm yyyy"))</f>
        <v/>
      </c>
      <c r="S1865" s="124">
        <f>IF(OR('Recurring Transactions'!$A$36="",$Q1865=""),0,(IF('Recurring Transactions'!$F$36="Monthly",IF(AND('Recurring Transactions'!$J$36&lt;=EOMONTH($Q1865,0),$Q1865&lt;='Recurring Transactions'!$L$36),1,0),IF('Recurring Transactions'!$F$36="Semi-monthly",IF(AND('Recurring Transactions'!$J$36&lt;=EOMONTH($Q1865,0),$Q1865&lt;='Recurring Transactions'!$L$36),2,0),IF('Recurring Transactions'!$F$36="Weekly",IF(AND('Recurring Transactions'!$J$36&lt;=EOMONTH($Q1865,0),$Q1865&lt;='Recurring Transactions'!$L$36),MAX(0,INT((MIN(EOMONTH($Q1865,0),'Recurring Transactions'!$L$36)-'Recurring Transactions'!$J$36)/7)+INT(-(MAX('Recurring Transactions'!$J$36,$Q1865)-'Recurring Transactions'!$J$36)/7)+1),0),IF('Recurring Transactions'!$F$36="Bi-weekly",IF(AND('Recurring Transactions'!$J$36&lt;=EOMONTH($Q1865,0),$Q1865&lt;='Recurring Transactions'!$L$36),MAX(0,INT((MIN(EOMONTH($Q1865,0),'Recurring Transactions'!$L$36)-'Recurring Transactions'!$J$36)/14)+INT(-(MAX('Recurring Transactions'!$J$36,$Q1865)-'Recurring Transactions'!$J$36)/14)+1),0),IF('Recurring Transactions'!$F$36="Quarterly",IF(AND(AND('Recurring Transactions'!$J$36&lt;=EOMONTH($Q1865,0),$Q1865&lt;='Recurring Transactions'!$L$36),MOD((YEAR($Q1865)-YEAR('Recurring Transactions'!$J$36))*12+MONTH($Q1865)-MONTH('Recurring Transactions'!$J$36),3)=0),1,0),IF('Recurring Transactions'!$F$36="Annually",IF(AND(AND('Recurring Transactions'!$J$36&lt;=EOMONTH($Q1865,0),$Q1865&lt;='Recurring Transactions'!$L$36),MONTH($Q1865)=MONTH('Recurring Transactions'!$J$36)),1,0),0)))))))*'Recurring Transactions'!$D$36)</f>
        <v/>
      </c>
    </row>
    <row r="1866">
      <c r="N1866" s="126">
        <f>'Recurring Transactions'!$A$36</f>
        <v/>
      </c>
      <c r="O1866" s="126">
        <f>'Recurring Transactions'!$B$36</f>
        <v/>
      </c>
      <c r="P1866" s="126">
        <f>'Recurring Transactions'!$E$36</f>
        <v/>
      </c>
      <c r="Q1866" s="72">
        <f>IF('Recurring Transactions'!$J$36="","",EDATE('Recurring Transactions'!$J$36,44))</f>
        <v/>
      </c>
      <c r="R1866" s="126">
        <f>IF($Q1866="","",TEXT($Q1866,"mmm yyyy"))</f>
        <v/>
      </c>
      <c r="S1866" s="124">
        <f>IF(OR('Recurring Transactions'!$A$36="",$Q1866=""),0,(IF('Recurring Transactions'!$F$36="Monthly",IF(AND('Recurring Transactions'!$J$36&lt;=EOMONTH($Q1866,0),$Q1866&lt;='Recurring Transactions'!$L$36),1,0),IF('Recurring Transactions'!$F$36="Semi-monthly",IF(AND('Recurring Transactions'!$J$36&lt;=EOMONTH($Q1866,0),$Q1866&lt;='Recurring Transactions'!$L$36),2,0),IF('Recurring Transactions'!$F$36="Weekly",IF(AND('Recurring Transactions'!$J$36&lt;=EOMONTH($Q1866,0),$Q1866&lt;='Recurring Transactions'!$L$36),MAX(0,INT((MIN(EOMONTH($Q1866,0),'Recurring Transactions'!$L$36)-'Recurring Transactions'!$J$36)/7)+INT(-(MAX('Recurring Transactions'!$J$36,$Q1866)-'Recurring Transactions'!$J$36)/7)+1),0),IF('Recurring Transactions'!$F$36="Bi-weekly",IF(AND('Recurring Transactions'!$J$36&lt;=EOMONTH($Q1866,0),$Q1866&lt;='Recurring Transactions'!$L$36),MAX(0,INT((MIN(EOMONTH($Q1866,0),'Recurring Transactions'!$L$36)-'Recurring Transactions'!$J$36)/14)+INT(-(MAX('Recurring Transactions'!$J$36,$Q1866)-'Recurring Transactions'!$J$36)/14)+1),0),IF('Recurring Transactions'!$F$36="Quarterly",IF(AND(AND('Recurring Transactions'!$J$36&lt;=EOMONTH($Q1866,0),$Q1866&lt;='Recurring Transactions'!$L$36),MOD((YEAR($Q1866)-YEAR('Recurring Transactions'!$J$36))*12+MONTH($Q1866)-MONTH('Recurring Transactions'!$J$36),3)=0),1,0),IF('Recurring Transactions'!$F$36="Annually",IF(AND(AND('Recurring Transactions'!$J$36&lt;=EOMONTH($Q1866,0),$Q1866&lt;='Recurring Transactions'!$L$36),MONTH($Q1866)=MONTH('Recurring Transactions'!$J$36)),1,0),0)))))))*'Recurring Transactions'!$D$36)</f>
        <v/>
      </c>
    </row>
    <row r="1867">
      <c r="N1867" s="126">
        <f>'Recurring Transactions'!$A$36</f>
        <v/>
      </c>
      <c r="O1867" s="126">
        <f>'Recurring Transactions'!$B$36</f>
        <v/>
      </c>
      <c r="P1867" s="126">
        <f>'Recurring Transactions'!$E$36</f>
        <v/>
      </c>
      <c r="Q1867" s="72">
        <f>IF('Recurring Transactions'!$J$36="","",EDATE('Recurring Transactions'!$J$36,45))</f>
        <v/>
      </c>
      <c r="R1867" s="126">
        <f>IF($Q1867="","",TEXT($Q1867,"mmm yyyy"))</f>
        <v/>
      </c>
      <c r="S1867" s="124">
        <f>IF(OR('Recurring Transactions'!$A$36="",$Q1867=""),0,(IF('Recurring Transactions'!$F$36="Monthly",IF(AND('Recurring Transactions'!$J$36&lt;=EOMONTH($Q1867,0),$Q1867&lt;='Recurring Transactions'!$L$36),1,0),IF('Recurring Transactions'!$F$36="Semi-monthly",IF(AND('Recurring Transactions'!$J$36&lt;=EOMONTH($Q1867,0),$Q1867&lt;='Recurring Transactions'!$L$36),2,0),IF('Recurring Transactions'!$F$36="Weekly",IF(AND('Recurring Transactions'!$J$36&lt;=EOMONTH($Q1867,0),$Q1867&lt;='Recurring Transactions'!$L$36),MAX(0,INT((MIN(EOMONTH($Q1867,0),'Recurring Transactions'!$L$36)-'Recurring Transactions'!$J$36)/7)+INT(-(MAX('Recurring Transactions'!$J$36,$Q1867)-'Recurring Transactions'!$J$36)/7)+1),0),IF('Recurring Transactions'!$F$36="Bi-weekly",IF(AND('Recurring Transactions'!$J$36&lt;=EOMONTH($Q1867,0),$Q1867&lt;='Recurring Transactions'!$L$36),MAX(0,INT((MIN(EOMONTH($Q1867,0),'Recurring Transactions'!$L$36)-'Recurring Transactions'!$J$36)/14)+INT(-(MAX('Recurring Transactions'!$J$36,$Q1867)-'Recurring Transactions'!$J$36)/14)+1),0),IF('Recurring Transactions'!$F$36="Quarterly",IF(AND(AND('Recurring Transactions'!$J$36&lt;=EOMONTH($Q1867,0),$Q1867&lt;='Recurring Transactions'!$L$36),MOD((YEAR($Q1867)-YEAR('Recurring Transactions'!$J$36))*12+MONTH($Q1867)-MONTH('Recurring Transactions'!$J$36),3)=0),1,0),IF('Recurring Transactions'!$F$36="Annually",IF(AND(AND('Recurring Transactions'!$J$36&lt;=EOMONTH($Q1867,0),$Q1867&lt;='Recurring Transactions'!$L$36),MONTH($Q1867)=MONTH('Recurring Transactions'!$J$36)),1,0),0)))))))*'Recurring Transactions'!$D$36)</f>
        <v/>
      </c>
    </row>
    <row r="1868">
      <c r="N1868" s="126">
        <f>'Recurring Transactions'!$A$36</f>
        <v/>
      </c>
      <c r="O1868" s="126">
        <f>'Recurring Transactions'!$B$36</f>
        <v/>
      </c>
      <c r="P1868" s="126">
        <f>'Recurring Transactions'!$E$36</f>
        <v/>
      </c>
      <c r="Q1868" s="72">
        <f>IF('Recurring Transactions'!$J$36="","",EDATE('Recurring Transactions'!$J$36,46))</f>
        <v/>
      </c>
      <c r="R1868" s="126">
        <f>IF($Q1868="","",TEXT($Q1868,"mmm yyyy"))</f>
        <v/>
      </c>
      <c r="S1868" s="124">
        <f>IF(OR('Recurring Transactions'!$A$36="",$Q1868=""),0,(IF('Recurring Transactions'!$F$36="Monthly",IF(AND('Recurring Transactions'!$J$36&lt;=EOMONTH($Q1868,0),$Q1868&lt;='Recurring Transactions'!$L$36),1,0),IF('Recurring Transactions'!$F$36="Semi-monthly",IF(AND('Recurring Transactions'!$J$36&lt;=EOMONTH($Q1868,0),$Q1868&lt;='Recurring Transactions'!$L$36),2,0),IF('Recurring Transactions'!$F$36="Weekly",IF(AND('Recurring Transactions'!$J$36&lt;=EOMONTH($Q1868,0),$Q1868&lt;='Recurring Transactions'!$L$36),MAX(0,INT((MIN(EOMONTH($Q1868,0),'Recurring Transactions'!$L$36)-'Recurring Transactions'!$J$36)/7)+INT(-(MAX('Recurring Transactions'!$J$36,$Q1868)-'Recurring Transactions'!$J$36)/7)+1),0),IF('Recurring Transactions'!$F$36="Bi-weekly",IF(AND('Recurring Transactions'!$J$36&lt;=EOMONTH($Q1868,0),$Q1868&lt;='Recurring Transactions'!$L$36),MAX(0,INT((MIN(EOMONTH($Q1868,0),'Recurring Transactions'!$L$36)-'Recurring Transactions'!$J$36)/14)+INT(-(MAX('Recurring Transactions'!$J$36,$Q1868)-'Recurring Transactions'!$J$36)/14)+1),0),IF('Recurring Transactions'!$F$36="Quarterly",IF(AND(AND('Recurring Transactions'!$J$36&lt;=EOMONTH($Q1868,0),$Q1868&lt;='Recurring Transactions'!$L$36),MOD((YEAR($Q1868)-YEAR('Recurring Transactions'!$J$36))*12+MONTH($Q1868)-MONTH('Recurring Transactions'!$J$36),3)=0),1,0),IF('Recurring Transactions'!$F$36="Annually",IF(AND(AND('Recurring Transactions'!$J$36&lt;=EOMONTH($Q1868,0),$Q1868&lt;='Recurring Transactions'!$L$36),MONTH($Q1868)=MONTH('Recurring Transactions'!$J$36)),1,0),0)))))))*'Recurring Transactions'!$D$36)</f>
        <v/>
      </c>
    </row>
    <row r="1869">
      <c r="N1869" s="126">
        <f>'Recurring Transactions'!$A$36</f>
        <v/>
      </c>
      <c r="O1869" s="126">
        <f>'Recurring Transactions'!$B$36</f>
        <v/>
      </c>
      <c r="P1869" s="126">
        <f>'Recurring Transactions'!$E$36</f>
        <v/>
      </c>
      <c r="Q1869" s="72">
        <f>IF('Recurring Transactions'!$J$36="","",EDATE('Recurring Transactions'!$J$36,47))</f>
        <v/>
      </c>
      <c r="R1869" s="126">
        <f>IF($Q1869="","",TEXT($Q1869,"mmm yyyy"))</f>
        <v/>
      </c>
      <c r="S1869" s="124">
        <f>IF(OR('Recurring Transactions'!$A$36="",$Q1869=""),0,(IF('Recurring Transactions'!$F$36="Monthly",IF(AND('Recurring Transactions'!$J$36&lt;=EOMONTH($Q1869,0),$Q1869&lt;='Recurring Transactions'!$L$36),1,0),IF('Recurring Transactions'!$F$36="Semi-monthly",IF(AND('Recurring Transactions'!$J$36&lt;=EOMONTH($Q1869,0),$Q1869&lt;='Recurring Transactions'!$L$36),2,0),IF('Recurring Transactions'!$F$36="Weekly",IF(AND('Recurring Transactions'!$J$36&lt;=EOMONTH($Q1869,0),$Q1869&lt;='Recurring Transactions'!$L$36),MAX(0,INT((MIN(EOMONTH($Q1869,0),'Recurring Transactions'!$L$36)-'Recurring Transactions'!$J$36)/7)+INT(-(MAX('Recurring Transactions'!$J$36,$Q1869)-'Recurring Transactions'!$J$36)/7)+1),0),IF('Recurring Transactions'!$F$36="Bi-weekly",IF(AND('Recurring Transactions'!$J$36&lt;=EOMONTH($Q1869,0),$Q1869&lt;='Recurring Transactions'!$L$36),MAX(0,INT((MIN(EOMONTH($Q1869,0),'Recurring Transactions'!$L$36)-'Recurring Transactions'!$J$36)/14)+INT(-(MAX('Recurring Transactions'!$J$36,$Q1869)-'Recurring Transactions'!$J$36)/14)+1),0),IF('Recurring Transactions'!$F$36="Quarterly",IF(AND(AND('Recurring Transactions'!$J$36&lt;=EOMONTH($Q1869,0),$Q1869&lt;='Recurring Transactions'!$L$36),MOD((YEAR($Q1869)-YEAR('Recurring Transactions'!$J$36))*12+MONTH($Q1869)-MONTH('Recurring Transactions'!$J$36),3)=0),1,0),IF('Recurring Transactions'!$F$36="Annually",IF(AND(AND('Recurring Transactions'!$J$36&lt;=EOMONTH($Q1869,0),$Q1869&lt;='Recurring Transactions'!$L$36),MONTH($Q1869)=MONTH('Recurring Transactions'!$J$36)),1,0),0)))))))*'Recurring Transactions'!$D$36)</f>
        <v/>
      </c>
    </row>
    <row r="1870">
      <c r="N1870" s="126">
        <f>'Recurring Transactions'!$A$36</f>
        <v/>
      </c>
      <c r="O1870" s="126">
        <f>'Recurring Transactions'!$B$36</f>
        <v/>
      </c>
      <c r="P1870" s="126">
        <f>'Recurring Transactions'!$E$36</f>
        <v/>
      </c>
      <c r="Q1870" s="72">
        <f>IF('Recurring Transactions'!$J$36="","",EDATE('Recurring Transactions'!$J$36,48))</f>
        <v/>
      </c>
      <c r="R1870" s="126">
        <f>IF($Q1870="","",TEXT($Q1870,"mmm yyyy"))</f>
        <v/>
      </c>
      <c r="S1870" s="124">
        <f>IF(OR('Recurring Transactions'!$A$36="",$Q1870=""),0,(IF('Recurring Transactions'!$F$36="Monthly",IF(AND('Recurring Transactions'!$J$36&lt;=EOMONTH($Q1870,0),$Q1870&lt;='Recurring Transactions'!$L$36),1,0),IF('Recurring Transactions'!$F$36="Semi-monthly",IF(AND('Recurring Transactions'!$J$36&lt;=EOMONTH($Q1870,0),$Q1870&lt;='Recurring Transactions'!$L$36),2,0),IF('Recurring Transactions'!$F$36="Weekly",IF(AND('Recurring Transactions'!$J$36&lt;=EOMONTH($Q1870,0),$Q1870&lt;='Recurring Transactions'!$L$36),MAX(0,INT((MIN(EOMONTH($Q1870,0),'Recurring Transactions'!$L$36)-'Recurring Transactions'!$J$36)/7)+INT(-(MAX('Recurring Transactions'!$J$36,$Q1870)-'Recurring Transactions'!$J$36)/7)+1),0),IF('Recurring Transactions'!$F$36="Bi-weekly",IF(AND('Recurring Transactions'!$J$36&lt;=EOMONTH($Q1870,0),$Q1870&lt;='Recurring Transactions'!$L$36),MAX(0,INT((MIN(EOMONTH($Q1870,0),'Recurring Transactions'!$L$36)-'Recurring Transactions'!$J$36)/14)+INT(-(MAX('Recurring Transactions'!$J$36,$Q1870)-'Recurring Transactions'!$J$36)/14)+1),0),IF('Recurring Transactions'!$F$36="Quarterly",IF(AND(AND('Recurring Transactions'!$J$36&lt;=EOMONTH($Q1870,0),$Q1870&lt;='Recurring Transactions'!$L$36),MOD((YEAR($Q1870)-YEAR('Recurring Transactions'!$J$36))*12+MONTH($Q1870)-MONTH('Recurring Transactions'!$J$36),3)=0),1,0),IF('Recurring Transactions'!$F$36="Annually",IF(AND(AND('Recurring Transactions'!$J$36&lt;=EOMONTH($Q1870,0),$Q1870&lt;='Recurring Transactions'!$L$36),MONTH($Q1870)=MONTH('Recurring Transactions'!$J$36)),1,0),0)))))))*'Recurring Transactions'!$D$36)</f>
        <v/>
      </c>
    </row>
    <row r="1871">
      <c r="N1871" s="126">
        <f>'Recurring Transactions'!$A$36</f>
        <v/>
      </c>
      <c r="O1871" s="126">
        <f>'Recurring Transactions'!$B$36</f>
        <v/>
      </c>
      <c r="P1871" s="126">
        <f>'Recurring Transactions'!$E$36</f>
        <v/>
      </c>
      <c r="Q1871" s="72">
        <f>IF('Recurring Transactions'!$J$36="","",EDATE('Recurring Transactions'!$J$36,49))</f>
        <v/>
      </c>
      <c r="R1871" s="126">
        <f>IF($Q1871="","",TEXT($Q1871,"mmm yyyy"))</f>
        <v/>
      </c>
      <c r="S1871" s="124">
        <f>IF(OR('Recurring Transactions'!$A$36="",$Q1871=""),0,(IF('Recurring Transactions'!$F$36="Monthly",IF(AND('Recurring Transactions'!$J$36&lt;=EOMONTH($Q1871,0),$Q1871&lt;='Recurring Transactions'!$L$36),1,0),IF('Recurring Transactions'!$F$36="Semi-monthly",IF(AND('Recurring Transactions'!$J$36&lt;=EOMONTH($Q1871,0),$Q1871&lt;='Recurring Transactions'!$L$36),2,0),IF('Recurring Transactions'!$F$36="Weekly",IF(AND('Recurring Transactions'!$J$36&lt;=EOMONTH($Q1871,0),$Q1871&lt;='Recurring Transactions'!$L$36),MAX(0,INT((MIN(EOMONTH($Q1871,0),'Recurring Transactions'!$L$36)-'Recurring Transactions'!$J$36)/7)+INT(-(MAX('Recurring Transactions'!$J$36,$Q1871)-'Recurring Transactions'!$J$36)/7)+1),0),IF('Recurring Transactions'!$F$36="Bi-weekly",IF(AND('Recurring Transactions'!$J$36&lt;=EOMONTH($Q1871,0),$Q1871&lt;='Recurring Transactions'!$L$36),MAX(0,INT((MIN(EOMONTH($Q1871,0),'Recurring Transactions'!$L$36)-'Recurring Transactions'!$J$36)/14)+INT(-(MAX('Recurring Transactions'!$J$36,$Q1871)-'Recurring Transactions'!$J$36)/14)+1),0),IF('Recurring Transactions'!$F$36="Quarterly",IF(AND(AND('Recurring Transactions'!$J$36&lt;=EOMONTH($Q1871,0),$Q1871&lt;='Recurring Transactions'!$L$36),MOD((YEAR($Q1871)-YEAR('Recurring Transactions'!$J$36))*12+MONTH($Q1871)-MONTH('Recurring Transactions'!$J$36),3)=0),1,0),IF('Recurring Transactions'!$F$36="Annually",IF(AND(AND('Recurring Transactions'!$J$36&lt;=EOMONTH($Q1871,0),$Q1871&lt;='Recurring Transactions'!$L$36),MONTH($Q1871)=MONTH('Recurring Transactions'!$J$36)),1,0),0)))))))*'Recurring Transactions'!$D$36)</f>
        <v/>
      </c>
    </row>
    <row r="1872">
      <c r="N1872" s="126">
        <f>'Recurring Transactions'!$A$36</f>
        <v/>
      </c>
      <c r="O1872" s="126">
        <f>'Recurring Transactions'!$B$36</f>
        <v/>
      </c>
      <c r="P1872" s="126">
        <f>'Recurring Transactions'!$E$36</f>
        <v/>
      </c>
      <c r="Q1872" s="72">
        <f>IF('Recurring Transactions'!$J$36="","",EDATE('Recurring Transactions'!$J$36,50))</f>
        <v/>
      </c>
      <c r="R1872" s="126">
        <f>IF($Q1872="","",TEXT($Q1872,"mmm yyyy"))</f>
        <v/>
      </c>
      <c r="S1872" s="124">
        <f>IF(OR('Recurring Transactions'!$A$36="",$Q1872=""),0,(IF('Recurring Transactions'!$F$36="Monthly",IF(AND('Recurring Transactions'!$J$36&lt;=EOMONTH($Q1872,0),$Q1872&lt;='Recurring Transactions'!$L$36),1,0),IF('Recurring Transactions'!$F$36="Semi-monthly",IF(AND('Recurring Transactions'!$J$36&lt;=EOMONTH($Q1872,0),$Q1872&lt;='Recurring Transactions'!$L$36),2,0),IF('Recurring Transactions'!$F$36="Weekly",IF(AND('Recurring Transactions'!$J$36&lt;=EOMONTH($Q1872,0),$Q1872&lt;='Recurring Transactions'!$L$36),MAX(0,INT((MIN(EOMONTH($Q1872,0),'Recurring Transactions'!$L$36)-'Recurring Transactions'!$J$36)/7)+INT(-(MAX('Recurring Transactions'!$J$36,$Q1872)-'Recurring Transactions'!$J$36)/7)+1),0),IF('Recurring Transactions'!$F$36="Bi-weekly",IF(AND('Recurring Transactions'!$J$36&lt;=EOMONTH($Q1872,0),$Q1872&lt;='Recurring Transactions'!$L$36),MAX(0,INT((MIN(EOMONTH($Q1872,0),'Recurring Transactions'!$L$36)-'Recurring Transactions'!$J$36)/14)+INT(-(MAX('Recurring Transactions'!$J$36,$Q1872)-'Recurring Transactions'!$J$36)/14)+1),0),IF('Recurring Transactions'!$F$36="Quarterly",IF(AND(AND('Recurring Transactions'!$J$36&lt;=EOMONTH($Q1872,0),$Q1872&lt;='Recurring Transactions'!$L$36),MOD((YEAR($Q1872)-YEAR('Recurring Transactions'!$J$36))*12+MONTH($Q1872)-MONTH('Recurring Transactions'!$J$36),3)=0),1,0),IF('Recurring Transactions'!$F$36="Annually",IF(AND(AND('Recurring Transactions'!$J$36&lt;=EOMONTH($Q1872,0),$Q1872&lt;='Recurring Transactions'!$L$36),MONTH($Q1872)=MONTH('Recurring Transactions'!$J$36)),1,0),0)))))))*'Recurring Transactions'!$D$36)</f>
        <v/>
      </c>
    </row>
    <row r="1873">
      <c r="N1873" s="126">
        <f>'Recurring Transactions'!$A$36</f>
        <v/>
      </c>
      <c r="O1873" s="126">
        <f>'Recurring Transactions'!$B$36</f>
        <v/>
      </c>
      <c r="P1873" s="126">
        <f>'Recurring Transactions'!$E$36</f>
        <v/>
      </c>
      <c r="Q1873" s="72">
        <f>IF('Recurring Transactions'!$J$36="","",EDATE('Recurring Transactions'!$J$36,51))</f>
        <v/>
      </c>
      <c r="R1873" s="126">
        <f>IF($Q1873="","",TEXT($Q1873,"mmm yyyy"))</f>
        <v/>
      </c>
      <c r="S1873" s="124">
        <f>IF(OR('Recurring Transactions'!$A$36="",$Q1873=""),0,(IF('Recurring Transactions'!$F$36="Monthly",IF(AND('Recurring Transactions'!$J$36&lt;=EOMONTH($Q1873,0),$Q1873&lt;='Recurring Transactions'!$L$36),1,0),IF('Recurring Transactions'!$F$36="Semi-monthly",IF(AND('Recurring Transactions'!$J$36&lt;=EOMONTH($Q1873,0),$Q1873&lt;='Recurring Transactions'!$L$36),2,0),IF('Recurring Transactions'!$F$36="Weekly",IF(AND('Recurring Transactions'!$J$36&lt;=EOMONTH($Q1873,0),$Q1873&lt;='Recurring Transactions'!$L$36),MAX(0,INT((MIN(EOMONTH($Q1873,0),'Recurring Transactions'!$L$36)-'Recurring Transactions'!$J$36)/7)+INT(-(MAX('Recurring Transactions'!$J$36,$Q1873)-'Recurring Transactions'!$J$36)/7)+1),0),IF('Recurring Transactions'!$F$36="Bi-weekly",IF(AND('Recurring Transactions'!$J$36&lt;=EOMONTH($Q1873,0),$Q1873&lt;='Recurring Transactions'!$L$36),MAX(0,INT((MIN(EOMONTH($Q1873,0),'Recurring Transactions'!$L$36)-'Recurring Transactions'!$J$36)/14)+INT(-(MAX('Recurring Transactions'!$J$36,$Q1873)-'Recurring Transactions'!$J$36)/14)+1),0),IF('Recurring Transactions'!$F$36="Quarterly",IF(AND(AND('Recurring Transactions'!$J$36&lt;=EOMONTH($Q1873,0),$Q1873&lt;='Recurring Transactions'!$L$36),MOD((YEAR($Q1873)-YEAR('Recurring Transactions'!$J$36))*12+MONTH($Q1873)-MONTH('Recurring Transactions'!$J$36),3)=0),1,0),IF('Recurring Transactions'!$F$36="Annually",IF(AND(AND('Recurring Transactions'!$J$36&lt;=EOMONTH($Q1873,0),$Q1873&lt;='Recurring Transactions'!$L$36),MONTH($Q1873)=MONTH('Recurring Transactions'!$J$36)),1,0),0)))))))*'Recurring Transactions'!$D$36)</f>
        <v/>
      </c>
    </row>
    <row r="1874">
      <c r="N1874" s="126">
        <f>'Recurring Transactions'!$A$36</f>
        <v/>
      </c>
      <c r="O1874" s="126">
        <f>'Recurring Transactions'!$B$36</f>
        <v/>
      </c>
      <c r="P1874" s="126">
        <f>'Recurring Transactions'!$E$36</f>
        <v/>
      </c>
      <c r="Q1874" s="72">
        <f>IF('Recurring Transactions'!$J$36="","",EDATE('Recurring Transactions'!$J$36,52))</f>
        <v/>
      </c>
      <c r="R1874" s="126">
        <f>IF($Q1874="","",TEXT($Q1874,"mmm yyyy"))</f>
        <v/>
      </c>
      <c r="S1874" s="124">
        <f>IF(OR('Recurring Transactions'!$A$36="",$Q1874=""),0,(IF('Recurring Transactions'!$F$36="Monthly",IF(AND('Recurring Transactions'!$J$36&lt;=EOMONTH($Q1874,0),$Q1874&lt;='Recurring Transactions'!$L$36),1,0),IF('Recurring Transactions'!$F$36="Semi-monthly",IF(AND('Recurring Transactions'!$J$36&lt;=EOMONTH($Q1874,0),$Q1874&lt;='Recurring Transactions'!$L$36),2,0),IF('Recurring Transactions'!$F$36="Weekly",IF(AND('Recurring Transactions'!$J$36&lt;=EOMONTH($Q1874,0),$Q1874&lt;='Recurring Transactions'!$L$36),MAX(0,INT((MIN(EOMONTH($Q1874,0),'Recurring Transactions'!$L$36)-'Recurring Transactions'!$J$36)/7)+INT(-(MAX('Recurring Transactions'!$J$36,$Q1874)-'Recurring Transactions'!$J$36)/7)+1),0),IF('Recurring Transactions'!$F$36="Bi-weekly",IF(AND('Recurring Transactions'!$J$36&lt;=EOMONTH($Q1874,0),$Q1874&lt;='Recurring Transactions'!$L$36),MAX(0,INT((MIN(EOMONTH($Q1874,0),'Recurring Transactions'!$L$36)-'Recurring Transactions'!$J$36)/14)+INT(-(MAX('Recurring Transactions'!$J$36,$Q1874)-'Recurring Transactions'!$J$36)/14)+1),0),IF('Recurring Transactions'!$F$36="Quarterly",IF(AND(AND('Recurring Transactions'!$J$36&lt;=EOMONTH($Q1874,0),$Q1874&lt;='Recurring Transactions'!$L$36),MOD((YEAR($Q1874)-YEAR('Recurring Transactions'!$J$36))*12+MONTH($Q1874)-MONTH('Recurring Transactions'!$J$36),3)=0),1,0),IF('Recurring Transactions'!$F$36="Annually",IF(AND(AND('Recurring Transactions'!$J$36&lt;=EOMONTH($Q1874,0),$Q1874&lt;='Recurring Transactions'!$L$36),MONTH($Q1874)=MONTH('Recurring Transactions'!$J$36)),1,0),0)))))))*'Recurring Transactions'!$D$36)</f>
        <v/>
      </c>
    </row>
    <row r="1875">
      <c r="N1875" s="126">
        <f>'Recurring Transactions'!$A$36</f>
        <v/>
      </c>
      <c r="O1875" s="126">
        <f>'Recurring Transactions'!$B$36</f>
        <v/>
      </c>
      <c r="P1875" s="126">
        <f>'Recurring Transactions'!$E$36</f>
        <v/>
      </c>
      <c r="Q1875" s="72">
        <f>IF('Recurring Transactions'!$J$36="","",EDATE('Recurring Transactions'!$J$36,53))</f>
        <v/>
      </c>
      <c r="R1875" s="126">
        <f>IF($Q1875="","",TEXT($Q1875,"mmm yyyy"))</f>
        <v/>
      </c>
      <c r="S1875" s="124">
        <f>IF(OR('Recurring Transactions'!$A$36="",$Q1875=""),0,(IF('Recurring Transactions'!$F$36="Monthly",IF(AND('Recurring Transactions'!$J$36&lt;=EOMONTH($Q1875,0),$Q1875&lt;='Recurring Transactions'!$L$36),1,0),IF('Recurring Transactions'!$F$36="Semi-monthly",IF(AND('Recurring Transactions'!$J$36&lt;=EOMONTH($Q1875,0),$Q1875&lt;='Recurring Transactions'!$L$36),2,0),IF('Recurring Transactions'!$F$36="Weekly",IF(AND('Recurring Transactions'!$J$36&lt;=EOMONTH($Q1875,0),$Q1875&lt;='Recurring Transactions'!$L$36),MAX(0,INT((MIN(EOMONTH($Q1875,0),'Recurring Transactions'!$L$36)-'Recurring Transactions'!$J$36)/7)+INT(-(MAX('Recurring Transactions'!$J$36,$Q1875)-'Recurring Transactions'!$J$36)/7)+1),0),IF('Recurring Transactions'!$F$36="Bi-weekly",IF(AND('Recurring Transactions'!$J$36&lt;=EOMONTH($Q1875,0),$Q1875&lt;='Recurring Transactions'!$L$36),MAX(0,INT((MIN(EOMONTH($Q1875,0),'Recurring Transactions'!$L$36)-'Recurring Transactions'!$J$36)/14)+INT(-(MAX('Recurring Transactions'!$J$36,$Q1875)-'Recurring Transactions'!$J$36)/14)+1),0),IF('Recurring Transactions'!$F$36="Quarterly",IF(AND(AND('Recurring Transactions'!$J$36&lt;=EOMONTH($Q1875,0),$Q1875&lt;='Recurring Transactions'!$L$36),MOD((YEAR($Q1875)-YEAR('Recurring Transactions'!$J$36))*12+MONTH($Q1875)-MONTH('Recurring Transactions'!$J$36),3)=0),1,0),IF('Recurring Transactions'!$F$36="Annually",IF(AND(AND('Recurring Transactions'!$J$36&lt;=EOMONTH($Q1875,0),$Q1875&lt;='Recurring Transactions'!$L$36),MONTH($Q1875)=MONTH('Recurring Transactions'!$J$36)),1,0),0)))))))*'Recurring Transactions'!$D$36)</f>
        <v/>
      </c>
    </row>
    <row r="1876">
      <c r="N1876" s="126">
        <f>'Recurring Transactions'!$A$36</f>
        <v/>
      </c>
      <c r="O1876" s="126">
        <f>'Recurring Transactions'!$B$36</f>
        <v/>
      </c>
      <c r="P1876" s="126">
        <f>'Recurring Transactions'!$E$36</f>
        <v/>
      </c>
      <c r="Q1876" s="72">
        <f>IF('Recurring Transactions'!$J$36="","",EDATE('Recurring Transactions'!$J$36,54))</f>
        <v/>
      </c>
      <c r="R1876" s="126">
        <f>IF($Q1876="","",TEXT($Q1876,"mmm yyyy"))</f>
        <v/>
      </c>
      <c r="S1876" s="124">
        <f>IF(OR('Recurring Transactions'!$A$36="",$Q1876=""),0,(IF('Recurring Transactions'!$F$36="Monthly",IF(AND('Recurring Transactions'!$J$36&lt;=EOMONTH($Q1876,0),$Q1876&lt;='Recurring Transactions'!$L$36),1,0),IF('Recurring Transactions'!$F$36="Semi-monthly",IF(AND('Recurring Transactions'!$J$36&lt;=EOMONTH($Q1876,0),$Q1876&lt;='Recurring Transactions'!$L$36),2,0),IF('Recurring Transactions'!$F$36="Weekly",IF(AND('Recurring Transactions'!$J$36&lt;=EOMONTH($Q1876,0),$Q1876&lt;='Recurring Transactions'!$L$36),MAX(0,INT((MIN(EOMONTH($Q1876,0),'Recurring Transactions'!$L$36)-'Recurring Transactions'!$J$36)/7)+INT(-(MAX('Recurring Transactions'!$J$36,$Q1876)-'Recurring Transactions'!$J$36)/7)+1),0),IF('Recurring Transactions'!$F$36="Bi-weekly",IF(AND('Recurring Transactions'!$J$36&lt;=EOMONTH($Q1876,0),$Q1876&lt;='Recurring Transactions'!$L$36),MAX(0,INT((MIN(EOMONTH($Q1876,0),'Recurring Transactions'!$L$36)-'Recurring Transactions'!$J$36)/14)+INT(-(MAX('Recurring Transactions'!$J$36,$Q1876)-'Recurring Transactions'!$J$36)/14)+1),0),IF('Recurring Transactions'!$F$36="Quarterly",IF(AND(AND('Recurring Transactions'!$J$36&lt;=EOMONTH($Q1876,0),$Q1876&lt;='Recurring Transactions'!$L$36),MOD((YEAR($Q1876)-YEAR('Recurring Transactions'!$J$36))*12+MONTH($Q1876)-MONTH('Recurring Transactions'!$J$36),3)=0),1,0),IF('Recurring Transactions'!$F$36="Annually",IF(AND(AND('Recurring Transactions'!$J$36&lt;=EOMONTH($Q1876,0),$Q1876&lt;='Recurring Transactions'!$L$36),MONTH($Q1876)=MONTH('Recurring Transactions'!$J$36)),1,0),0)))))))*'Recurring Transactions'!$D$36)</f>
        <v/>
      </c>
    </row>
    <row r="1877">
      <c r="N1877" s="126">
        <f>'Recurring Transactions'!$A$36</f>
        <v/>
      </c>
      <c r="O1877" s="126">
        <f>'Recurring Transactions'!$B$36</f>
        <v/>
      </c>
      <c r="P1877" s="126">
        <f>'Recurring Transactions'!$E$36</f>
        <v/>
      </c>
      <c r="Q1877" s="72">
        <f>IF('Recurring Transactions'!$J$36="","",EDATE('Recurring Transactions'!$J$36,55))</f>
        <v/>
      </c>
      <c r="R1877" s="126">
        <f>IF($Q1877="","",TEXT($Q1877,"mmm yyyy"))</f>
        <v/>
      </c>
      <c r="S1877" s="124">
        <f>IF(OR('Recurring Transactions'!$A$36="",$Q1877=""),0,(IF('Recurring Transactions'!$F$36="Monthly",IF(AND('Recurring Transactions'!$J$36&lt;=EOMONTH($Q1877,0),$Q1877&lt;='Recurring Transactions'!$L$36),1,0),IF('Recurring Transactions'!$F$36="Semi-monthly",IF(AND('Recurring Transactions'!$J$36&lt;=EOMONTH($Q1877,0),$Q1877&lt;='Recurring Transactions'!$L$36),2,0),IF('Recurring Transactions'!$F$36="Weekly",IF(AND('Recurring Transactions'!$J$36&lt;=EOMONTH($Q1877,0),$Q1877&lt;='Recurring Transactions'!$L$36),MAX(0,INT((MIN(EOMONTH($Q1877,0),'Recurring Transactions'!$L$36)-'Recurring Transactions'!$J$36)/7)+INT(-(MAX('Recurring Transactions'!$J$36,$Q1877)-'Recurring Transactions'!$J$36)/7)+1),0),IF('Recurring Transactions'!$F$36="Bi-weekly",IF(AND('Recurring Transactions'!$J$36&lt;=EOMONTH($Q1877,0),$Q1877&lt;='Recurring Transactions'!$L$36),MAX(0,INT((MIN(EOMONTH($Q1877,0),'Recurring Transactions'!$L$36)-'Recurring Transactions'!$J$36)/14)+INT(-(MAX('Recurring Transactions'!$J$36,$Q1877)-'Recurring Transactions'!$J$36)/14)+1),0),IF('Recurring Transactions'!$F$36="Quarterly",IF(AND(AND('Recurring Transactions'!$J$36&lt;=EOMONTH($Q1877,0),$Q1877&lt;='Recurring Transactions'!$L$36),MOD((YEAR($Q1877)-YEAR('Recurring Transactions'!$J$36))*12+MONTH($Q1877)-MONTH('Recurring Transactions'!$J$36),3)=0),1,0),IF('Recurring Transactions'!$F$36="Annually",IF(AND(AND('Recurring Transactions'!$J$36&lt;=EOMONTH($Q1877,0),$Q1877&lt;='Recurring Transactions'!$L$36),MONTH($Q1877)=MONTH('Recurring Transactions'!$J$36)),1,0),0)))))))*'Recurring Transactions'!$D$36)</f>
        <v/>
      </c>
    </row>
    <row r="1878">
      <c r="N1878" s="126">
        <f>'Recurring Transactions'!$A$36</f>
        <v/>
      </c>
      <c r="O1878" s="126">
        <f>'Recurring Transactions'!$B$36</f>
        <v/>
      </c>
      <c r="P1878" s="126">
        <f>'Recurring Transactions'!$E$36</f>
        <v/>
      </c>
      <c r="Q1878" s="72">
        <f>IF('Recurring Transactions'!$J$36="","",EDATE('Recurring Transactions'!$J$36,56))</f>
        <v/>
      </c>
      <c r="R1878" s="126">
        <f>IF($Q1878="","",TEXT($Q1878,"mmm yyyy"))</f>
        <v/>
      </c>
      <c r="S1878" s="124">
        <f>IF(OR('Recurring Transactions'!$A$36="",$Q1878=""),0,(IF('Recurring Transactions'!$F$36="Monthly",IF(AND('Recurring Transactions'!$J$36&lt;=EOMONTH($Q1878,0),$Q1878&lt;='Recurring Transactions'!$L$36),1,0),IF('Recurring Transactions'!$F$36="Semi-monthly",IF(AND('Recurring Transactions'!$J$36&lt;=EOMONTH($Q1878,0),$Q1878&lt;='Recurring Transactions'!$L$36),2,0),IF('Recurring Transactions'!$F$36="Weekly",IF(AND('Recurring Transactions'!$J$36&lt;=EOMONTH($Q1878,0),$Q1878&lt;='Recurring Transactions'!$L$36),MAX(0,INT((MIN(EOMONTH($Q1878,0),'Recurring Transactions'!$L$36)-'Recurring Transactions'!$J$36)/7)+INT(-(MAX('Recurring Transactions'!$J$36,$Q1878)-'Recurring Transactions'!$J$36)/7)+1),0),IF('Recurring Transactions'!$F$36="Bi-weekly",IF(AND('Recurring Transactions'!$J$36&lt;=EOMONTH($Q1878,0),$Q1878&lt;='Recurring Transactions'!$L$36),MAX(0,INT((MIN(EOMONTH($Q1878,0),'Recurring Transactions'!$L$36)-'Recurring Transactions'!$J$36)/14)+INT(-(MAX('Recurring Transactions'!$J$36,$Q1878)-'Recurring Transactions'!$J$36)/14)+1),0),IF('Recurring Transactions'!$F$36="Quarterly",IF(AND(AND('Recurring Transactions'!$J$36&lt;=EOMONTH($Q1878,0),$Q1878&lt;='Recurring Transactions'!$L$36),MOD((YEAR($Q1878)-YEAR('Recurring Transactions'!$J$36))*12+MONTH($Q1878)-MONTH('Recurring Transactions'!$J$36),3)=0),1,0),IF('Recurring Transactions'!$F$36="Annually",IF(AND(AND('Recurring Transactions'!$J$36&lt;=EOMONTH($Q1878,0),$Q1878&lt;='Recurring Transactions'!$L$36),MONTH($Q1878)=MONTH('Recurring Transactions'!$J$36)),1,0),0)))))))*'Recurring Transactions'!$D$36)</f>
        <v/>
      </c>
    </row>
    <row r="1879">
      <c r="N1879" s="126">
        <f>'Recurring Transactions'!$A$36</f>
        <v/>
      </c>
      <c r="O1879" s="126">
        <f>'Recurring Transactions'!$B$36</f>
        <v/>
      </c>
      <c r="P1879" s="126">
        <f>'Recurring Transactions'!$E$36</f>
        <v/>
      </c>
      <c r="Q1879" s="72">
        <f>IF('Recurring Transactions'!$J$36="","",EDATE('Recurring Transactions'!$J$36,57))</f>
        <v/>
      </c>
      <c r="R1879" s="126">
        <f>IF($Q1879="","",TEXT($Q1879,"mmm yyyy"))</f>
        <v/>
      </c>
      <c r="S1879" s="124">
        <f>IF(OR('Recurring Transactions'!$A$36="",$Q1879=""),0,(IF('Recurring Transactions'!$F$36="Monthly",IF(AND('Recurring Transactions'!$J$36&lt;=EOMONTH($Q1879,0),$Q1879&lt;='Recurring Transactions'!$L$36),1,0),IF('Recurring Transactions'!$F$36="Semi-monthly",IF(AND('Recurring Transactions'!$J$36&lt;=EOMONTH($Q1879,0),$Q1879&lt;='Recurring Transactions'!$L$36),2,0),IF('Recurring Transactions'!$F$36="Weekly",IF(AND('Recurring Transactions'!$J$36&lt;=EOMONTH($Q1879,0),$Q1879&lt;='Recurring Transactions'!$L$36),MAX(0,INT((MIN(EOMONTH($Q1879,0),'Recurring Transactions'!$L$36)-'Recurring Transactions'!$J$36)/7)+INT(-(MAX('Recurring Transactions'!$J$36,$Q1879)-'Recurring Transactions'!$J$36)/7)+1),0),IF('Recurring Transactions'!$F$36="Bi-weekly",IF(AND('Recurring Transactions'!$J$36&lt;=EOMONTH($Q1879,0),$Q1879&lt;='Recurring Transactions'!$L$36),MAX(0,INT((MIN(EOMONTH($Q1879,0),'Recurring Transactions'!$L$36)-'Recurring Transactions'!$J$36)/14)+INT(-(MAX('Recurring Transactions'!$J$36,$Q1879)-'Recurring Transactions'!$J$36)/14)+1),0),IF('Recurring Transactions'!$F$36="Quarterly",IF(AND(AND('Recurring Transactions'!$J$36&lt;=EOMONTH($Q1879,0),$Q1879&lt;='Recurring Transactions'!$L$36),MOD((YEAR($Q1879)-YEAR('Recurring Transactions'!$J$36))*12+MONTH($Q1879)-MONTH('Recurring Transactions'!$J$36),3)=0),1,0),IF('Recurring Transactions'!$F$36="Annually",IF(AND(AND('Recurring Transactions'!$J$36&lt;=EOMONTH($Q1879,0),$Q1879&lt;='Recurring Transactions'!$L$36),MONTH($Q1879)=MONTH('Recurring Transactions'!$J$36)),1,0),0)))))))*'Recurring Transactions'!$D$36)</f>
        <v/>
      </c>
    </row>
    <row r="1880">
      <c r="N1880" s="126">
        <f>'Recurring Transactions'!$A$36</f>
        <v/>
      </c>
      <c r="O1880" s="126">
        <f>'Recurring Transactions'!$B$36</f>
        <v/>
      </c>
      <c r="P1880" s="126">
        <f>'Recurring Transactions'!$E$36</f>
        <v/>
      </c>
      <c r="Q1880" s="72">
        <f>IF('Recurring Transactions'!$J$36="","",EDATE('Recurring Transactions'!$J$36,58))</f>
        <v/>
      </c>
      <c r="R1880" s="126">
        <f>IF($Q1880="","",TEXT($Q1880,"mmm yyyy"))</f>
        <v/>
      </c>
      <c r="S1880" s="124">
        <f>IF(OR('Recurring Transactions'!$A$36="",$Q1880=""),0,(IF('Recurring Transactions'!$F$36="Monthly",IF(AND('Recurring Transactions'!$J$36&lt;=EOMONTH($Q1880,0),$Q1880&lt;='Recurring Transactions'!$L$36),1,0),IF('Recurring Transactions'!$F$36="Semi-monthly",IF(AND('Recurring Transactions'!$J$36&lt;=EOMONTH($Q1880,0),$Q1880&lt;='Recurring Transactions'!$L$36),2,0),IF('Recurring Transactions'!$F$36="Weekly",IF(AND('Recurring Transactions'!$J$36&lt;=EOMONTH($Q1880,0),$Q1880&lt;='Recurring Transactions'!$L$36),MAX(0,INT((MIN(EOMONTH($Q1880,0),'Recurring Transactions'!$L$36)-'Recurring Transactions'!$J$36)/7)+INT(-(MAX('Recurring Transactions'!$J$36,$Q1880)-'Recurring Transactions'!$J$36)/7)+1),0),IF('Recurring Transactions'!$F$36="Bi-weekly",IF(AND('Recurring Transactions'!$J$36&lt;=EOMONTH($Q1880,0),$Q1880&lt;='Recurring Transactions'!$L$36),MAX(0,INT((MIN(EOMONTH($Q1880,0),'Recurring Transactions'!$L$36)-'Recurring Transactions'!$J$36)/14)+INT(-(MAX('Recurring Transactions'!$J$36,$Q1880)-'Recurring Transactions'!$J$36)/14)+1),0),IF('Recurring Transactions'!$F$36="Quarterly",IF(AND(AND('Recurring Transactions'!$J$36&lt;=EOMONTH($Q1880,0),$Q1880&lt;='Recurring Transactions'!$L$36),MOD((YEAR($Q1880)-YEAR('Recurring Transactions'!$J$36))*12+MONTH($Q1880)-MONTH('Recurring Transactions'!$J$36),3)=0),1,0),IF('Recurring Transactions'!$F$36="Annually",IF(AND(AND('Recurring Transactions'!$J$36&lt;=EOMONTH($Q1880,0),$Q1880&lt;='Recurring Transactions'!$L$36),MONTH($Q1880)=MONTH('Recurring Transactions'!$J$36)),1,0),0)))))))*'Recurring Transactions'!$D$36)</f>
        <v/>
      </c>
    </row>
    <row r="1881">
      <c r="N1881" s="126">
        <f>'Recurring Transactions'!$A$36</f>
        <v/>
      </c>
      <c r="O1881" s="126">
        <f>'Recurring Transactions'!$B$36</f>
        <v/>
      </c>
      <c r="P1881" s="126">
        <f>'Recurring Transactions'!$E$36</f>
        <v/>
      </c>
      <c r="Q1881" s="72">
        <f>IF('Recurring Transactions'!$J$36="","",EDATE('Recurring Transactions'!$J$36,59))</f>
        <v/>
      </c>
      <c r="R1881" s="126">
        <f>IF($Q1881="","",TEXT($Q1881,"mmm yyyy"))</f>
        <v/>
      </c>
      <c r="S1881" s="124">
        <f>IF(OR('Recurring Transactions'!$A$36="",$Q1881=""),0,(IF('Recurring Transactions'!$F$36="Monthly",IF(AND('Recurring Transactions'!$J$36&lt;=EOMONTH($Q1881,0),$Q1881&lt;='Recurring Transactions'!$L$36),1,0),IF('Recurring Transactions'!$F$36="Semi-monthly",IF(AND('Recurring Transactions'!$J$36&lt;=EOMONTH($Q1881,0),$Q1881&lt;='Recurring Transactions'!$L$36),2,0),IF('Recurring Transactions'!$F$36="Weekly",IF(AND('Recurring Transactions'!$J$36&lt;=EOMONTH($Q1881,0),$Q1881&lt;='Recurring Transactions'!$L$36),MAX(0,INT((MIN(EOMONTH($Q1881,0),'Recurring Transactions'!$L$36)-'Recurring Transactions'!$J$36)/7)+INT(-(MAX('Recurring Transactions'!$J$36,$Q1881)-'Recurring Transactions'!$J$36)/7)+1),0),IF('Recurring Transactions'!$F$36="Bi-weekly",IF(AND('Recurring Transactions'!$J$36&lt;=EOMONTH($Q1881,0),$Q1881&lt;='Recurring Transactions'!$L$36),MAX(0,INT((MIN(EOMONTH($Q1881,0),'Recurring Transactions'!$L$36)-'Recurring Transactions'!$J$36)/14)+INT(-(MAX('Recurring Transactions'!$J$36,$Q1881)-'Recurring Transactions'!$J$36)/14)+1),0),IF('Recurring Transactions'!$F$36="Quarterly",IF(AND(AND('Recurring Transactions'!$J$36&lt;=EOMONTH($Q1881,0),$Q1881&lt;='Recurring Transactions'!$L$36),MOD((YEAR($Q1881)-YEAR('Recurring Transactions'!$J$36))*12+MONTH($Q1881)-MONTH('Recurring Transactions'!$J$36),3)=0),1,0),IF('Recurring Transactions'!$F$36="Annually",IF(AND(AND('Recurring Transactions'!$J$36&lt;=EOMONTH($Q1881,0),$Q1881&lt;='Recurring Transactions'!$L$36),MONTH($Q1881)=MONTH('Recurring Transactions'!$J$36)),1,0),0)))))))*'Recurring Transactions'!$D$36)</f>
        <v/>
      </c>
    </row>
    <row r="1882">
      <c r="N1882" s="126">
        <f>'Recurring Transactions'!$A$37</f>
        <v/>
      </c>
      <c r="O1882" s="126">
        <f>'Recurring Transactions'!$B$37</f>
        <v/>
      </c>
      <c r="P1882" s="126">
        <f>'Recurring Transactions'!$E$37</f>
        <v/>
      </c>
      <c r="Q1882" s="72">
        <f>IF('Recurring Transactions'!$J$37="","",EDATE('Recurring Transactions'!$J$37,0))</f>
        <v/>
      </c>
      <c r="R1882" s="126">
        <f>IF($Q1882="","",TEXT($Q1882,"mmm yyyy"))</f>
        <v/>
      </c>
      <c r="S1882" s="124">
        <f>IF(OR('Recurring Transactions'!$A$37="",$Q1882=""),0,(IF('Recurring Transactions'!$F$37="Monthly",IF(AND('Recurring Transactions'!$J$37&lt;=EOMONTH($Q1882,0),$Q1882&lt;='Recurring Transactions'!$L$37),1,0),IF('Recurring Transactions'!$F$37="Semi-monthly",IF(AND('Recurring Transactions'!$J$37&lt;=EOMONTH($Q1882,0),$Q1882&lt;='Recurring Transactions'!$L$37),2,0),IF('Recurring Transactions'!$F$37="Weekly",IF(AND('Recurring Transactions'!$J$37&lt;=EOMONTH($Q1882,0),$Q1882&lt;='Recurring Transactions'!$L$37),MAX(0,INT((MIN(EOMONTH($Q1882,0),'Recurring Transactions'!$L$37)-'Recurring Transactions'!$J$37)/7)+INT(-(MAX('Recurring Transactions'!$J$37,$Q1882)-'Recurring Transactions'!$J$37)/7)+1),0),IF('Recurring Transactions'!$F$37="Bi-weekly",IF(AND('Recurring Transactions'!$J$37&lt;=EOMONTH($Q1882,0),$Q1882&lt;='Recurring Transactions'!$L$37),MAX(0,INT((MIN(EOMONTH($Q1882,0),'Recurring Transactions'!$L$37)-'Recurring Transactions'!$J$37)/14)+INT(-(MAX('Recurring Transactions'!$J$37,$Q1882)-'Recurring Transactions'!$J$37)/14)+1),0),IF('Recurring Transactions'!$F$37="Quarterly",IF(AND(AND('Recurring Transactions'!$J$37&lt;=EOMONTH($Q1882,0),$Q1882&lt;='Recurring Transactions'!$L$37),MOD((YEAR($Q1882)-YEAR('Recurring Transactions'!$J$37))*12+MONTH($Q1882)-MONTH('Recurring Transactions'!$J$37),3)=0),1,0),IF('Recurring Transactions'!$F$37="Annually",IF(AND(AND('Recurring Transactions'!$J$37&lt;=EOMONTH($Q1882,0),$Q1882&lt;='Recurring Transactions'!$L$37),MONTH($Q1882)=MONTH('Recurring Transactions'!$J$37)),1,0),0)))))))*'Recurring Transactions'!$D$37)</f>
        <v/>
      </c>
    </row>
    <row r="1883">
      <c r="N1883" s="126">
        <f>'Recurring Transactions'!$A$37</f>
        <v/>
      </c>
      <c r="O1883" s="126">
        <f>'Recurring Transactions'!$B$37</f>
        <v/>
      </c>
      <c r="P1883" s="126">
        <f>'Recurring Transactions'!$E$37</f>
        <v/>
      </c>
      <c r="Q1883" s="72">
        <f>IF('Recurring Transactions'!$J$37="","",EDATE('Recurring Transactions'!$J$37,1))</f>
        <v/>
      </c>
      <c r="R1883" s="126">
        <f>IF($Q1883="","",TEXT($Q1883,"mmm yyyy"))</f>
        <v/>
      </c>
      <c r="S1883" s="124">
        <f>IF(OR('Recurring Transactions'!$A$37="",$Q1883=""),0,(IF('Recurring Transactions'!$F$37="Monthly",IF(AND('Recurring Transactions'!$J$37&lt;=EOMONTH($Q1883,0),$Q1883&lt;='Recurring Transactions'!$L$37),1,0),IF('Recurring Transactions'!$F$37="Semi-monthly",IF(AND('Recurring Transactions'!$J$37&lt;=EOMONTH($Q1883,0),$Q1883&lt;='Recurring Transactions'!$L$37),2,0),IF('Recurring Transactions'!$F$37="Weekly",IF(AND('Recurring Transactions'!$J$37&lt;=EOMONTH($Q1883,0),$Q1883&lt;='Recurring Transactions'!$L$37),MAX(0,INT((MIN(EOMONTH($Q1883,0),'Recurring Transactions'!$L$37)-'Recurring Transactions'!$J$37)/7)+INT(-(MAX('Recurring Transactions'!$J$37,$Q1883)-'Recurring Transactions'!$J$37)/7)+1),0),IF('Recurring Transactions'!$F$37="Bi-weekly",IF(AND('Recurring Transactions'!$J$37&lt;=EOMONTH($Q1883,0),$Q1883&lt;='Recurring Transactions'!$L$37),MAX(0,INT((MIN(EOMONTH($Q1883,0),'Recurring Transactions'!$L$37)-'Recurring Transactions'!$J$37)/14)+INT(-(MAX('Recurring Transactions'!$J$37,$Q1883)-'Recurring Transactions'!$J$37)/14)+1),0),IF('Recurring Transactions'!$F$37="Quarterly",IF(AND(AND('Recurring Transactions'!$J$37&lt;=EOMONTH($Q1883,0),$Q1883&lt;='Recurring Transactions'!$L$37),MOD((YEAR($Q1883)-YEAR('Recurring Transactions'!$J$37))*12+MONTH($Q1883)-MONTH('Recurring Transactions'!$J$37),3)=0),1,0),IF('Recurring Transactions'!$F$37="Annually",IF(AND(AND('Recurring Transactions'!$J$37&lt;=EOMONTH($Q1883,0),$Q1883&lt;='Recurring Transactions'!$L$37),MONTH($Q1883)=MONTH('Recurring Transactions'!$J$37)),1,0),0)))))))*'Recurring Transactions'!$D$37)</f>
        <v/>
      </c>
    </row>
    <row r="1884">
      <c r="N1884" s="126">
        <f>'Recurring Transactions'!$A$37</f>
        <v/>
      </c>
      <c r="O1884" s="126">
        <f>'Recurring Transactions'!$B$37</f>
        <v/>
      </c>
      <c r="P1884" s="126">
        <f>'Recurring Transactions'!$E$37</f>
        <v/>
      </c>
      <c r="Q1884" s="72">
        <f>IF('Recurring Transactions'!$J$37="","",EDATE('Recurring Transactions'!$J$37,2))</f>
        <v/>
      </c>
      <c r="R1884" s="126">
        <f>IF($Q1884="","",TEXT($Q1884,"mmm yyyy"))</f>
        <v/>
      </c>
      <c r="S1884" s="124">
        <f>IF(OR('Recurring Transactions'!$A$37="",$Q1884=""),0,(IF('Recurring Transactions'!$F$37="Monthly",IF(AND('Recurring Transactions'!$J$37&lt;=EOMONTH($Q1884,0),$Q1884&lt;='Recurring Transactions'!$L$37),1,0),IF('Recurring Transactions'!$F$37="Semi-monthly",IF(AND('Recurring Transactions'!$J$37&lt;=EOMONTH($Q1884,0),$Q1884&lt;='Recurring Transactions'!$L$37),2,0),IF('Recurring Transactions'!$F$37="Weekly",IF(AND('Recurring Transactions'!$J$37&lt;=EOMONTH($Q1884,0),$Q1884&lt;='Recurring Transactions'!$L$37),MAX(0,INT((MIN(EOMONTH($Q1884,0),'Recurring Transactions'!$L$37)-'Recurring Transactions'!$J$37)/7)+INT(-(MAX('Recurring Transactions'!$J$37,$Q1884)-'Recurring Transactions'!$J$37)/7)+1),0),IF('Recurring Transactions'!$F$37="Bi-weekly",IF(AND('Recurring Transactions'!$J$37&lt;=EOMONTH($Q1884,0),$Q1884&lt;='Recurring Transactions'!$L$37),MAX(0,INT((MIN(EOMONTH($Q1884,0),'Recurring Transactions'!$L$37)-'Recurring Transactions'!$J$37)/14)+INT(-(MAX('Recurring Transactions'!$J$37,$Q1884)-'Recurring Transactions'!$J$37)/14)+1),0),IF('Recurring Transactions'!$F$37="Quarterly",IF(AND(AND('Recurring Transactions'!$J$37&lt;=EOMONTH($Q1884,0),$Q1884&lt;='Recurring Transactions'!$L$37),MOD((YEAR($Q1884)-YEAR('Recurring Transactions'!$J$37))*12+MONTH($Q1884)-MONTH('Recurring Transactions'!$J$37),3)=0),1,0),IF('Recurring Transactions'!$F$37="Annually",IF(AND(AND('Recurring Transactions'!$J$37&lt;=EOMONTH($Q1884,0),$Q1884&lt;='Recurring Transactions'!$L$37),MONTH($Q1884)=MONTH('Recurring Transactions'!$J$37)),1,0),0)))))))*'Recurring Transactions'!$D$37)</f>
        <v/>
      </c>
    </row>
    <row r="1885">
      <c r="N1885" s="126">
        <f>'Recurring Transactions'!$A$37</f>
        <v/>
      </c>
      <c r="O1885" s="126">
        <f>'Recurring Transactions'!$B$37</f>
        <v/>
      </c>
      <c r="P1885" s="126">
        <f>'Recurring Transactions'!$E$37</f>
        <v/>
      </c>
      <c r="Q1885" s="72">
        <f>IF('Recurring Transactions'!$J$37="","",EDATE('Recurring Transactions'!$J$37,3))</f>
        <v/>
      </c>
      <c r="R1885" s="126">
        <f>IF($Q1885="","",TEXT($Q1885,"mmm yyyy"))</f>
        <v/>
      </c>
      <c r="S1885" s="124">
        <f>IF(OR('Recurring Transactions'!$A$37="",$Q1885=""),0,(IF('Recurring Transactions'!$F$37="Monthly",IF(AND('Recurring Transactions'!$J$37&lt;=EOMONTH($Q1885,0),$Q1885&lt;='Recurring Transactions'!$L$37),1,0),IF('Recurring Transactions'!$F$37="Semi-monthly",IF(AND('Recurring Transactions'!$J$37&lt;=EOMONTH($Q1885,0),$Q1885&lt;='Recurring Transactions'!$L$37),2,0),IF('Recurring Transactions'!$F$37="Weekly",IF(AND('Recurring Transactions'!$J$37&lt;=EOMONTH($Q1885,0),$Q1885&lt;='Recurring Transactions'!$L$37),MAX(0,INT((MIN(EOMONTH($Q1885,0),'Recurring Transactions'!$L$37)-'Recurring Transactions'!$J$37)/7)+INT(-(MAX('Recurring Transactions'!$J$37,$Q1885)-'Recurring Transactions'!$J$37)/7)+1),0),IF('Recurring Transactions'!$F$37="Bi-weekly",IF(AND('Recurring Transactions'!$J$37&lt;=EOMONTH($Q1885,0),$Q1885&lt;='Recurring Transactions'!$L$37),MAX(0,INT((MIN(EOMONTH($Q1885,0),'Recurring Transactions'!$L$37)-'Recurring Transactions'!$J$37)/14)+INT(-(MAX('Recurring Transactions'!$J$37,$Q1885)-'Recurring Transactions'!$J$37)/14)+1),0),IF('Recurring Transactions'!$F$37="Quarterly",IF(AND(AND('Recurring Transactions'!$J$37&lt;=EOMONTH($Q1885,0),$Q1885&lt;='Recurring Transactions'!$L$37),MOD((YEAR($Q1885)-YEAR('Recurring Transactions'!$J$37))*12+MONTH($Q1885)-MONTH('Recurring Transactions'!$J$37),3)=0),1,0),IF('Recurring Transactions'!$F$37="Annually",IF(AND(AND('Recurring Transactions'!$J$37&lt;=EOMONTH($Q1885,0),$Q1885&lt;='Recurring Transactions'!$L$37),MONTH($Q1885)=MONTH('Recurring Transactions'!$J$37)),1,0),0)))))))*'Recurring Transactions'!$D$37)</f>
        <v/>
      </c>
    </row>
    <row r="1886">
      <c r="N1886" s="126">
        <f>'Recurring Transactions'!$A$37</f>
        <v/>
      </c>
      <c r="O1886" s="126">
        <f>'Recurring Transactions'!$B$37</f>
        <v/>
      </c>
      <c r="P1886" s="126">
        <f>'Recurring Transactions'!$E$37</f>
        <v/>
      </c>
      <c r="Q1886" s="72">
        <f>IF('Recurring Transactions'!$J$37="","",EDATE('Recurring Transactions'!$J$37,4))</f>
        <v/>
      </c>
      <c r="R1886" s="126">
        <f>IF($Q1886="","",TEXT($Q1886,"mmm yyyy"))</f>
        <v/>
      </c>
      <c r="S1886" s="124">
        <f>IF(OR('Recurring Transactions'!$A$37="",$Q1886=""),0,(IF('Recurring Transactions'!$F$37="Monthly",IF(AND('Recurring Transactions'!$J$37&lt;=EOMONTH($Q1886,0),$Q1886&lt;='Recurring Transactions'!$L$37),1,0),IF('Recurring Transactions'!$F$37="Semi-monthly",IF(AND('Recurring Transactions'!$J$37&lt;=EOMONTH($Q1886,0),$Q1886&lt;='Recurring Transactions'!$L$37),2,0),IF('Recurring Transactions'!$F$37="Weekly",IF(AND('Recurring Transactions'!$J$37&lt;=EOMONTH($Q1886,0),$Q1886&lt;='Recurring Transactions'!$L$37),MAX(0,INT((MIN(EOMONTH($Q1886,0),'Recurring Transactions'!$L$37)-'Recurring Transactions'!$J$37)/7)+INT(-(MAX('Recurring Transactions'!$J$37,$Q1886)-'Recurring Transactions'!$J$37)/7)+1),0),IF('Recurring Transactions'!$F$37="Bi-weekly",IF(AND('Recurring Transactions'!$J$37&lt;=EOMONTH($Q1886,0),$Q1886&lt;='Recurring Transactions'!$L$37),MAX(0,INT((MIN(EOMONTH($Q1886,0),'Recurring Transactions'!$L$37)-'Recurring Transactions'!$J$37)/14)+INT(-(MAX('Recurring Transactions'!$J$37,$Q1886)-'Recurring Transactions'!$J$37)/14)+1),0),IF('Recurring Transactions'!$F$37="Quarterly",IF(AND(AND('Recurring Transactions'!$J$37&lt;=EOMONTH($Q1886,0),$Q1886&lt;='Recurring Transactions'!$L$37),MOD((YEAR($Q1886)-YEAR('Recurring Transactions'!$J$37))*12+MONTH($Q1886)-MONTH('Recurring Transactions'!$J$37),3)=0),1,0),IF('Recurring Transactions'!$F$37="Annually",IF(AND(AND('Recurring Transactions'!$J$37&lt;=EOMONTH($Q1886,0),$Q1886&lt;='Recurring Transactions'!$L$37),MONTH($Q1886)=MONTH('Recurring Transactions'!$J$37)),1,0),0)))))))*'Recurring Transactions'!$D$37)</f>
        <v/>
      </c>
    </row>
    <row r="1887">
      <c r="N1887" s="126">
        <f>'Recurring Transactions'!$A$37</f>
        <v/>
      </c>
      <c r="O1887" s="126">
        <f>'Recurring Transactions'!$B$37</f>
        <v/>
      </c>
      <c r="P1887" s="126">
        <f>'Recurring Transactions'!$E$37</f>
        <v/>
      </c>
      <c r="Q1887" s="72">
        <f>IF('Recurring Transactions'!$J$37="","",EDATE('Recurring Transactions'!$J$37,5))</f>
        <v/>
      </c>
      <c r="R1887" s="126">
        <f>IF($Q1887="","",TEXT($Q1887,"mmm yyyy"))</f>
        <v/>
      </c>
      <c r="S1887" s="124">
        <f>IF(OR('Recurring Transactions'!$A$37="",$Q1887=""),0,(IF('Recurring Transactions'!$F$37="Monthly",IF(AND('Recurring Transactions'!$J$37&lt;=EOMONTH($Q1887,0),$Q1887&lt;='Recurring Transactions'!$L$37),1,0),IF('Recurring Transactions'!$F$37="Semi-monthly",IF(AND('Recurring Transactions'!$J$37&lt;=EOMONTH($Q1887,0),$Q1887&lt;='Recurring Transactions'!$L$37),2,0),IF('Recurring Transactions'!$F$37="Weekly",IF(AND('Recurring Transactions'!$J$37&lt;=EOMONTH($Q1887,0),$Q1887&lt;='Recurring Transactions'!$L$37),MAX(0,INT((MIN(EOMONTH($Q1887,0),'Recurring Transactions'!$L$37)-'Recurring Transactions'!$J$37)/7)+INT(-(MAX('Recurring Transactions'!$J$37,$Q1887)-'Recurring Transactions'!$J$37)/7)+1),0),IF('Recurring Transactions'!$F$37="Bi-weekly",IF(AND('Recurring Transactions'!$J$37&lt;=EOMONTH($Q1887,0),$Q1887&lt;='Recurring Transactions'!$L$37),MAX(0,INT((MIN(EOMONTH($Q1887,0),'Recurring Transactions'!$L$37)-'Recurring Transactions'!$J$37)/14)+INT(-(MAX('Recurring Transactions'!$J$37,$Q1887)-'Recurring Transactions'!$J$37)/14)+1),0),IF('Recurring Transactions'!$F$37="Quarterly",IF(AND(AND('Recurring Transactions'!$J$37&lt;=EOMONTH($Q1887,0),$Q1887&lt;='Recurring Transactions'!$L$37),MOD((YEAR($Q1887)-YEAR('Recurring Transactions'!$J$37))*12+MONTH($Q1887)-MONTH('Recurring Transactions'!$J$37),3)=0),1,0),IF('Recurring Transactions'!$F$37="Annually",IF(AND(AND('Recurring Transactions'!$J$37&lt;=EOMONTH($Q1887,0),$Q1887&lt;='Recurring Transactions'!$L$37),MONTH($Q1887)=MONTH('Recurring Transactions'!$J$37)),1,0),0)))))))*'Recurring Transactions'!$D$37)</f>
        <v/>
      </c>
    </row>
    <row r="1888">
      <c r="N1888" s="126">
        <f>'Recurring Transactions'!$A$37</f>
        <v/>
      </c>
      <c r="O1888" s="126">
        <f>'Recurring Transactions'!$B$37</f>
        <v/>
      </c>
      <c r="P1888" s="126">
        <f>'Recurring Transactions'!$E$37</f>
        <v/>
      </c>
      <c r="Q1888" s="72">
        <f>IF('Recurring Transactions'!$J$37="","",EDATE('Recurring Transactions'!$J$37,6))</f>
        <v/>
      </c>
      <c r="R1888" s="126">
        <f>IF($Q1888="","",TEXT($Q1888,"mmm yyyy"))</f>
        <v/>
      </c>
      <c r="S1888" s="124">
        <f>IF(OR('Recurring Transactions'!$A$37="",$Q1888=""),0,(IF('Recurring Transactions'!$F$37="Monthly",IF(AND('Recurring Transactions'!$J$37&lt;=EOMONTH($Q1888,0),$Q1888&lt;='Recurring Transactions'!$L$37),1,0),IF('Recurring Transactions'!$F$37="Semi-monthly",IF(AND('Recurring Transactions'!$J$37&lt;=EOMONTH($Q1888,0),$Q1888&lt;='Recurring Transactions'!$L$37),2,0),IF('Recurring Transactions'!$F$37="Weekly",IF(AND('Recurring Transactions'!$J$37&lt;=EOMONTH($Q1888,0),$Q1888&lt;='Recurring Transactions'!$L$37),MAX(0,INT((MIN(EOMONTH($Q1888,0),'Recurring Transactions'!$L$37)-'Recurring Transactions'!$J$37)/7)+INT(-(MAX('Recurring Transactions'!$J$37,$Q1888)-'Recurring Transactions'!$J$37)/7)+1),0),IF('Recurring Transactions'!$F$37="Bi-weekly",IF(AND('Recurring Transactions'!$J$37&lt;=EOMONTH($Q1888,0),$Q1888&lt;='Recurring Transactions'!$L$37),MAX(0,INT((MIN(EOMONTH($Q1888,0),'Recurring Transactions'!$L$37)-'Recurring Transactions'!$J$37)/14)+INT(-(MAX('Recurring Transactions'!$J$37,$Q1888)-'Recurring Transactions'!$J$37)/14)+1),0),IF('Recurring Transactions'!$F$37="Quarterly",IF(AND(AND('Recurring Transactions'!$J$37&lt;=EOMONTH($Q1888,0),$Q1888&lt;='Recurring Transactions'!$L$37),MOD((YEAR($Q1888)-YEAR('Recurring Transactions'!$J$37))*12+MONTH($Q1888)-MONTH('Recurring Transactions'!$J$37),3)=0),1,0),IF('Recurring Transactions'!$F$37="Annually",IF(AND(AND('Recurring Transactions'!$J$37&lt;=EOMONTH($Q1888,0),$Q1888&lt;='Recurring Transactions'!$L$37),MONTH($Q1888)=MONTH('Recurring Transactions'!$J$37)),1,0),0)))))))*'Recurring Transactions'!$D$37)</f>
        <v/>
      </c>
    </row>
    <row r="1889">
      <c r="N1889" s="126">
        <f>'Recurring Transactions'!$A$37</f>
        <v/>
      </c>
      <c r="O1889" s="126">
        <f>'Recurring Transactions'!$B$37</f>
        <v/>
      </c>
      <c r="P1889" s="126">
        <f>'Recurring Transactions'!$E$37</f>
        <v/>
      </c>
      <c r="Q1889" s="72">
        <f>IF('Recurring Transactions'!$J$37="","",EDATE('Recurring Transactions'!$J$37,7))</f>
        <v/>
      </c>
      <c r="R1889" s="126">
        <f>IF($Q1889="","",TEXT($Q1889,"mmm yyyy"))</f>
        <v/>
      </c>
      <c r="S1889" s="124">
        <f>IF(OR('Recurring Transactions'!$A$37="",$Q1889=""),0,(IF('Recurring Transactions'!$F$37="Monthly",IF(AND('Recurring Transactions'!$J$37&lt;=EOMONTH($Q1889,0),$Q1889&lt;='Recurring Transactions'!$L$37),1,0),IF('Recurring Transactions'!$F$37="Semi-monthly",IF(AND('Recurring Transactions'!$J$37&lt;=EOMONTH($Q1889,0),$Q1889&lt;='Recurring Transactions'!$L$37),2,0),IF('Recurring Transactions'!$F$37="Weekly",IF(AND('Recurring Transactions'!$J$37&lt;=EOMONTH($Q1889,0),$Q1889&lt;='Recurring Transactions'!$L$37),MAX(0,INT((MIN(EOMONTH($Q1889,0),'Recurring Transactions'!$L$37)-'Recurring Transactions'!$J$37)/7)+INT(-(MAX('Recurring Transactions'!$J$37,$Q1889)-'Recurring Transactions'!$J$37)/7)+1),0),IF('Recurring Transactions'!$F$37="Bi-weekly",IF(AND('Recurring Transactions'!$J$37&lt;=EOMONTH($Q1889,0),$Q1889&lt;='Recurring Transactions'!$L$37),MAX(0,INT((MIN(EOMONTH($Q1889,0),'Recurring Transactions'!$L$37)-'Recurring Transactions'!$J$37)/14)+INT(-(MAX('Recurring Transactions'!$J$37,$Q1889)-'Recurring Transactions'!$J$37)/14)+1),0),IF('Recurring Transactions'!$F$37="Quarterly",IF(AND(AND('Recurring Transactions'!$J$37&lt;=EOMONTH($Q1889,0),$Q1889&lt;='Recurring Transactions'!$L$37),MOD((YEAR($Q1889)-YEAR('Recurring Transactions'!$J$37))*12+MONTH($Q1889)-MONTH('Recurring Transactions'!$J$37),3)=0),1,0),IF('Recurring Transactions'!$F$37="Annually",IF(AND(AND('Recurring Transactions'!$J$37&lt;=EOMONTH($Q1889,0),$Q1889&lt;='Recurring Transactions'!$L$37),MONTH($Q1889)=MONTH('Recurring Transactions'!$J$37)),1,0),0)))))))*'Recurring Transactions'!$D$37)</f>
        <v/>
      </c>
    </row>
    <row r="1890">
      <c r="N1890" s="126">
        <f>'Recurring Transactions'!$A$37</f>
        <v/>
      </c>
      <c r="O1890" s="126">
        <f>'Recurring Transactions'!$B$37</f>
        <v/>
      </c>
      <c r="P1890" s="126">
        <f>'Recurring Transactions'!$E$37</f>
        <v/>
      </c>
      <c r="Q1890" s="72">
        <f>IF('Recurring Transactions'!$J$37="","",EDATE('Recurring Transactions'!$J$37,8))</f>
        <v/>
      </c>
      <c r="R1890" s="126">
        <f>IF($Q1890="","",TEXT($Q1890,"mmm yyyy"))</f>
        <v/>
      </c>
      <c r="S1890" s="124">
        <f>IF(OR('Recurring Transactions'!$A$37="",$Q1890=""),0,(IF('Recurring Transactions'!$F$37="Monthly",IF(AND('Recurring Transactions'!$J$37&lt;=EOMONTH($Q1890,0),$Q1890&lt;='Recurring Transactions'!$L$37),1,0),IF('Recurring Transactions'!$F$37="Semi-monthly",IF(AND('Recurring Transactions'!$J$37&lt;=EOMONTH($Q1890,0),$Q1890&lt;='Recurring Transactions'!$L$37),2,0),IF('Recurring Transactions'!$F$37="Weekly",IF(AND('Recurring Transactions'!$J$37&lt;=EOMONTH($Q1890,0),$Q1890&lt;='Recurring Transactions'!$L$37),MAX(0,INT((MIN(EOMONTH($Q1890,0),'Recurring Transactions'!$L$37)-'Recurring Transactions'!$J$37)/7)+INT(-(MAX('Recurring Transactions'!$J$37,$Q1890)-'Recurring Transactions'!$J$37)/7)+1),0),IF('Recurring Transactions'!$F$37="Bi-weekly",IF(AND('Recurring Transactions'!$J$37&lt;=EOMONTH($Q1890,0),$Q1890&lt;='Recurring Transactions'!$L$37),MAX(0,INT((MIN(EOMONTH($Q1890,0),'Recurring Transactions'!$L$37)-'Recurring Transactions'!$J$37)/14)+INT(-(MAX('Recurring Transactions'!$J$37,$Q1890)-'Recurring Transactions'!$J$37)/14)+1),0),IF('Recurring Transactions'!$F$37="Quarterly",IF(AND(AND('Recurring Transactions'!$J$37&lt;=EOMONTH($Q1890,0),$Q1890&lt;='Recurring Transactions'!$L$37),MOD((YEAR($Q1890)-YEAR('Recurring Transactions'!$J$37))*12+MONTH($Q1890)-MONTH('Recurring Transactions'!$J$37),3)=0),1,0),IF('Recurring Transactions'!$F$37="Annually",IF(AND(AND('Recurring Transactions'!$J$37&lt;=EOMONTH($Q1890,0),$Q1890&lt;='Recurring Transactions'!$L$37),MONTH($Q1890)=MONTH('Recurring Transactions'!$J$37)),1,0),0)))))))*'Recurring Transactions'!$D$37)</f>
        <v/>
      </c>
    </row>
    <row r="1891">
      <c r="N1891" s="126">
        <f>'Recurring Transactions'!$A$37</f>
        <v/>
      </c>
      <c r="O1891" s="126">
        <f>'Recurring Transactions'!$B$37</f>
        <v/>
      </c>
      <c r="P1891" s="126">
        <f>'Recurring Transactions'!$E$37</f>
        <v/>
      </c>
      <c r="Q1891" s="72">
        <f>IF('Recurring Transactions'!$J$37="","",EDATE('Recurring Transactions'!$J$37,9))</f>
        <v/>
      </c>
      <c r="R1891" s="126">
        <f>IF($Q1891="","",TEXT($Q1891,"mmm yyyy"))</f>
        <v/>
      </c>
      <c r="S1891" s="124">
        <f>IF(OR('Recurring Transactions'!$A$37="",$Q1891=""),0,(IF('Recurring Transactions'!$F$37="Monthly",IF(AND('Recurring Transactions'!$J$37&lt;=EOMONTH($Q1891,0),$Q1891&lt;='Recurring Transactions'!$L$37),1,0),IF('Recurring Transactions'!$F$37="Semi-monthly",IF(AND('Recurring Transactions'!$J$37&lt;=EOMONTH($Q1891,0),$Q1891&lt;='Recurring Transactions'!$L$37),2,0),IF('Recurring Transactions'!$F$37="Weekly",IF(AND('Recurring Transactions'!$J$37&lt;=EOMONTH($Q1891,0),$Q1891&lt;='Recurring Transactions'!$L$37),MAX(0,INT((MIN(EOMONTH($Q1891,0),'Recurring Transactions'!$L$37)-'Recurring Transactions'!$J$37)/7)+INT(-(MAX('Recurring Transactions'!$J$37,$Q1891)-'Recurring Transactions'!$J$37)/7)+1),0),IF('Recurring Transactions'!$F$37="Bi-weekly",IF(AND('Recurring Transactions'!$J$37&lt;=EOMONTH($Q1891,0),$Q1891&lt;='Recurring Transactions'!$L$37),MAX(0,INT((MIN(EOMONTH($Q1891,0),'Recurring Transactions'!$L$37)-'Recurring Transactions'!$J$37)/14)+INT(-(MAX('Recurring Transactions'!$J$37,$Q1891)-'Recurring Transactions'!$J$37)/14)+1),0),IF('Recurring Transactions'!$F$37="Quarterly",IF(AND(AND('Recurring Transactions'!$J$37&lt;=EOMONTH($Q1891,0),$Q1891&lt;='Recurring Transactions'!$L$37),MOD((YEAR($Q1891)-YEAR('Recurring Transactions'!$J$37))*12+MONTH($Q1891)-MONTH('Recurring Transactions'!$J$37),3)=0),1,0),IF('Recurring Transactions'!$F$37="Annually",IF(AND(AND('Recurring Transactions'!$J$37&lt;=EOMONTH($Q1891,0),$Q1891&lt;='Recurring Transactions'!$L$37),MONTH($Q1891)=MONTH('Recurring Transactions'!$J$37)),1,0),0)))))))*'Recurring Transactions'!$D$37)</f>
        <v/>
      </c>
    </row>
    <row r="1892">
      <c r="N1892" s="126">
        <f>'Recurring Transactions'!$A$37</f>
        <v/>
      </c>
      <c r="O1892" s="126">
        <f>'Recurring Transactions'!$B$37</f>
        <v/>
      </c>
      <c r="P1892" s="126">
        <f>'Recurring Transactions'!$E$37</f>
        <v/>
      </c>
      <c r="Q1892" s="72">
        <f>IF('Recurring Transactions'!$J$37="","",EDATE('Recurring Transactions'!$J$37,10))</f>
        <v/>
      </c>
      <c r="R1892" s="126">
        <f>IF($Q1892="","",TEXT($Q1892,"mmm yyyy"))</f>
        <v/>
      </c>
      <c r="S1892" s="124">
        <f>IF(OR('Recurring Transactions'!$A$37="",$Q1892=""),0,(IF('Recurring Transactions'!$F$37="Monthly",IF(AND('Recurring Transactions'!$J$37&lt;=EOMONTH($Q1892,0),$Q1892&lt;='Recurring Transactions'!$L$37),1,0),IF('Recurring Transactions'!$F$37="Semi-monthly",IF(AND('Recurring Transactions'!$J$37&lt;=EOMONTH($Q1892,0),$Q1892&lt;='Recurring Transactions'!$L$37),2,0),IF('Recurring Transactions'!$F$37="Weekly",IF(AND('Recurring Transactions'!$J$37&lt;=EOMONTH($Q1892,0),$Q1892&lt;='Recurring Transactions'!$L$37),MAX(0,INT((MIN(EOMONTH($Q1892,0),'Recurring Transactions'!$L$37)-'Recurring Transactions'!$J$37)/7)+INT(-(MAX('Recurring Transactions'!$J$37,$Q1892)-'Recurring Transactions'!$J$37)/7)+1),0),IF('Recurring Transactions'!$F$37="Bi-weekly",IF(AND('Recurring Transactions'!$J$37&lt;=EOMONTH($Q1892,0),$Q1892&lt;='Recurring Transactions'!$L$37),MAX(0,INT((MIN(EOMONTH($Q1892,0),'Recurring Transactions'!$L$37)-'Recurring Transactions'!$J$37)/14)+INT(-(MAX('Recurring Transactions'!$J$37,$Q1892)-'Recurring Transactions'!$J$37)/14)+1),0),IF('Recurring Transactions'!$F$37="Quarterly",IF(AND(AND('Recurring Transactions'!$J$37&lt;=EOMONTH($Q1892,0),$Q1892&lt;='Recurring Transactions'!$L$37),MOD((YEAR($Q1892)-YEAR('Recurring Transactions'!$J$37))*12+MONTH($Q1892)-MONTH('Recurring Transactions'!$J$37),3)=0),1,0),IF('Recurring Transactions'!$F$37="Annually",IF(AND(AND('Recurring Transactions'!$J$37&lt;=EOMONTH($Q1892,0),$Q1892&lt;='Recurring Transactions'!$L$37),MONTH($Q1892)=MONTH('Recurring Transactions'!$J$37)),1,0),0)))))))*'Recurring Transactions'!$D$37)</f>
        <v/>
      </c>
    </row>
    <row r="1893">
      <c r="N1893" s="126">
        <f>'Recurring Transactions'!$A$37</f>
        <v/>
      </c>
      <c r="O1893" s="126">
        <f>'Recurring Transactions'!$B$37</f>
        <v/>
      </c>
      <c r="P1893" s="126">
        <f>'Recurring Transactions'!$E$37</f>
        <v/>
      </c>
      <c r="Q1893" s="72">
        <f>IF('Recurring Transactions'!$J$37="","",EDATE('Recurring Transactions'!$J$37,11))</f>
        <v/>
      </c>
      <c r="R1893" s="126">
        <f>IF($Q1893="","",TEXT($Q1893,"mmm yyyy"))</f>
        <v/>
      </c>
      <c r="S1893" s="124">
        <f>IF(OR('Recurring Transactions'!$A$37="",$Q1893=""),0,(IF('Recurring Transactions'!$F$37="Monthly",IF(AND('Recurring Transactions'!$J$37&lt;=EOMONTH($Q1893,0),$Q1893&lt;='Recurring Transactions'!$L$37),1,0),IF('Recurring Transactions'!$F$37="Semi-monthly",IF(AND('Recurring Transactions'!$J$37&lt;=EOMONTH($Q1893,0),$Q1893&lt;='Recurring Transactions'!$L$37),2,0),IF('Recurring Transactions'!$F$37="Weekly",IF(AND('Recurring Transactions'!$J$37&lt;=EOMONTH($Q1893,0),$Q1893&lt;='Recurring Transactions'!$L$37),MAX(0,INT((MIN(EOMONTH($Q1893,0),'Recurring Transactions'!$L$37)-'Recurring Transactions'!$J$37)/7)+INT(-(MAX('Recurring Transactions'!$J$37,$Q1893)-'Recurring Transactions'!$J$37)/7)+1),0),IF('Recurring Transactions'!$F$37="Bi-weekly",IF(AND('Recurring Transactions'!$J$37&lt;=EOMONTH($Q1893,0),$Q1893&lt;='Recurring Transactions'!$L$37),MAX(0,INT((MIN(EOMONTH($Q1893,0),'Recurring Transactions'!$L$37)-'Recurring Transactions'!$J$37)/14)+INT(-(MAX('Recurring Transactions'!$J$37,$Q1893)-'Recurring Transactions'!$J$37)/14)+1),0),IF('Recurring Transactions'!$F$37="Quarterly",IF(AND(AND('Recurring Transactions'!$J$37&lt;=EOMONTH($Q1893,0),$Q1893&lt;='Recurring Transactions'!$L$37),MOD((YEAR($Q1893)-YEAR('Recurring Transactions'!$J$37))*12+MONTH($Q1893)-MONTH('Recurring Transactions'!$J$37),3)=0),1,0),IF('Recurring Transactions'!$F$37="Annually",IF(AND(AND('Recurring Transactions'!$J$37&lt;=EOMONTH($Q1893,0),$Q1893&lt;='Recurring Transactions'!$L$37),MONTH($Q1893)=MONTH('Recurring Transactions'!$J$37)),1,0),0)))))))*'Recurring Transactions'!$D$37)</f>
        <v/>
      </c>
    </row>
    <row r="1894">
      <c r="N1894" s="126">
        <f>'Recurring Transactions'!$A$37</f>
        <v/>
      </c>
      <c r="O1894" s="126">
        <f>'Recurring Transactions'!$B$37</f>
        <v/>
      </c>
      <c r="P1894" s="126">
        <f>'Recurring Transactions'!$E$37</f>
        <v/>
      </c>
      <c r="Q1894" s="72">
        <f>IF('Recurring Transactions'!$J$37="","",EDATE('Recurring Transactions'!$J$37,12))</f>
        <v/>
      </c>
      <c r="R1894" s="126">
        <f>IF($Q1894="","",TEXT($Q1894,"mmm yyyy"))</f>
        <v/>
      </c>
      <c r="S1894" s="124">
        <f>IF(OR('Recurring Transactions'!$A$37="",$Q1894=""),0,(IF('Recurring Transactions'!$F$37="Monthly",IF(AND('Recurring Transactions'!$J$37&lt;=EOMONTH($Q1894,0),$Q1894&lt;='Recurring Transactions'!$L$37),1,0),IF('Recurring Transactions'!$F$37="Semi-monthly",IF(AND('Recurring Transactions'!$J$37&lt;=EOMONTH($Q1894,0),$Q1894&lt;='Recurring Transactions'!$L$37),2,0),IF('Recurring Transactions'!$F$37="Weekly",IF(AND('Recurring Transactions'!$J$37&lt;=EOMONTH($Q1894,0),$Q1894&lt;='Recurring Transactions'!$L$37),MAX(0,INT((MIN(EOMONTH($Q1894,0),'Recurring Transactions'!$L$37)-'Recurring Transactions'!$J$37)/7)+INT(-(MAX('Recurring Transactions'!$J$37,$Q1894)-'Recurring Transactions'!$J$37)/7)+1),0),IF('Recurring Transactions'!$F$37="Bi-weekly",IF(AND('Recurring Transactions'!$J$37&lt;=EOMONTH($Q1894,0),$Q1894&lt;='Recurring Transactions'!$L$37),MAX(0,INT((MIN(EOMONTH($Q1894,0),'Recurring Transactions'!$L$37)-'Recurring Transactions'!$J$37)/14)+INT(-(MAX('Recurring Transactions'!$J$37,$Q1894)-'Recurring Transactions'!$J$37)/14)+1),0),IF('Recurring Transactions'!$F$37="Quarterly",IF(AND(AND('Recurring Transactions'!$J$37&lt;=EOMONTH($Q1894,0),$Q1894&lt;='Recurring Transactions'!$L$37),MOD((YEAR($Q1894)-YEAR('Recurring Transactions'!$J$37))*12+MONTH($Q1894)-MONTH('Recurring Transactions'!$J$37),3)=0),1,0),IF('Recurring Transactions'!$F$37="Annually",IF(AND(AND('Recurring Transactions'!$J$37&lt;=EOMONTH($Q1894,0),$Q1894&lt;='Recurring Transactions'!$L$37),MONTH($Q1894)=MONTH('Recurring Transactions'!$J$37)),1,0),0)))))))*'Recurring Transactions'!$D$37)</f>
        <v/>
      </c>
    </row>
    <row r="1895">
      <c r="N1895" s="126">
        <f>'Recurring Transactions'!$A$37</f>
        <v/>
      </c>
      <c r="O1895" s="126">
        <f>'Recurring Transactions'!$B$37</f>
        <v/>
      </c>
      <c r="P1895" s="126">
        <f>'Recurring Transactions'!$E$37</f>
        <v/>
      </c>
      <c r="Q1895" s="72">
        <f>IF('Recurring Transactions'!$J$37="","",EDATE('Recurring Transactions'!$J$37,13))</f>
        <v/>
      </c>
      <c r="R1895" s="126">
        <f>IF($Q1895="","",TEXT($Q1895,"mmm yyyy"))</f>
        <v/>
      </c>
      <c r="S1895" s="124">
        <f>IF(OR('Recurring Transactions'!$A$37="",$Q1895=""),0,(IF('Recurring Transactions'!$F$37="Monthly",IF(AND('Recurring Transactions'!$J$37&lt;=EOMONTH($Q1895,0),$Q1895&lt;='Recurring Transactions'!$L$37),1,0),IF('Recurring Transactions'!$F$37="Semi-monthly",IF(AND('Recurring Transactions'!$J$37&lt;=EOMONTH($Q1895,0),$Q1895&lt;='Recurring Transactions'!$L$37),2,0),IF('Recurring Transactions'!$F$37="Weekly",IF(AND('Recurring Transactions'!$J$37&lt;=EOMONTH($Q1895,0),$Q1895&lt;='Recurring Transactions'!$L$37),MAX(0,INT((MIN(EOMONTH($Q1895,0),'Recurring Transactions'!$L$37)-'Recurring Transactions'!$J$37)/7)+INT(-(MAX('Recurring Transactions'!$J$37,$Q1895)-'Recurring Transactions'!$J$37)/7)+1),0),IF('Recurring Transactions'!$F$37="Bi-weekly",IF(AND('Recurring Transactions'!$J$37&lt;=EOMONTH($Q1895,0),$Q1895&lt;='Recurring Transactions'!$L$37),MAX(0,INT((MIN(EOMONTH($Q1895,0),'Recurring Transactions'!$L$37)-'Recurring Transactions'!$J$37)/14)+INT(-(MAX('Recurring Transactions'!$J$37,$Q1895)-'Recurring Transactions'!$J$37)/14)+1),0),IF('Recurring Transactions'!$F$37="Quarterly",IF(AND(AND('Recurring Transactions'!$J$37&lt;=EOMONTH($Q1895,0),$Q1895&lt;='Recurring Transactions'!$L$37),MOD((YEAR($Q1895)-YEAR('Recurring Transactions'!$J$37))*12+MONTH($Q1895)-MONTH('Recurring Transactions'!$J$37),3)=0),1,0),IF('Recurring Transactions'!$F$37="Annually",IF(AND(AND('Recurring Transactions'!$J$37&lt;=EOMONTH($Q1895,0),$Q1895&lt;='Recurring Transactions'!$L$37),MONTH($Q1895)=MONTH('Recurring Transactions'!$J$37)),1,0),0)))))))*'Recurring Transactions'!$D$37)</f>
        <v/>
      </c>
    </row>
    <row r="1896">
      <c r="N1896" s="126">
        <f>'Recurring Transactions'!$A$37</f>
        <v/>
      </c>
      <c r="O1896" s="126">
        <f>'Recurring Transactions'!$B$37</f>
        <v/>
      </c>
      <c r="P1896" s="126">
        <f>'Recurring Transactions'!$E$37</f>
        <v/>
      </c>
      <c r="Q1896" s="72">
        <f>IF('Recurring Transactions'!$J$37="","",EDATE('Recurring Transactions'!$J$37,14))</f>
        <v/>
      </c>
      <c r="R1896" s="126">
        <f>IF($Q1896="","",TEXT($Q1896,"mmm yyyy"))</f>
        <v/>
      </c>
      <c r="S1896" s="124">
        <f>IF(OR('Recurring Transactions'!$A$37="",$Q1896=""),0,(IF('Recurring Transactions'!$F$37="Monthly",IF(AND('Recurring Transactions'!$J$37&lt;=EOMONTH($Q1896,0),$Q1896&lt;='Recurring Transactions'!$L$37),1,0),IF('Recurring Transactions'!$F$37="Semi-monthly",IF(AND('Recurring Transactions'!$J$37&lt;=EOMONTH($Q1896,0),$Q1896&lt;='Recurring Transactions'!$L$37),2,0),IF('Recurring Transactions'!$F$37="Weekly",IF(AND('Recurring Transactions'!$J$37&lt;=EOMONTH($Q1896,0),$Q1896&lt;='Recurring Transactions'!$L$37),MAX(0,INT((MIN(EOMONTH($Q1896,0),'Recurring Transactions'!$L$37)-'Recurring Transactions'!$J$37)/7)+INT(-(MAX('Recurring Transactions'!$J$37,$Q1896)-'Recurring Transactions'!$J$37)/7)+1),0),IF('Recurring Transactions'!$F$37="Bi-weekly",IF(AND('Recurring Transactions'!$J$37&lt;=EOMONTH($Q1896,0),$Q1896&lt;='Recurring Transactions'!$L$37),MAX(0,INT((MIN(EOMONTH($Q1896,0),'Recurring Transactions'!$L$37)-'Recurring Transactions'!$J$37)/14)+INT(-(MAX('Recurring Transactions'!$J$37,$Q1896)-'Recurring Transactions'!$J$37)/14)+1),0),IF('Recurring Transactions'!$F$37="Quarterly",IF(AND(AND('Recurring Transactions'!$J$37&lt;=EOMONTH($Q1896,0),$Q1896&lt;='Recurring Transactions'!$L$37),MOD((YEAR($Q1896)-YEAR('Recurring Transactions'!$J$37))*12+MONTH($Q1896)-MONTH('Recurring Transactions'!$J$37),3)=0),1,0),IF('Recurring Transactions'!$F$37="Annually",IF(AND(AND('Recurring Transactions'!$J$37&lt;=EOMONTH($Q1896,0),$Q1896&lt;='Recurring Transactions'!$L$37),MONTH($Q1896)=MONTH('Recurring Transactions'!$J$37)),1,0),0)))))))*'Recurring Transactions'!$D$37)</f>
        <v/>
      </c>
    </row>
    <row r="1897">
      <c r="N1897" s="126">
        <f>'Recurring Transactions'!$A$37</f>
        <v/>
      </c>
      <c r="O1897" s="126">
        <f>'Recurring Transactions'!$B$37</f>
        <v/>
      </c>
      <c r="P1897" s="126">
        <f>'Recurring Transactions'!$E$37</f>
        <v/>
      </c>
      <c r="Q1897" s="72">
        <f>IF('Recurring Transactions'!$J$37="","",EDATE('Recurring Transactions'!$J$37,15))</f>
        <v/>
      </c>
      <c r="R1897" s="126">
        <f>IF($Q1897="","",TEXT($Q1897,"mmm yyyy"))</f>
        <v/>
      </c>
      <c r="S1897" s="124">
        <f>IF(OR('Recurring Transactions'!$A$37="",$Q1897=""),0,(IF('Recurring Transactions'!$F$37="Monthly",IF(AND('Recurring Transactions'!$J$37&lt;=EOMONTH($Q1897,0),$Q1897&lt;='Recurring Transactions'!$L$37),1,0),IF('Recurring Transactions'!$F$37="Semi-monthly",IF(AND('Recurring Transactions'!$J$37&lt;=EOMONTH($Q1897,0),$Q1897&lt;='Recurring Transactions'!$L$37),2,0),IF('Recurring Transactions'!$F$37="Weekly",IF(AND('Recurring Transactions'!$J$37&lt;=EOMONTH($Q1897,0),$Q1897&lt;='Recurring Transactions'!$L$37),MAX(0,INT((MIN(EOMONTH($Q1897,0),'Recurring Transactions'!$L$37)-'Recurring Transactions'!$J$37)/7)+INT(-(MAX('Recurring Transactions'!$J$37,$Q1897)-'Recurring Transactions'!$J$37)/7)+1),0),IF('Recurring Transactions'!$F$37="Bi-weekly",IF(AND('Recurring Transactions'!$J$37&lt;=EOMONTH($Q1897,0),$Q1897&lt;='Recurring Transactions'!$L$37),MAX(0,INT((MIN(EOMONTH($Q1897,0),'Recurring Transactions'!$L$37)-'Recurring Transactions'!$J$37)/14)+INT(-(MAX('Recurring Transactions'!$J$37,$Q1897)-'Recurring Transactions'!$J$37)/14)+1),0),IF('Recurring Transactions'!$F$37="Quarterly",IF(AND(AND('Recurring Transactions'!$J$37&lt;=EOMONTH($Q1897,0),$Q1897&lt;='Recurring Transactions'!$L$37),MOD((YEAR($Q1897)-YEAR('Recurring Transactions'!$J$37))*12+MONTH($Q1897)-MONTH('Recurring Transactions'!$J$37),3)=0),1,0),IF('Recurring Transactions'!$F$37="Annually",IF(AND(AND('Recurring Transactions'!$J$37&lt;=EOMONTH($Q1897,0),$Q1897&lt;='Recurring Transactions'!$L$37),MONTH($Q1897)=MONTH('Recurring Transactions'!$J$37)),1,0),0)))))))*'Recurring Transactions'!$D$37)</f>
        <v/>
      </c>
    </row>
    <row r="1898">
      <c r="N1898" s="126">
        <f>'Recurring Transactions'!$A$37</f>
        <v/>
      </c>
      <c r="O1898" s="126">
        <f>'Recurring Transactions'!$B$37</f>
        <v/>
      </c>
      <c r="P1898" s="126">
        <f>'Recurring Transactions'!$E$37</f>
        <v/>
      </c>
      <c r="Q1898" s="72">
        <f>IF('Recurring Transactions'!$J$37="","",EDATE('Recurring Transactions'!$J$37,16))</f>
        <v/>
      </c>
      <c r="R1898" s="126">
        <f>IF($Q1898="","",TEXT($Q1898,"mmm yyyy"))</f>
        <v/>
      </c>
      <c r="S1898" s="124">
        <f>IF(OR('Recurring Transactions'!$A$37="",$Q1898=""),0,(IF('Recurring Transactions'!$F$37="Monthly",IF(AND('Recurring Transactions'!$J$37&lt;=EOMONTH($Q1898,0),$Q1898&lt;='Recurring Transactions'!$L$37),1,0),IF('Recurring Transactions'!$F$37="Semi-monthly",IF(AND('Recurring Transactions'!$J$37&lt;=EOMONTH($Q1898,0),$Q1898&lt;='Recurring Transactions'!$L$37),2,0),IF('Recurring Transactions'!$F$37="Weekly",IF(AND('Recurring Transactions'!$J$37&lt;=EOMONTH($Q1898,0),$Q1898&lt;='Recurring Transactions'!$L$37),MAX(0,INT((MIN(EOMONTH($Q1898,0),'Recurring Transactions'!$L$37)-'Recurring Transactions'!$J$37)/7)+INT(-(MAX('Recurring Transactions'!$J$37,$Q1898)-'Recurring Transactions'!$J$37)/7)+1),0),IF('Recurring Transactions'!$F$37="Bi-weekly",IF(AND('Recurring Transactions'!$J$37&lt;=EOMONTH($Q1898,0),$Q1898&lt;='Recurring Transactions'!$L$37),MAX(0,INT((MIN(EOMONTH($Q1898,0),'Recurring Transactions'!$L$37)-'Recurring Transactions'!$J$37)/14)+INT(-(MAX('Recurring Transactions'!$J$37,$Q1898)-'Recurring Transactions'!$J$37)/14)+1),0),IF('Recurring Transactions'!$F$37="Quarterly",IF(AND(AND('Recurring Transactions'!$J$37&lt;=EOMONTH($Q1898,0),$Q1898&lt;='Recurring Transactions'!$L$37),MOD((YEAR($Q1898)-YEAR('Recurring Transactions'!$J$37))*12+MONTH($Q1898)-MONTH('Recurring Transactions'!$J$37),3)=0),1,0),IF('Recurring Transactions'!$F$37="Annually",IF(AND(AND('Recurring Transactions'!$J$37&lt;=EOMONTH($Q1898,0),$Q1898&lt;='Recurring Transactions'!$L$37),MONTH($Q1898)=MONTH('Recurring Transactions'!$J$37)),1,0),0)))))))*'Recurring Transactions'!$D$37)</f>
        <v/>
      </c>
    </row>
    <row r="1899">
      <c r="N1899" s="126">
        <f>'Recurring Transactions'!$A$37</f>
        <v/>
      </c>
      <c r="O1899" s="126">
        <f>'Recurring Transactions'!$B$37</f>
        <v/>
      </c>
      <c r="P1899" s="126">
        <f>'Recurring Transactions'!$E$37</f>
        <v/>
      </c>
      <c r="Q1899" s="72">
        <f>IF('Recurring Transactions'!$J$37="","",EDATE('Recurring Transactions'!$J$37,17))</f>
        <v/>
      </c>
      <c r="R1899" s="126">
        <f>IF($Q1899="","",TEXT($Q1899,"mmm yyyy"))</f>
        <v/>
      </c>
      <c r="S1899" s="124">
        <f>IF(OR('Recurring Transactions'!$A$37="",$Q1899=""),0,(IF('Recurring Transactions'!$F$37="Monthly",IF(AND('Recurring Transactions'!$J$37&lt;=EOMONTH($Q1899,0),$Q1899&lt;='Recurring Transactions'!$L$37),1,0),IF('Recurring Transactions'!$F$37="Semi-monthly",IF(AND('Recurring Transactions'!$J$37&lt;=EOMONTH($Q1899,0),$Q1899&lt;='Recurring Transactions'!$L$37),2,0),IF('Recurring Transactions'!$F$37="Weekly",IF(AND('Recurring Transactions'!$J$37&lt;=EOMONTH($Q1899,0),$Q1899&lt;='Recurring Transactions'!$L$37),MAX(0,INT((MIN(EOMONTH($Q1899,0),'Recurring Transactions'!$L$37)-'Recurring Transactions'!$J$37)/7)+INT(-(MAX('Recurring Transactions'!$J$37,$Q1899)-'Recurring Transactions'!$J$37)/7)+1),0),IF('Recurring Transactions'!$F$37="Bi-weekly",IF(AND('Recurring Transactions'!$J$37&lt;=EOMONTH($Q1899,0),$Q1899&lt;='Recurring Transactions'!$L$37),MAX(0,INT((MIN(EOMONTH($Q1899,0),'Recurring Transactions'!$L$37)-'Recurring Transactions'!$J$37)/14)+INT(-(MAX('Recurring Transactions'!$J$37,$Q1899)-'Recurring Transactions'!$J$37)/14)+1),0),IF('Recurring Transactions'!$F$37="Quarterly",IF(AND(AND('Recurring Transactions'!$J$37&lt;=EOMONTH($Q1899,0),$Q1899&lt;='Recurring Transactions'!$L$37),MOD((YEAR($Q1899)-YEAR('Recurring Transactions'!$J$37))*12+MONTH($Q1899)-MONTH('Recurring Transactions'!$J$37),3)=0),1,0),IF('Recurring Transactions'!$F$37="Annually",IF(AND(AND('Recurring Transactions'!$J$37&lt;=EOMONTH($Q1899,0),$Q1899&lt;='Recurring Transactions'!$L$37),MONTH($Q1899)=MONTH('Recurring Transactions'!$J$37)),1,0),0)))))))*'Recurring Transactions'!$D$37)</f>
        <v/>
      </c>
    </row>
    <row r="1900">
      <c r="N1900" s="126">
        <f>'Recurring Transactions'!$A$37</f>
        <v/>
      </c>
      <c r="O1900" s="126">
        <f>'Recurring Transactions'!$B$37</f>
        <v/>
      </c>
      <c r="P1900" s="126">
        <f>'Recurring Transactions'!$E$37</f>
        <v/>
      </c>
      <c r="Q1900" s="72">
        <f>IF('Recurring Transactions'!$J$37="","",EDATE('Recurring Transactions'!$J$37,18))</f>
        <v/>
      </c>
      <c r="R1900" s="126">
        <f>IF($Q1900="","",TEXT($Q1900,"mmm yyyy"))</f>
        <v/>
      </c>
      <c r="S1900" s="124">
        <f>IF(OR('Recurring Transactions'!$A$37="",$Q1900=""),0,(IF('Recurring Transactions'!$F$37="Monthly",IF(AND('Recurring Transactions'!$J$37&lt;=EOMONTH($Q1900,0),$Q1900&lt;='Recurring Transactions'!$L$37),1,0),IF('Recurring Transactions'!$F$37="Semi-monthly",IF(AND('Recurring Transactions'!$J$37&lt;=EOMONTH($Q1900,0),$Q1900&lt;='Recurring Transactions'!$L$37),2,0),IF('Recurring Transactions'!$F$37="Weekly",IF(AND('Recurring Transactions'!$J$37&lt;=EOMONTH($Q1900,0),$Q1900&lt;='Recurring Transactions'!$L$37),MAX(0,INT((MIN(EOMONTH($Q1900,0),'Recurring Transactions'!$L$37)-'Recurring Transactions'!$J$37)/7)+INT(-(MAX('Recurring Transactions'!$J$37,$Q1900)-'Recurring Transactions'!$J$37)/7)+1),0),IF('Recurring Transactions'!$F$37="Bi-weekly",IF(AND('Recurring Transactions'!$J$37&lt;=EOMONTH($Q1900,0),$Q1900&lt;='Recurring Transactions'!$L$37),MAX(0,INT((MIN(EOMONTH($Q1900,0),'Recurring Transactions'!$L$37)-'Recurring Transactions'!$J$37)/14)+INT(-(MAX('Recurring Transactions'!$J$37,$Q1900)-'Recurring Transactions'!$J$37)/14)+1),0),IF('Recurring Transactions'!$F$37="Quarterly",IF(AND(AND('Recurring Transactions'!$J$37&lt;=EOMONTH($Q1900,0),$Q1900&lt;='Recurring Transactions'!$L$37),MOD((YEAR($Q1900)-YEAR('Recurring Transactions'!$J$37))*12+MONTH($Q1900)-MONTH('Recurring Transactions'!$J$37),3)=0),1,0),IF('Recurring Transactions'!$F$37="Annually",IF(AND(AND('Recurring Transactions'!$J$37&lt;=EOMONTH($Q1900,0),$Q1900&lt;='Recurring Transactions'!$L$37),MONTH($Q1900)=MONTH('Recurring Transactions'!$J$37)),1,0),0)))))))*'Recurring Transactions'!$D$37)</f>
        <v/>
      </c>
    </row>
    <row r="1901">
      <c r="N1901" s="126">
        <f>'Recurring Transactions'!$A$37</f>
        <v/>
      </c>
      <c r="O1901" s="126">
        <f>'Recurring Transactions'!$B$37</f>
        <v/>
      </c>
      <c r="P1901" s="126">
        <f>'Recurring Transactions'!$E$37</f>
        <v/>
      </c>
      <c r="Q1901" s="72">
        <f>IF('Recurring Transactions'!$J$37="","",EDATE('Recurring Transactions'!$J$37,19))</f>
        <v/>
      </c>
      <c r="R1901" s="126">
        <f>IF($Q1901="","",TEXT($Q1901,"mmm yyyy"))</f>
        <v/>
      </c>
      <c r="S1901" s="124">
        <f>IF(OR('Recurring Transactions'!$A$37="",$Q1901=""),0,(IF('Recurring Transactions'!$F$37="Monthly",IF(AND('Recurring Transactions'!$J$37&lt;=EOMONTH($Q1901,0),$Q1901&lt;='Recurring Transactions'!$L$37),1,0),IF('Recurring Transactions'!$F$37="Semi-monthly",IF(AND('Recurring Transactions'!$J$37&lt;=EOMONTH($Q1901,0),$Q1901&lt;='Recurring Transactions'!$L$37),2,0),IF('Recurring Transactions'!$F$37="Weekly",IF(AND('Recurring Transactions'!$J$37&lt;=EOMONTH($Q1901,0),$Q1901&lt;='Recurring Transactions'!$L$37),MAX(0,INT((MIN(EOMONTH($Q1901,0),'Recurring Transactions'!$L$37)-'Recurring Transactions'!$J$37)/7)+INT(-(MAX('Recurring Transactions'!$J$37,$Q1901)-'Recurring Transactions'!$J$37)/7)+1),0),IF('Recurring Transactions'!$F$37="Bi-weekly",IF(AND('Recurring Transactions'!$J$37&lt;=EOMONTH($Q1901,0),$Q1901&lt;='Recurring Transactions'!$L$37),MAX(0,INT((MIN(EOMONTH($Q1901,0),'Recurring Transactions'!$L$37)-'Recurring Transactions'!$J$37)/14)+INT(-(MAX('Recurring Transactions'!$J$37,$Q1901)-'Recurring Transactions'!$J$37)/14)+1),0),IF('Recurring Transactions'!$F$37="Quarterly",IF(AND(AND('Recurring Transactions'!$J$37&lt;=EOMONTH($Q1901,0),$Q1901&lt;='Recurring Transactions'!$L$37),MOD((YEAR($Q1901)-YEAR('Recurring Transactions'!$J$37))*12+MONTH($Q1901)-MONTH('Recurring Transactions'!$J$37),3)=0),1,0),IF('Recurring Transactions'!$F$37="Annually",IF(AND(AND('Recurring Transactions'!$J$37&lt;=EOMONTH($Q1901,0),$Q1901&lt;='Recurring Transactions'!$L$37),MONTH($Q1901)=MONTH('Recurring Transactions'!$J$37)),1,0),0)))))))*'Recurring Transactions'!$D$37)</f>
        <v/>
      </c>
    </row>
    <row r="1902">
      <c r="N1902" s="126">
        <f>'Recurring Transactions'!$A$37</f>
        <v/>
      </c>
      <c r="O1902" s="126">
        <f>'Recurring Transactions'!$B$37</f>
        <v/>
      </c>
      <c r="P1902" s="126">
        <f>'Recurring Transactions'!$E$37</f>
        <v/>
      </c>
      <c r="Q1902" s="72">
        <f>IF('Recurring Transactions'!$J$37="","",EDATE('Recurring Transactions'!$J$37,20))</f>
        <v/>
      </c>
      <c r="R1902" s="126">
        <f>IF($Q1902="","",TEXT($Q1902,"mmm yyyy"))</f>
        <v/>
      </c>
      <c r="S1902" s="124">
        <f>IF(OR('Recurring Transactions'!$A$37="",$Q1902=""),0,(IF('Recurring Transactions'!$F$37="Monthly",IF(AND('Recurring Transactions'!$J$37&lt;=EOMONTH($Q1902,0),$Q1902&lt;='Recurring Transactions'!$L$37),1,0),IF('Recurring Transactions'!$F$37="Semi-monthly",IF(AND('Recurring Transactions'!$J$37&lt;=EOMONTH($Q1902,0),$Q1902&lt;='Recurring Transactions'!$L$37),2,0),IF('Recurring Transactions'!$F$37="Weekly",IF(AND('Recurring Transactions'!$J$37&lt;=EOMONTH($Q1902,0),$Q1902&lt;='Recurring Transactions'!$L$37),MAX(0,INT((MIN(EOMONTH($Q1902,0),'Recurring Transactions'!$L$37)-'Recurring Transactions'!$J$37)/7)+INT(-(MAX('Recurring Transactions'!$J$37,$Q1902)-'Recurring Transactions'!$J$37)/7)+1),0),IF('Recurring Transactions'!$F$37="Bi-weekly",IF(AND('Recurring Transactions'!$J$37&lt;=EOMONTH($Q1902,0),$Q1902&lt;='Recurring Transactions'!$L$37),MAX(0,INT((MIN(EOMONTH($Q1902,0),'Recurring Transactions'!$L$37)-'Recurring Transactions'!$J$37)/14)+INT(-(MAX('Recurring Transactions'!$J$37,$Q1902)-'Recurring Transactions'!$J$37)/14)+1),0),IF('Recurring Transactions'!$F$37="Quarterly",IF(AND(AND('Recurring Transactions'!$J$37&lt;=EOMONTH($Q1902,0),$Q1902&lt;='Recurring Transactions'!$L$37),MOD((YEAR($Q1902)-YEAR('Recurring Transactions'!$J$37))*12+MONTH($Q1902)-MONTH('Recurring Transactions'!$J$37),3)=0),1,0),IF('Recurring Transactions'!$F$37="Annually",IF(AND(AND('Recurring Transactions'!$J$37&lt;=EOMONTH($Q1902,0),$Q1902&lt;='Recurring Transactions'!$L$37),MONTH($Q1902)=MONTH('Recurring Transactions'!$J$37)),1,0),0)))))))*'Recurring Transactions'!$D$37)</f>
        <v/>
      </c>
    </row>
    <row r="1903">
      <c r="N1903" s="126">
        <f>'Recurring Transactions'!$A$37</f>
        <v/>
      </c>
      <c r="O1903" s="126">
        <f>'Recurring Transactions'!$B$37</f>
        <v/>
      </c>
      <c r="P1903" s="126">
        <f>'Recurring Transactions'!$E$37</f>
        <v/>
      </c>
      <c r="Q1903" s="72">
        <f>IF('Recurring Transactions'!$J$37="","",EDATE('Recurring Transactions'!$J$37,21))</f>
        <v/>
      </c>
      <c r="R1903" s="126">
        <f>IF($Q1903="","",TEXT($Q1903,"mmm yyyy"))</f>
        <v/>
      </c>
      <c r="S1903" s="124">
        <f>IF(OR('Recurring Transactions'!$A$37="",$Q1903=""),0,(IF('Recurring Transactions'!$F$37="Monthly",IF(AND('Recurring Transactions'!$J$37&lt;=EOMONTH($Q1903,0),$Q1903&lt;='Recurring Transactions'!$L$37),1,0),IF('Recurring Transactions'!$F$37="Semi-monthly",IF(AND('Recurring Transactions'!$J$37&lt;=EOMONTH($Q1903,0),$Q1903&lt;='Recurring Transactions'!$L$37),2,0),IF('Recurring Transactions'!$F$37="Weekly",IF(AND('Recurring Transactions'!$J$37&lt;=EOMONTH($Q1903,0),$Q1903&lt;='Recurring Transactions'!$L$37),MAX(0,INT((MIN(EOMONTH($Q1903,0),'Recurring Transactions'!$L$37)-'Recurring Transactions'!$J$37)/7)+INT(-(MAX('Recurring Transactions'!$J$37,$Q1903)-'Recurring Transactions'!$J$37)/7)+1),0),IF('Recurring Transactions'!$F$37="Bi-weekly",IF(AND('Recurring Transactions'!$J$37&lt;=EOMONTH($Q1903,0),$Q1903&lt;='Recurring Transactions'!$L$37),MAX(0,INT((MIN(EOMONTH($Q1903,0),'Recurring Transactions'!$L$37)-'Recurring Transactions'!$J$37)/14)+INT(-(MAX('Recurring Transactions'!$J$37,$Q1903)-'Recurring Transactions'!$J$37)/14)+1),0),IF('Recurring Transactions'!$F$37="Quarterly",IF(AND(AND('Recurring Transactions'!$J$37&lt;=EOMONTH($Q1903,0),$Q1903&lt;='Recurring Transactions'!$L$37),MOD((YEAR($Q1903)-YEAR('Recurring Transactions'!$J$37))*12+MONTH($Q1903)-MONTH('Recurring Transactions'!$J$37),3)=0),1,0),IF('Recurring Transactions'!$F$37="Annually",IF(AND(AND('Recurring Transactions'!$J$37&lt;=EOMONTH($Q1903,0),$Q1903&lt;='Recurring Transactions'!$L$37),MONTH($Q1903)=MONTH('Recurring Transactions'!$J$37)),1,0),0)))))))*'Recurring Transactions'!$D$37)</f>
        <v/>
      </c>
    </row>
    <row r="1904">
      <c r="N1904" s="126">
        <f>'Recurring Transactions'!$A$37</f>
        <v/>
      </c>
      <c r="O1904" s="126">
        <f>'Recurring Transactions'!$B$37</f>
        <v/>
      </c>
      <c r="P1904" s="126">
        <f>'Recurring Transactions'!$E$37</f>
        <v/>
      </c>
      <c r="Q1904" s="72">
        <f>IF('Recurring Transactions'!$J$37="","",EDATE('Recurring Transactions'!$J$37,22))</f>
        <v/>
      </c>
      <c r="R1904" s="126">
        <f>IF($Q1904="","",TEXT($Q1904,"mmm yyyy"))</f>
        <v/>
      </c>
      <c r="S1904" s="124">
        <f>IF(OR('Recurring Transactions'!$A$37="",$Q1904=""),0,(IF('Recurring Transactions'!$F$37="Monthly",IF(AND('Recurring Transactions'!$J$37&lt;=EOMONTH($Q1904,0),$Q1904&lt;='Recurring Transactions'!$L$37),1,0),IF('Recurring Transactions'!$F$37="Semi-monthly",IF(AND('Recurring Transactions'!$J$37&lt;=EOMONTH($Q1904,0),$Q1904&lt;='Recurring Transactions'!$L$37),2,0),IF('Recurring Transactions'!$F$37="Weekly",IF(AND('Recurring Transactions'!$J$37&lt;=EOMONTH($Q1904,0),$Q1904&lt;='Recurring Transactions'!$L$37),MAX(0,INT((MIN(EOMONTH($Q1904,0),'Recurring Transactions'!$L$37)-'Recurring Transactions'!$J$37)/7)+INT(-(MAX('Recurring Transactions'!$J$37,$Q1904)-'Recurring Transactions'!$J$37)/7)+1),0),IF('Recurring Transactions'!$F$37="Bi-weekly",IF(AND('Recurring Transactions'!$J$37&lt;=EOMONTH($Q1904,0),$Q1904&lt;='Recurring Transactions'!$L$37),MAX(0,INT((MIN(EOMONTH($Q1904,0),'Recurring Transactions'!$L$37)-'Recurring Transactions'!$J$37)/14)+INT(-(MAX('Recurring Transactions'!$J$37,$Q1904)-'Recurring Transactions'!$J$37)/14)+1),0),IF('Recurring Transactions'!$F$37="Quarterly",IF(AND(AND('Recurring Transactions'!$J$37&lt;=EOMONTH($Q1904,0),$Q1904&lt;='Recurring Transactions'!$L$37),MOD((YEAR($Q1904)-YEAR('Recurring Transactions'!$J$37))*12+MONTH($Q1904)-MONTH('Recurring Transactions'!$J$37),3)=0),1,0),IF('Recurring Transactions'!$F$37="Annually",IF(AND(AND('Recurring Transactions'!$J$37&lt;=EOMONTH($Q1904,0),$Q1904&lt;='Recurring Transactions'!$L$37),MONTH($Q1904)=MONTH('Recurring Transactions'!$J$37)),1,0),0)))))))*'Recurring Transactions'!$D$37)</f>
        <v/>
      </c>
    </row>
    <row r="1905">
      <c r="N1905" s="126">
        <f>'Recurring Transactions'!$A$37</f>
        <v/>
      </c>
      <c r="O1905" s="126">
        <f>'Recurring Transactions'!$B$37</f>
        <v/>
      </c>
      <c r="P1905" s="126">
        <f>'Recurring Transactions'!$E$37</f>
        <v/>
      </c>
      <c r="Q1905" s="72">
        <f>IF('Recurring Transactions'!$J$37="","",EDATE('Recurring Transactions'!$J$37,23))</f>
        <v/>
      </c>
      <c r="R1905" s="126">
        <f>IF($Q1905="","",TEXT($Q1905,"mmm yyyy"))</f>
        <v/>
      </c>
      <c r="S1905" s="124">
        <f>IF(OR('Recurring Transactions'!$A$37="",$Q1905=""),0,(IF('Recurring Transactions'!$F$37="Monthly",IF(AND('Recurring Transactions'!$J$37&lt;=EOMONTH($Q1905,0),$Q1905&lt;='Recurring Transactions'!$L$37),1,0),IF('Recurring Transactions'!$F$37="Semi-monthly",IF(AND('Recurring Transactions'!$J$37&lt;=EOMONTH($Q1905,0),$Q1905&lt;='Recurring Transactions'!$L$37),2,0),IF('Recurring Transactions'!$F$37="Weekly",IF(AND('Recurring Transactions'!$J$37&lt;=EOMONTH($Q1905,0),$Q1905&lt;='Recurring Transactions'!$L$37),MAX(0,INT((MIN(EOMONTH($Q1905,0),'Recurring Transactions'!$L$37)-'Recurring Transactions'!$J$37)/7)+INT(-(MAX('Recurring Transactions'!$J$37,$Q1905)-'Recurring Transactions'!$J$37)/7)+1),0),IF('Recurring Transactions'!$F$37="Bi-weekly",IF(AND('Recurring Transactions'!$J$37&lt;=EOMONTH($Q1905,0),$Q1905&lt;='Recurring Transactions'!$L$37),MAX(0,INT((MIN(EOMONTH($Q1905,0),'Recurring Transactions'!$L$37)-'Recurring Transactions'!$J$37)/14)+INT(-(MAX('Recurring Transactions'!$J$37,$Q1905)-'Recurring Transactions'!$J$37)/14)+1),0),IF('Recurring Transactions'!$F$37="Quarterly",IF(AND(AND('Recurring Transactions'!$J$37&lt;=EOMONTH($Q1905,0),$Q1905&lt;='Recurring Transactions'!$L$37),MOD((YEAR($Q1905)-YEAR('Recurring Transactions'!$J$37))*12+MONTH($Q1905)-MONTH('Recurring Transactions'!$J$37),3)=0),1,0),IF('Recurring Transactions'!$F$37="Annually",IF(AND(AND('Recurring Transactions'!$J$37&lt;=EOMONTH($Q1905,0),$Q1905&lt;='Recurring Transactions'!$L$37),MONTH($Q1905)=MONTH('Recurring Transactions'!$J$37)),1,0),0)))))))*'Recurring Transactions'!$D$37)</f>
        <v/>
      </c>
    </row>
    <row r="1906">
      <c r="N1906" s="126">
        <f>'Recurring Transactions'!$A$37</f>
        <v/>
      </c>
      <c r="O1906" s="126">
        <f>'Recurring Transactions'!$B$37</f>
        <v/>
      </c>
      <c r="P1906" s="126">
        <f>'Recurring Transactions'!$E$37</f>
        <v/>
      </c>
      <c r="Q1906" s="72">
        <f>IF('Recurring Transactions'!$J$37="","",EDATE('Recurring Transactions'!$J$37,24))</f>
        <v/>
      </c>
      <c r="R1906" s="126">
        <f>IF($Q1906="","",TEXT($Q1906,"mmm yyyy"))</f>
        <v/>
      </c>
      <c r="S1906" s="124">
        <f>IF(OR('Recurring Transactions'!$A$37="",$Q1906=""),0,(IF('Recurring Transactions'!$F$37="Monthly",IF(AND('Recurring Transactions'!$J$37&lt;=EOMONTH($Q1906,0),$Q1906&lt;='Recurring Transactions'!$L$37),1,0),IF('Recurring Transactions'!$F$37="Semi-monthly",IF(AND('Recurring Transactions'!$J$37&lt;=EOMONTH($Q1906,0),$Q1906&lt;='Recurring Transactions'!$L$37),2,0),IF('Recurring Transactions'!$F$37="Weekly",IF(AND('Recurring Transactions'!$J$37&lt;=EOMONTH($Q1906,0),$Q1906&lt;='Recurring Transactions'!$L$37),MAX(0,INT((MIN(EOMONTH($Q1906,0),'Recurring Transactions'!$L$37)-'Recurring Transactions'!$J$37)/7)+INT(-(MAX('Recurring Transactions'!$J$37,$Q1906)-'Recurring Transactions'!$J$37)/7)+1),0),IF('Recurring Transactions'!$F$37="Bi-weekly",IF(AND('Recurring Transactions'!$J$37&lt;=EOMONTH($Q1906,0),$Q1906&lt;='Recurring Transactions'!$L$37),MAX(0,INT((MIN(EOMONTH($Q1906,0),'Recurring Transactions'!$L$37)-'Recurring Transactions'!$J$37)/14)+INT(-(MAX('Recurring Transactions'!$J$37,$Q1906)-'Recurring Transactions'!$J$37)/14)+1),0),IF('Recurring Transactions'!$F$37="Quarterly",IF(AND(AND('Recurring Transactions'!$J$37&lt;=EOMONTH($Q1906,0),$Q1906&lt;='Recurring Transactions'!$L$37),MOD((YEAR($Q1906)-YEAR('Recurring Transactions'!$J$37))*12+MONTH($Q1906)-MONTH('Recurring Transactions'!$J$37),3)=0),1,0),IF('Recurring Transactions'!$F$37="Annually",IF(AND(AND('Recurring Transactions'!$J$37&lt;=EOMONTH($Q1906,0),$Q1906&lt;='Recurring Transactions'!$L$37),MONTH($Q1906)=MONTH('Recurring Transactions'!$J$37)),1,0),0)))))))*'Recurring Transactions'!$D$37)</f>
        <v/>
      </c>
    </row>
    <row r="1907">
      <c r="N1907" s="126">
        <f>'Recurring Transactions'!$A$37</f>
        <v/>
      </c>
      <c r="O1907" s="126">
        <f>'Recurring Transactions'!$B$37</f>
        <v/>
      </c>
      <c r="P1907" s="126">
        <f>'Recurring Transactions'!$E$37</f>
        <v/>
      </c>
      <c r="Q1907" s="72">
        <f>IF('Recurring Transactions'!$J$37="","",EDATE('Recurring Transactions'!$J$37,25))</f>
        <v/>
      </c>
      <c r="R1907" s="126">
        <f>IF($Q1907="","",TEXT($Q1907,"mmm yyyy"))</f>
        <v/>
      </c>
      <c r="S1907" s="124">
        <f>IF(OR('Recurring Transactions'!$A$37="",$Q1907=""),0,(IF('Recurring Transactions'!$F$37="Monthly",IF(AND('Recurring Transactions'!$J$37&lt;=EOMONTH($Q1907,0),$Q1907&lt;='Recurring Transactions'!$L$37),1,0),IF('Recurring Transactions'!$F$37="Semi-monthly",IF(AND('Recurring Transactions'!$J$37&lt;=EOMONTH($Q1907,0),$Q1907&lt;='Recurring Transactions'!$L$37),2,0),IF('Recurring Transactions'!$F$37="Weekly",IF(AND('Recurring Transactions'!$J$37&lt;=EOMONTH($Q1907,0),$Q1907&lt;='Recurring Transactions'!$L$37),MAX(0,INT((MIN(EOMONTH($Q1907,0),'Recurring Transactions'!$L$37)-'Recurring Transactions'!$J$37)/7)+INT(-(MAX('Recurring Transactions'!$J$37,$Q1907)-'Recurring Transactions'!$J$37)/7)+1),0),IF('Recurring Transactions'!$F$37="Bi-weekly",IF(AND('Recurring Transactions'!$J$37&lt;=EOMONTH($Q1907,0),$Q1907&lt;='Recurring Transactions'!$L$37),MAX(0,INT((MIN(EOMONTH($Q1907,0),'Recurring Transactions'!$L$37)-'Recurring Transactions'!$J$37)/14)+INT(-(MAX('Recurring Transactions'!$J$37,$Q1907)-'Recurring Transactions'!$J$37)/14)+1),0),IF('Recurring Transactions'!$F$37="Quarterly",IF(AND(AND('Recurring Transactions'!$J$37&lt;=EOMONTH($Q1907,0),$Q1907&lt;='Recurring Transactions'!$L$37),MOD((YEAR($Q1907)-YEAR('Recurring Transactions'!$J$37))*12+MONTH($Q1907)-MONTH('Recurring Transactions'!$J$37),3)=0),1,0),IF('Recurring Transactions'!$F$37="Annually",IF(AND(AND('Recurring Transactions'!$J$37&lt;=EOMONTH($Q1907,0),$Q1907&lt;='Recurring Transactions'!$L$37),MONTH($Q1907)=MONTH('Recurring Transactions'!$J$37)),1,0),0)))))))*'Recurring Transactions'!$D$37)</f>
        <v/>
      </c>
    </row>
    <row r="1908">
      <c r="N1908" s="126">
        <f>'Recurring Transactions'!$A$37</f>
        <v/>
      </c>
      <c r="O1908" s="126">
        <f>'Recurring Transactions'!$B$37</f>
        <v/>
      </c>
      <c r="P1908" s="126">
        <f>'Recurring Transactions'!$E$37</f>
        <v/>
      </c>
      <c r="Q1908" s="72">
        <f>IF('Recurring Transactions'!$J$37="","",EDATE('Recurring Transactions'!$J$37,26))</f>
        <v/>
      </c>
      <c r="R1908" s="126">
        <f>IF($Q1908="","",TEXT($Q1908,"mmm yyyy"))</f>
        <v/>
      </c>
      <c r="S1908" s="124">
        <f>IF(OR('Recurring Transactions'!$A$37="",$Q1908=""),0,(IF('Recurring Transactions'!$F$37="Monthly",IF(AND('Recurring Transactions'!$J$37&lt;=EOMONTH($Q1908,0),$Q1908&lt;='Recurring Transactions'!$L$37),1,0),IF('Recurring Transactions'!$F$37="Semi-monthly",IF(AND('Recurring Transactions'!$J$37&lt;=EOMONTH($Q1908,0),$Q1908&lt;='Recurring Transactions'!$L$37),2,0),IF('Recurring Transactions'!$F$37="Weekly",IF(AND('Recurring Transactions'!$J$37&lt;=EOMONTH($Q1908,0),$Q1908&lt;='Recurring Transactions'!$L$37),MAX(0,INT((MIN(EOMONTH($Q1908,0),'Recurring Transactions'!$L$37)-'Recurring Transactions'!$J$37)/7)+INT(-(MAX('Recurring Transactions'!$J$37,$Q1908)-'Recurring Transactions'!$J$37)/7)+1),0),IF('Recurring Transactions'!$F$37="Bi-weekly",IF(AND('Recurring Transactions'!$J$37&lt;=EOMONTH($Q1908,0),$Q1908&lt;='Recurring Transactions'!$L$37),MAX(0,INT((MIN(EOMONTH($Q1908,0),'Recurring Transactions'!$L$37)-'Recurring Transactions'!$J$37)/14)+INT(-(MAX('Recurring Transactions'!$J$37,$Q1908)-'Recurring Transactions'!$J$37)/14)+1),0),IF('Recurring Transactions'!$F$37="Quarterly",IF(AND(AND('Recurring Transactions'!$J$37&lt;=EOMONTH($Q1908,0),$Q1908&lt;='Recurring Transactions'!$L$37),MOD((YEAR($Q1908)-YEAR('Recurring Transactions'!$J$37))*12+MONTH($Q1908)-MONTH('Recurring Transactions'!$J$37),3)=0),1,0),IF('Recurring Transactions'!$F$37="Annually",IF(AND(AND('Recurring Transactions'!$J$37&lt;=EOMONTH($Q1908,0),$Q1908&lt;='Recurring Transactions'!$L$37),MONTH($Q1908)=MONTH('Recurring Transactions'!$J$37)),1,0),0)))))))*'Recurring Transactions'!$D$37)</f>
        <v/>
      </c>
    </row>
    <row r="1909">
      <c r="N1909" s="126">
        <f>'Recurring Transactions'!$A$37</f>
        <v/>
      </c>
      <c r="O1909" s="126">
        <f>'Recurring Transactions'!$B$37</f>
        <v/>
      </c>
      <c r="P1909" s="126">
        <f>'Recurring Transactions'!$E$37</f>
        <v/>
      </c>
      <c r="Q1909" s="72">
        <f>IF('Recurring Transactions'!$J$37="","",EDATE('Recurring Transactions'!$J$37,27))</f>
        <v/>
      </c>
      <c r="R1909" s="126">
        <f>IF($Q1909="","",TEXT($Q1909,"mmm yyyy"))</f>
        <v/>
      </c>
      <c r="S1909" s="124">
        <f>IF(OR('Recurring Transactions'!$A$37="",$Q1909=""),0,(IF('Recurring Transactions'!$F$37="Monthly",IF(AND('Recurring Transactions'!$J$37&lt;=EOMONTH($Q1909,0),$Q1909&lt;='Recurring Transactions'!$L$37),1,0),IF('Recurring Transactions'!$F$37="Semi-monthly",IF(AND('Recurring Transactions'!$J$37&lt;=EOMONTH($Q1909,0),$Q1909&lt;='Recurring Transactions'!$L$37),2,0),IF('Recurring Transactions'!$F$37="Weekly",IF(AND('Recurring Transactions'!$J$37&lt;=EOMONTH($Q1909,0),$Q1909&lt;='Recurring Transactions'!$L$37),MAX(0,INT((MIN(EOMONTH($Q1909,0),'Recurring Transactions'!$L$37)-'Recurring Transactions'!$J$37)/7)+INT(-(MAX('Recurring Transactions'!$J$37,$Q1909)-'Recurring Transactions'!$J$37)/7)+1),0),IF('Recurring Transactions'!$F$37="Bi-weekly",IF(AND('Recurring Transactions'!$J$37&lt;=EOMONTH($Q1909,0),$Q1909&lt;='Recurring Transactions'!$L$37),MAX(0,INT((MIN(EOMONTH($Q1909,0),'Recurring Transactions'!$L$37)-'Recurring Transactions'!$J$37)/14)+INT(-(MAX('Recurring Transactions'!$J$37,$Q1909)-'Recurring Transactions'!$J$37)/14)+1),0),IF('Recurring Transactions'!$F$37="Quarterly",IF(AND(AND('Recurring Transactions'!$J$37&lt;=EOMONTH($Q1909,0),$Q1909&lt;='Recurring Transactions'!$L$37),MOD((YEAR($Q1909)-YEAR('Recurring Transactions'!$J$37))*12+MONTH($Q1909)-MONTH('Recurring Transactions'!$J$37),3)=0),1,0),IF('Recurring Transactions'!$F$37="Annually",IF(AND(AND('Recurring Transactions'!$J$37&lt;=EOMONTH($Q1909,0),$Q1909&lt;='Recurring Transactions'!$L$37),MONTH($Q1909)=MONTH('Recurring Transactions'!$J$37)),1,0),0)))))))*'Recurring Transactions'!$D$37)</f>
        <v/>
      </c>
    </row>
    <row r="1910">
      <c r="N1910" s="126">
        <f>'Recurring Transactions'!$A$37</f>
        <v/>
      </c>
      <c r="O1910" s="126">
        <f>'Recurring Transactions'!$B$37</f>
        <v/>
      </c>
      <c r="P1910" s="126">
        <f>'Recurring Transactions'!$E$37</f>
        <v/>
      </c>
      <c r="Q1910" s="72">
        <f>IF('Recurring Transactions'!$J$37="","",EDATE('Recurring Transactions'!$J$37,28))</f>
        <v/>
      </c>
      <c r="R1910" s="126">
        <f>IF($Q1910="","",TEXT($Q1910,"mmm yyyy"))</f>
        <v/>
      </c>
      <c r="S1910" s="124">
        <f>IF(OR('Recurring Transactions'!$A$37="",$Q1910=""),0,(IF('Recurring Transactions'!$F$37="Monthly",IF(AND('Recurring Transactions'!$J$37&lt;=EOMONTH($Q1910,0),$Q1910&lt;='Recurring Transactions'!$L$37),1,0),IF('Recurring Transactions'!$F$37="Semi-monthly",IF(AND('Recurring Transactions'!$J$37&lt;=EOMONTH($Q1910,0),$Q1910&lt;='Recurring Transactions'!$L$37),2,0),IF('Recurring Transactions'!$F$37="Weekly",IF(AND('Recurring Transactions'!$J$37&lt;=EOMONTH($Q1910,0),$Q1910&lt;='Recurring Transactions'!$L$37),MAX(0,INT((MIN(EOMONTH($Q1910,0),'Recurring Transactions'!$L$37)-'Recurring Transactions'!$J$37)/7)+INT(-(MAX('Recurring Transactions'!$J$37,$Q1910)-'Recurring Transactions'!$J$37)/7)+1),0),IF('Recurring Transactions'!$F$37="Bi-weekly",IF(AND('Recurring Transactions'!$J$37&lt;=EOMONTH($Q1910,0),$Q1910&lt;='Recurring Transactions'!$L$37),MAX(0,INT((MIN(EOMONTH($Q1910,0),'Recurring Transactions'!$L$37)-'Recurring Transactions'!$J$37)/14)+INT(-(MAX('Recurring Transactions'!$J$37,$Q1910)-'Recurring Transactions'!$J$37)/14)+1),0),IF('Recurring Transactions'!$F$37="Quarterly",IF(AND(AND('Recurring Transactions'!$J$37&lt;=EOMONTH($Q1910,0),$Q1910&lt;='Recurring Transactions'!$L$37),MOD((YEAR($Q1910)-YEAR('Recurring Transactions'!$J$37))*12+MONTH($Q1910)-MONTH('Recurring Transactions'!$J$37),3)=0),1,0),IF('Recurring Transactions'!$F$37="Annually",IF(AND(AND('Recurring Transactions'!$J$37&lt;=EOMONTH($Q1910,0),$Q1910&lt;='Recurring Transactions'!$L$37),MONTH($Q1910)=MONTH('Recurring Transactions'!$J$37)),1,0),0)))))))*'Recurring Transactions'!$D$37)</f>
        <v/>
      </c>
    </row>
    <row r="1911">
      <c r="N1911" s="126">
        <f>'Recurring Transactions'!$A$37</f>
        <v/>
      </c>
      <c r="O1911" s="126">
        <f>'Recurring Transactions'!$B$37</f>
        <v/>
      </c>
      <c r="P1911" s="126">
        <f>'Recurring Transactions'!$E$37</f>
        <v/>
      </c>
      <c r="Q1911" s="72">
        <f>IF('Recurring Transactions'!$J$37="","",EDATE('Recurring Transactions'!$J$37,29))</f>
        <v/>
      </c>
      <c r="R1911" s="126">
        <f>IF($Q1911="","",TEXT($Q1911,"mmm yyyy"))</f>
        <v/>
      </c>
      <c r="S1911" s="124">
        <f>IF(OR('Recurring Transactions'!$A$37="",$Q1911=""),0,(IF('Recurring Transactions'!$F$37="Monthly",IF(AND('Recurring Transactions'!$J$37&lt;=EOMONTH($Q1911,0),$Q1911&lt;='Recurring Transactions'!$L$37),1,0),IF('Recurring Transactions'!$F$37="Semi-monthly",IF(AND('Recurring Transactions'!$J$37&lt;=EOMONTH($Q1911,0),$Q1911&lt;='Recurring Transactions'!$L$37),2,0),IF('Recurring Transactions'!$F$37="Weekly",IF(AND('Recurring Transactions'!$J$37&lt;=EOMONTH($Q1911,0),$Q1911&lt;='Recurring Transactions'!$L$37),MAX(0,INT((MIN(EOMONTH($Q1911,0),'Recurring Transactions'!$L$37)-'Recurring Transactions'!$J$37)/7)+INT(-(MAX('Recurring Transactions'!$J$37,$Q1911)-'Recurring Transactions'!$J$37)/7)+1),0),IF('Recurring Transactions'!$F$37="Bi-weekly",IF(AND('Recurring Transactions'!$J$37&lt;=EOMONTH($Q1911,0),$Q1911&lt;='Recurring Transactions'!$L$37),MAX(0,INT((MIN(EOMONTH($Q1911,0),'Recurring Transactions'!$L$37)-'Recurring Transactions'!$J$37)/14)+INT(-(MAX('Recurring Transactions'!$J$37,$Q1911)-'Recurring Transactions'!$J$37)/14)+1),0),IF('Recurring Transactions'!$F$37="Quarterly",IF(AND(AND('Recurring Transactions'!$J$37&lt;=EOMONTH($Q1911,0),$Q1911&lt;='Recurring Transactions'!$L$37),MOD((YEAR($Q1911)-YEAR('Recurring Transactions'!$J$37))*12+MONTH($Q1911)-MONTH('Recurring Transactions'!$J$37),3)=0),1,0),IF('Recurring Transactions'!$F$37="Annually",IF(AND(AND('Recurring Transactions'!$J$37&lt;=EOMONTH($Q1911,0),$Q1911&lt;='Recurring Transactions'!$L$37),MONTH($Q1911)=MONTH('Recurring Transactions'!$J$37)),1,0),0)))))))*'Recurring Transactions'!$D$37)</f>
        <v/>
      </c>
    </row>
    <row r="1912">
      <c r="N1912" s="126">
        <f>'Recurring Transactions'!$A$37</f>
        <v/>
      </c>
      <c r="O1912" s="126">
        <f>'Recurring Transactions'!$B$37</f>
        <v/>
      </c>
      <c r="P1912" s="126">
        <f>'Recurring Transactions'!$E$37</f>
        <v/>
      </c>
      <c r="Q1912" s="72">
        <f>IF('Recurring Transactions'!$J$37="","",EDATE('Recurring Transactions'!$J$37,30))</f>
        <v/>
      </c>
      <c r="R1912" s="126">
        <f>IF($Q1912="","",TEXT($Q1912,"mmm yyyy"))</f>
        <v/>
      </c>
      <c r="S1912" s="124">
        <f>IF(OR('Recurring Transactions'!$A$37="",$Q1912=""),0,(IF('Recurring Transactions'!$F$37="Monthly",IF(AND('Recurring Transactions'!$J$37&lt;=EOMONTH($Q1912,0),$Q1912&lt;='Recurring Transactions'!$L$37),1,0),IF('Recurring Transactions'!$F$37="Semi-monthly",IF(AND('Recurring Transactions'!$J$37&lt;=EOMONTH($Q1912,0),$Q1912&lt;='Recurring Transactions'!$L$37),2,0),IF('Recurring Transactions'!$F$37="Weekly",IF(AND('Recurring Transactions'!$J$37&lt;=EOMONTH($Q1912,0),$Q1912&lt;='Recurring Transactions'!$L$37),MAX(0,INT((MIN(EOMONTH($Q1912,0),'Recurring Transactions'!$L$37)-'Recurring Transactions'!$J$37)/7)+INT(-(MAX('Recurring Transactions'!$J$37,$Q1912)-'Recurring Transactions'!$J$37)/7)+1),0),IF('Recurring Transactions'!$F$37="Bi-weekly",IF(AND('Recurring Transactions'!$J$37&lt;=EOMONTH($Q1912,0),$Q1912&lt;='Recurring Transactions'!$L$37),MAX(0,INT((MIN(EOMONTH($Q1912,0),'Recurring Transactions'!$L$37)-'Recurring Transactions'!$J$37)/14)+INT(-(MAX('Recurring Transactions'!$J$37,$Q1912)-'Recurring Transactions'!$J$37)/14)+1),0),IF('Recurring Transactions'!$F$37="Quarterly",IF(AND(AND('Recurring Transactions'!$J$37&lt;=EOMONTH($Q1912,0),$Q1912&lt;='Recurring Transactions'!$L$37),MOD((YEAR($Q1912)-YEAR('Recurring Transactions'!$J$37))*12+MONTH($Q1912)-MONTH('Recurring Transactions'!$J$37),3)=0),1,0),IF('Recurring Transactions'!$F$37="Annually",IF(AND(AND('Recurring Transactions'!$J$37&lt;=EOMONTH($Q1912,0),$Q1912&lt;='Recurring Transactions'!$L$37),MONTH($Q1912)=MONTH('Recurring Transactions'!$J$37)),1,0),0)))))))*'Recurring Transactions'!$D$37)</f>
        <v/>
      </c>
    </row>
    <row r="1913">
      <c r="N1913" s="126">
        <f>'Recurring Transactions'!$A$37</f>
        <v/>
      </c>
      <c r="O1913" s="126">
        <f>'Recurring Transactions'!$B$37</f>
        <v/>
      </c>
      <c r="P1913" s="126">
        <f>'Recurring Transactions'!$E$37</f>
        <v/>
      </c>
      <c r="Q1913" s="72">
        <f>IF('Recurring Transactions'!$J$37="","",EDATE('Recurring Transactions'!$J$37,31))</f>
        <v/>
      </c>
      <c r="R1913" s="126">
        <f>IF($Q1913="","",TEXT($Q1913,"mmm yyyy"))</f>
        <v/>
      </c>
      <c r="S1913" s="124">
        <f>IF(OR('Recurring Transactions'!$A$37="",$Q1913=""),0,(IF('Recurring Transactions'!$F$37="Monthly",IF(AND('Recurring Transactions'!$J$37&lt;=EOMONTH($Q1913,0),$Q1913&lt;='Recurring Transactions'!$L$37),1,0),IF('Recurring Transactions'!$F$37="Semi-monthly",IF(AND('Recurring Transactions'!$J$37&lt;=EOMONTH($Q1913,0),$Q1913&lt;='Recurring Transactions'!$L$37),2,0),IF('Recurring Transactions'!$F$37="Weekly",IF(AND('Recurring Transactions'!$J$37&lt;=EOMONTH($Q1913,0),$Q1913&lt;='Recurring Transactions'!$L$37),MAX(0,INT((MIN(EOMONTH($Q1913,0),'Recurring Transactions'!$L$37)-'Recurring Transactions'!$J$37)/7)+INT(-(MAX('Recurring Transactions'!$J$37,$Q1913)-'Recurring Transactions'!$J$37)/7)+1),0),IF('Recurring Transactions'!$F$37="Bi-weekly",IF(AND('Recurring Transactions'!$J$37&lt;=EOMONTH($Q1913,0),$Q1913&lt;='Recurring Transactions'!$L$37),MAX(0,INT((MIN(EOMONTH($Q1913,0),'Recurring Transactions'!$L$37)-'Recurring Transactions'!$J$37)/14)+INT(-(MAX('Recurring Transactions'!$J$37,$Q1913)-'Recurring Transactions'!$J$37)/14)+1),0),IF('Recurring Transactions'!$F$37="Quarterly",IF(AND(AND('Recurring Transactions'!$J$37&lt;=EOMONTH($Q1913,0),$Q1913&lt;='Recurring Transactions'!$L$37),MOD((YEAR($Q1913)-YEAR('Recurring Transactions'!$J$37))*12+MONTH($Q1913)-MONTH('Recurring Transactions'!$J$37),3)=0),1,0),IF('Recurring Transactions'!$F$37="Annually",IF(AND(AND('Recurring Transactions'!$J$37&lt;=EOMONTH($Q1913,0),$Q1913&lt;='Recurring Transactions'!$L$37),MONTH($Q1913)=MONTH('Recurring Transactions'!$J$37)),1,0),0)))))))*'Recurring Transactions'!$D$37)</f>
        <v/>
      </c>
    </row>
    <row r="1914">
      <c r="N1914" s="126">
        <f>'Recurring Transactions'!$A$37</f>
        <v/>
      </c>
      <c r="O1914" s="126">
        <f>'Recurring Transactions'!$B$37</f>
        <v/>
      </c>
      <c r="P1914" s="126">
        <f>'Recurring Transactions'!$E$37</f>
        <v/>
      </c>
      <c r="Q1914" s="72">
        <f>IF('Recurring Transactions'!$J$37="","",EDATE('Recurring Transactions'!$J$37,32))</f>
        <v/>
      </c>
      <c r="R1914" s="126">
        <f>IF($Q1914="","",TEXT($Q1914,"mmm yyyy"))</f>
        <v/>
      </c>
      <c r="S1914" s="124">
        <f>IF(OR('Recurring Transactions'!$A$37="",$Q1914=""),0,(IF('Recurring Transactions'!$F$37="Monthly",IF(AND('Recurring Transactions'!$J$37&lt;=EOMONTH($Q1914,0),$Q1914&lt;='Recurring Transactions'!$L$37),1,0),IF('Recurring Transactions'!$F$37="Semi-monthly",IF(AND('Recurring Transactions'!$J$37&lt;=EOMONTH($Q1914,0),$Q1914&lt;='Recurring Transactions'!$L$37),2,0),IF('Recurring Transactions'!$F$37="Weekly",IF(AND('Recurring Transactions'!$J$37&lt;=EOMONTH($Q1914,0),$Q1914&lt;='Recurring Transactions'!$L$37),MAX(0,INT((MIN(EOMONTH($Q1914,0),'Recurring Transactions'!$L$37)-'Recurring Transactions'!$J$37)/7)+INT(-(MAX('Recurring Transactions'!$J$37,$Q1914)-'Recurring Transactions'!$J$37)/7)+1),0),IF('Recurring Transactions'!$F$37="Bi-weekly",IF(AND('Recurring Transactions'!$J$37&lt;=EOMONTH($Q1914,0),$Q1914&lt;='Recurring Transactions'!$L$37),MAX(0,INT((MIN(EOMONTH($Q1914,0),'Recurring Transactions'!$L$37)-'Recurring Transactions'!$J$37)/14)+INT(-(MAX('Recurring Transactions'!$J$37,$Q1914)-'Recurring Transactions'!$J$37)/14)+1),0),IF('Recurring Transactions'!$F$37="Quarterly",IF(AND(AND('Recurring Transactions'!$J$37&lt;=EOMONTH($Q1914,0),$Q1914&lt;='Recurring Transactions'!$L$37),MOD((YEAR($Q1914)-YEAR('Recurring Transactions'!$J$37))*12+MONTH($Q1914)-MONTH('Recurring Transactions'!$J$37),3)=0),1,0),IF('Recurring Transactions'!$F$37="Annually",IF(AND(AND('Recurring Transactions'!$J$37&lt;=EOMONTH($Q1914,0),$Q1914&lt;='Recurring Transactions'!$L$37),MONTH($Q1914)=MONTH('Recurring Transactions'!$J$37)),1,0),0)))))))*'Recurring Transactions'!$D$37)</f>
        <v/>
      </c>
    </row>
    <row r="1915">
      <c r="N1915" s="126">
        <f>'Recurring Transactions'!$A$37</f>
        <v/>
      </c>
      <c r="O1915" s="126">
        <f>'Recurring Transactions'!$B$37</f>
        <v/>
      </c>
      <c r="P1915" s="126">
        <f>'Recurring Transactions'!$E$37</f>
        <v/>
      </c>
      <c r="Q1915" s="72">
        <f>IF('Recurring Transactions'!$J$37="","",EDATE('Recurring Transactions'!$J$37,33))</f>
        <v/>
      </c>
      <c r="R1915" s="126">
        <f>IF($Q1915="","",TEXT($Q1915,"mmm yyyy"))</f>
        <v/>
      </c>
      <c r="S1915" s="124">
        <f>IF(OR('Recurring Transactions'!$A$37="",$Q1915=""),0,(IF('Recurring Transactions'!$F$37="Monthly",IF(AND('Recurring Transactions'!$J$37&lt;=EOMONTH($Q1915,0),$Q1915&lt;='Recurring Transactions'!$L$37),1,0),IF('Recurring Transactions'!$F$37="Semi-monthly",IF(AND('Recurring Transactions'!$J$37&lt;=EOMONTH($Q1915,0),$Q1915&lt;='Recurring Transactions'!$L$37),2,0),IF('Recurring Transactions'!$F$37="Weekly",IF(AND('Recurring Transactions'!$J$37&lt;=EOMONTH($Q1915,0),$Q1915&lt;='Recurring Transactions'!$L$37),MAX(0,INT((MIN(EOMONTH($Q1915,0),'Recurring Transactions'!$L$37)-'Recurring Transactions'!$J$37)/7)+INT(-(MAX('Recurring Transactions'!$J$37,$Q1915)-'Recurring Transactions'!$J$37)/7)+1),0),IF('Recurring Transactions'!$F$37="Bi-weekly",IF(AND('Recurring Transactions'!$J$37&lt;=EOMONTH($Q1915,0),$Q1915&lt;='Recurring Transactions'!$L$37),MAX(0,INT((MIN(EOMONTH($Q1915,0),'Recurring Transactions'!$L$37)-'Recurring Transactions'!$J$37)/14)+INT(-(MAX('Recurring Transactions'!$J$37,$Q1915)-'Recurring Transactions'!$J$37)/14)+1),0),IF('Recurring Transactions'!$F$37="Quarterly",IF(AND(AND('Recurring Transactions'!$J$37&lt;=EOMONTH($Q1915,0),$Q1915&lt;='Recurring Transactions'!$L$37),MOD((YEAR($Q1915)-YEAR('Recurring Transactions'!$J$37))*12+MONTH($Q1915)-MONTH('Recurring Transactions'!$J$37),3)=0),1,0),IF('Recurring Transactions'!$F$37="Annually",IF(AND(AND('Recurring Transactions'!$J$37&lt;=EOMONTH($Q1915,0),$Q1915&lt;='Recurring Transactions'!$L$37),MONTH($Q1915)=MONTH('Recurring Transactions'!$J$37)),1,0),0)))))))*'Recurring Transactions'!$D$37)</f>
        <v/>
      </c>
    </row>
    <row r="1916">
      <c r="N1916" s="126">
        <f>'Recurring Transactions'!$A$37</f>
        <v/>
      </c>
      <c r="O1916" s="126">
        <f>'Recurring Transactions'!$B$37</f>
        <v/>
      </c>
      <c r="P1916" s="126">
        <f>'Recurring Transactions'!$E$37</f>
        <v/>
      </c>
      <c r="Q1916" s="72">
        <f>IF('Recurring Transactions'!$J$37="","",EDATE('Recurring Transactions'!$J$37,34))</f>
        <v/>
      </c>
      <c r="R1916" s="126">
        <f>IF($Q1916="","",TEXT($Q1916,"mmm yyyy"))</f>
        <v/>
      </c>
      <c r="S1916" s="124">
        <f>IF(OR('Recurring Transactions'!$A$37="",$Q1916=""),0,(IF('Recurring Transactions'!$F$37="Monthly",IF(AND('Recurring Transactions'!$J$37&lt;=EOMONTH($Q1916,0),$Q1916&lt;='Recurring Transactions'!$L$37),1,0),IF('Recurring Transactions'!$F$37="Semi-monthly",IF(AND('Recurring Transactions'!$J$37&lt;=EOMONTH($Q1916,0),$Q1916&lt;='Recurring Transactions'!$L$37),2,0),IF('Recurring Transactions'!$F$37="Weekly",IF(AND('Recurring Transactions'!$J$37&lt;=EOMONTH($Q1916,0),$Q1916&lt;='Recurring Transactions'!$L$37),MAX(0,INT((MIN(EOMONTH($Q1916,0),'Recurring Transactions'!$L$37)-'Recurring Transactions'!$J$37)/7)+INT(-(MAX('Recurring Transactions'!$J$37,$Q1916)-'Recurring Transactions'!$J$37)/7)+1),0),IF('Recurring Transactions'!$F$37="Bi-weekly",IF(AND('Recurring Transactions'!$J$37&lt;=EOMONTH($Q1916,0),$Q1916&lt;='Recurring Transactions'!$L$37),MAX(0,INT((MIN(EOMONTH($Q1916,0),'Recurring Transactions'!$L$37)-'Recurring Transactions'!$J$37)/14)+INT(-(MAX('Recurring Transactions'!$J$37,$Q1916)-'Recurring Transactions'!$J$37)/14)+1),0),IF('Recurring Transactions'!$F$37="Quarterly",IF(AND(AND('Recurring Transactions'!$J$37&lt;=EOMONTH($Q1916,0),$Q1916&lt;='Recurring Transactions'!$L$37),MOD((YEAR($Q1916)-YEAR('Recurring Transactions'!$J$37))*12+MONTH($Q1916)-MONTH('Recurring Transactions'!$J$37),3)=0),1,0),IF('Recurring Transactions'!$F$37="Annually",IF(AND(AND('Recurring Transactions'!$J$37&lt;=EOMONTH($Q1916,0),$Q1916&lt;='Recurring Transactions'!$L$37),MONTH($Q1916)=MONTH('Recurring Transactions'!$J$37)),1,0),0)))))))*'Recurring Transactions'!$D$37)</f>
        <v/>
      </c>
    </row>
    <row r="1917">
      <c r="N1917" s="126">
        <f>'Recurring Transactions'!$A$37</f>
        <v/>
      </c>
      <c r="O1917" s="126">
        <f>'Recurring Transactions'!$B$37</f>
        <v/>
      </c>
      <c r="P1917" s="126">
        <f>'Recurring Transactions'!$E$37</f>
        <v/>
      </c>
      <c r="Q1917" s="72">
        <f>IF('Recurring Transactions'!$J$37="","",EDATE('Recurring Transactions'!$J$37,35))</f>
        <v/>
      </c>
      <c r="R1917" s="126">
        <f>IF($Q1917="","",TEXT($Q1917,"mmm yyyy"))</f>
        <v/>
      </c>
      <c r="S1917" s="124">
        <f>IF(OR('Recurring Transactions'!$A$37="",$Q1917=""),0,(IF('Recurring Transactions'!$F$37="Monthly",IF(AND('Recurring Transactions'!$J$37&lt;=EOMONTH($Q1917,0),$Q1917&lt;='Recurring Transactions'!$L$37),1,0),IF('Recurring Transactions'!$F$37="Semi-monthly",IF(AND('Recurring Transactions'!$J$37&lt;=EOMONTH($Q1917,0),$Q1917&lt;='Recurring Transactions'!$L$37),2,0),IF('Recurring Transactions'!$F$37="Weekly",IF(AND('Recurring Transactions'!$J$37&lt;=EOMONTH($Q1917,0),$Q1917&lt;='Recurring Transactions'!$L$37),MAX(0,INT((MIN(EOMONTH($Q1917,0),'Recurring Transactions'!$L$37)-'Recurring Transactions'!$J$37)/7)+INT(-(MAX('Recurring Transactions'!$J$37,$Q1917)-'Recurring Transactions'!$J$37)/7)+1),0),IF('Recurring Transactions'!$F$37="Bi-weekly",IF(AND('Recurring Transactions'!$J$37&lt;=EOMONTH($Q1917,0),$Q1917&lt;='Recurring Transactions'!$L$37),MAX(0,INT((MIN(EOMONTH($Q1917,0),'Recurring Transactions'!$L$37)-'Recurring Transactions'!$J$37)/14)+INT(-(MAX('Recurring Transactions'!$J$37,$Q1917)-'Recurring Transactions'!$J$37)/14)+1),0),IF('Recurring Transactions'!$F$37="Quarterly",IF(AND(AND('Recurring Transactions'!$J$37&lt;=EOMONTH($Q1917,0),$Q1917&lt;='Recurring Transactions'!$L$37),MOD((YEAR($Q1917)-YEAR('Recurring Transactions'!$J$37))*12+MONTH($Q1917)-MONTH('Recurring Transactions'!$J$37),3)=0),1,0),IF('Recurring Transactions'!$F$37="Annually",IF(AND(AND('Recurring Transactions'!$J$37&lt;=EOMONTH($Q1917,0),$Q1917&lt;='Recurring Transactions'!$L$37),MONTH($Q1917)=MONTH('Recurring Transactions'!$J$37)),1,0),0)))))))*'Recurring Transactions'!$D$37)</f>
        <v/>
      </c>
    </row>
    <row r="1918">
      <c r="N1918" s="126">
        <f>'Recurring Transactions'!$A$37</f>
        <v/>
      </c>
      <c r="O1918" s="126">
        <f>'Recurring Transactions'!$B$37</f>
        <v/>
      </c>
      <c r="P1918" s="126">
        <f>'Recurring Transactions'!$E$37</f>
        <v/>
      </c>
      <c r="Q1918" s="72">
        <f>IF('Recurring Transactions'!$J$37="","",EDATE('Recurring Transactions'!$J$37,36))</f>
        <v/>
      </c>
      <c r="R1918" s="126">
        <f>IF($Q1918="","",TEXT($Q1918,"mmm yyyy"))</f>
        <v/>
      </c>
      <c r="S1918" s="124">
        <f>IF(OR('Recurring Transactions'!$A$37="",$Q1918=""),0,(IF('Recurring Transactions'!$F$37="Monthly",IF(AND('Recurring Transactions'!$J$37&lt;=EOMONTH($Q1918,0),$Q1918&lt;='Recurring Transactions'!$L$37),1,0),IF('Recurring Transactions'!$F$37="Semi-monthly",IF(AND('Recurring Transactions'!$J$37&lt;=EOMONTH($Q1918,0),$Q1918&lt;='Recurring Transactions'!$L$37),2,0),IF('Recurring Transactions'!$F$37="Weekly",IF(AND('Recurring Transactions'!$J$37&lt;=EOMONTH($Q1918,0),$Q1918&lt;='Recurring Transactions'!$L$37),MAX(0,INT((MIN(EOMONTH($Q1918,0),'Recurring Transactions'!$L$37)-'Recurring Transactions'!$J$37)/7)+INT(-(MAX('Recurring Transactions'!$J$37,$Q1918)-'Recurring Transactions'!$J$37)/7)+1),0),IF('Recurring Transactions'!$F$37="Bi-weekly",IF(AND('Recurring Transactions'!$J$37&lt;=EOMONTH($Q1918,0),$Q1918&lt;='Recurring Transactions'!$L$37),MAX(0,INT((MIN(EOMONTH($Q1918,0),'Recurring Transactions'!$L$37)-'Recurring Transactions'!$J$37)/14)+INT(-(MAX('Recurring Transactions'!$J$37,$Q1918)-'Recurring Transactions'!$J$37)/14)+1),0),IF('Recurring Transactions'!$F$37="Quarterly",IF(AND(AND('Recurring Transactions'!$J$37&lt;=EOMONTH($Q1918,0),$Q1918&lt;='Recurring Transactions'!$L$37),MOD((YEAR($Q1918)-YEAR('Recurring Transactions'!$J$37))*12+MONTH($Q1918)-MONTH('Recurring Transactions'!$J$37),3)=0),1,0),IF('Recurring Transactions'!$F$37="Annually",IF(AND(AND('Recurring Transactions'!$J$37&lt;=EOMONTH($Q1918,0),$Q1918&lt;='Recurring Transactions'!$L$37),MONTH($Q1918)=MONTH('Recurring Transactions'!$J$37)),1,0),0)))))))*'Recurring Transactions'!$D$37)</f>
        <v/>
      </c>
    </row>
    <row r="1919">
      <c r="N1919" s="126">
        <f>'Recurring Transactions'!$A$37</f>
        <v/>
      </c>
      <c r="O1919" s="126">
        <f>'Recurring Transactions'!$B$37</f>
        <v/>
      </c>
      <c r="P1919" s="126">
        <f>'Recurring Transactions'!$E$37</f>
        <v/>
      </c>
      <c r="Q1919" s="72">
        <f>IF('Recurring Transactions'!$J$37="","",EDATE('Recurring Transactions'!$J$37,37))</f>
        <v/>
      </c>
      <c r="R1919" s="126">
        <f>IF($Q1919="","",TEXT($Q1919,"mmm yyyy"))</f>
        <v/>
      </c>
      <c r="S1919" s="124">
        <f>IF(OR('Recurring Transactions'!$A$37="",$Q1919=""),0,(IF('Recurring Transactions'!$F$37="Monthly",IF(AND('Recurring Transactions'!$J$37&lt;=EOMONTH($Q1919,0),$Q1919&lt;='Recurring Transactions'!$L$37),1,0),IF('Recurring Transactions'!$F$37="Semi-monthly",IF(AND('Recurring Transactions'!$J$37&lt;=EOMONTH($Q1919,0),$Q1919&lt;='Recurring Transactions'!$L$37),2,0),IF('Recurring Transactions'!$F$37="Weekly",IF(AND('Recurring Transactions'!$J$37&lt;=EOMONTH($Q1919,0),$Q1919&lt;='Recurring Transactions'!$L$37),MAX(0,INT((MIN(EOMONTH($Q1919,0),'Recurring Transactions'!$L$37)-'Recurring Transactions'!$J$37)/7)+INT(-(MAX('Recurring Transactions'!$J$37,$Q1919)-'Recurring Transactions'!$J$37)/7)+1),0),IF('Recurring Transactions'!$F$37="Bi-weekly",IF(AND('Recurring Transactions'!$J$37&lt;=EOMONTH($Q1919,0),$Q1919&lt;='Recurring Transactions'!$L$37),MAX(0,INT((MIN(EOMONTH($Q1919,0),'Recurring Transactions'!$L$37)-'Recurring Transactions'!$J$37)/14)+INT(-(MAX('Recurring Transactions'!$J$37,$Q1919)-'Recurring Transactions'!$J$37)/14)+1),0),IF('Recurring Transactions'!$F$37="Quarterly",IF(AND(AND('Recurring Transactions'!$J$37&lt;=EOMONTH($Q1919,0),$Q1919&lt;='Recurring Transactions'!$L$37),MOD((YEAR($Q1919)-YEAR('Recurring Transactions'!$J$37))*12+MONTH($Q1919)-MONTH('Recurring Transactions'!$J$37),3)=0),1,0),IF('Recurring Transactions'!$F$37="Annually",IF(AND(AND('Recurring Transactions'!$J$37&lt;=EOMONTH($Q1919,0),$Q1919&lt;='Recurring Transactions'!$L$37),MONTH($Q1919)=MONTH('Recurring Transactions'!$J$37)),1,0),0)))))))*'Recurring Transactions'!$D$37)</f>
        <v/>
      </c>
    </row>
    <row r="1920">
      <c r="N1920" s="126">
        <f>'Recurring Transactions'!$A$37</f>
        <v/>
      </c>
      <c r="O1920" s="126">
        <f>'Recurring Transactions'!$B$37</f>
        <v/>
      </c>
      <c r="P1920" s="126">
        <f>'Recurring Transactions'!$E$37</f>
        <v/>
      </c>
      <c r="Q1920" s="72">
        <f>IF('Recurring Transactions'!$J$37="","",EDATE('Recurring Transactions'!$J$37,38))</f>
        <v/>
      </c>
      <c r="R1920" s="126">
        <f>IF($Q1920="","",TEXT($Q1920,"mmm yyyy"))</f>
        <v/>
      </c>
      <c r="S1920" s="124">
        <f>IF(OR('Recurring Transactions'!$A$37="",$Q1920=""),0,(IF('Recurring Transactions'!$F$37="Monthly",IF(AND('Recurring Transactions'!$J$37&lt;=EOMONTH($Q1920,0),$Q1920&lt;='Recurring Transactions'!$L$37),1,0),IF('Recurring Transactions'!$F$37="Semi-monthly",IF(AND('Recurring Transactions'!$J$37&lt;=EOMONTH($Q1920,0),$Q1920&lt;='Recurring Transactions'!$L$37),2,0),IF('Recurring Transactions'!$F$37="Weekly",IF(AND('Recurring Transactions'!$J$37&lt;=EOMONTH($Q1920,0),$Q1920&lt;='Recurring Transactions'!$L$37),MAX(0,INT((MIN(EOMONTH($Q1920,0),'Recurring Transactions'!$L$37)-'Recurring Transactions'!$J$37)/7)+INT(-(MAX('Recurring Transactions'!$J$37,$Q1920)-'Recurring Transactions'!$J$37)/7)+1),0),IF('Recurring Transactions'!$F$37="Bi-weekly",IF(AND('Recurring Transactions'!$J$37&lt;=EOMONTH($Q1920,0),$Q1920&lt;='Recurring Transactions'!$L$37),MAX(0,INT((MIN(EOMONTH($Q1920,0),'Recurring Transactions'!$L$37)-'Recurring Transactions'!$J$37)/14)+INT(-(MAX('Recurring Transactions'!$J$37,$Q1920)-'Recurring Transactions'!$J$37)/14)+1),0),IF('Recurring Transactions'!$F$37="Quarterly",IF(AND(AND('Recurring Transactions'!$J$37&lt;=EOMONTH($Q1920,0),$Q1920&lt;='Recurring Transactions'!$L$37),MOD((YEAR($Q1920)-YEAR('Recurring Transactions'!$J$37))*12+MONTH($Q1920)-MONTH('Recurring Transactions'!$J$37),3)=0),1,0),IF('Recurring Transactions'!$F$37="Annually",IF(AND(AND('Recurring Transactions'!$J$37&lt;=EOMONTH($Q1920,0),$Q1920&lt;='Recurring Transactions'!$L$37),MONTH($Q1920)=MONTH('Recurring Transactions'!$J$37)),1,0),0)))))))*'Recurring Transactions'!$D$37)</f>
        <v/>
      </c>
    </row>
    <row r="1921">
      <c r="N1921" s="126">
        <f>'Recurring Transactions'!$A$37</f>
        <v/>
      </c>
      <c r="O1921" s="126">
        <f>'Recurring Transactions'!$B$37</f>
        <v/>
      </c>
      <c r="P1921" s="126">
        <f>'Recurring Transactions'!$E$37</f>
        <v/>
      </c>
      <c r="Q1921" s="72">
        <f>IF('Recurring Transactions'!$J$37="","",EDATE('Recurring Transactions'!$J$37,39))</f>
        <v/>
      </c>
      <c r="R1921" s="126">
        <f>IF($Q1921="","",TEXT($Q1921,"mmm yyyy"))</f>
        <v/>
      </c>
      <c r="S1921" s="124">
        <f>IF(OR('Recurring Transactions'!$A$37="",$Q1921=""),0,(IF('Recurring Transactions'!$F$37="Monthly",IF(AND('Recurring Transactions'!$J$37&lt;=EOMONTH($Q1921,0),$Q1921&lt;='Recurring Transactions'!$L$37),1,0),IF('Recurring Transactions'!$F$37="Semi-monthly",IF(AND('Recurring Transactions'!$J$37&lt;=EOMONTH($Q1921,0),$Q1921&lt;='Recurring Transactions'!$L$37),2,0),IF('Recurring Transactions'!$F$37="Weekly",IF(AND('Recurring Transactions'!$J$37&lt;=EOMONTH($Q1921,0),$Q1921&lt;='Recurring Transactions'!$L$37),MAX(0,INT((MIN(EOMONTH($Q1921,0),'Recurring Transactions'!$L$37)-'Recurring Transactions'!$J$37)/7)+INT(-(MAX('Recurring Transactions'!$J$37,$Q1921)-'Recurring Transactions'!$J$37)/7)+1),0),IF('Recurring Transactions'!$F$37="Bi-weekly",IF(AND('Recurring Transactions'!$J$37&lt;=EOMONTH($Q1921,0),$Q1921&lt;='Recurring Transactions'!$L$37),MAX(0,INT((MIN(EOMONTH($Q1921,0),'Recurring Transactions'!$L$37)-'Recurring Transactions'!$J$37)/14)+INT(-(MAX('Recurring Transactions'!$J$37,$Q1921)-'Recurring Transactions'!$J$37)/14)+1),0),IF('Recurring Transactions'!$F$37="Quarterly",IF(AND(AND('Recurring Transactions'!$J$37&lt;=EOMONTH($Q1921,0),$Q1921&lt;='Recurring Transactions'!$L$37),MOD((YEAR($Q1921)-YEAR('Recurring Transactions'!$J$37))*12+MONTH($Q1921)-MONTH('Recurring Transactions'!$J$37),3)=0),1,0),IF('Recurring Transactions'!$F$37="Annually",IF(AND(AND('Recurring Transactions'!$J$37&lt;=EOMONTH($Q1921,0),$Q1921&lt;='Recurring Transactions'!$L$37),MONTH($Q1921)=MONTH('Recurring Transactions'!$J$37)),1,0),0)))))))*'Recurring Transactions'!$D$37)</f>
        <v/>
      </c>
    </row>
    <row r="1922">
      <c r="N1922" s="126">
        <f>'Recurring Transactions'!$A$37</f>
        <v/>
      </c>
      <c r="O1922" s="126">
        <f>'Recurring Transactions'!$B$37</f>
        <v/>
      </c>
      <c r="P1922" s="126">
        <f>'Recurring Transactions'!$E$37</f>
        <v/>
      </c>
      <c r="Q1922" s="72">
        <f>IF('Recurring Transactions'!$J$37="","",EDATE('Recurring Transactions'!$J$37,40))</f>
        <v/>
      </c>
      <c r="R1922" s="126">
        <f>IF($Q1922="","",TEXT($Q1922,"mmm yyyy"))</f>
        <v/>
      </c>
      <c r="S1922" s="124">
        <f>IF(OR('Recurring Transactions'!$A$37="",$Q1922=""),0,(IF('Recurring Transactions'!$F$37="Monthly",IF(AND('Recurring Transactions'!$J$37&lt;=EOMONTH($Q1922,0),$Q1922&lt;='Recurring Transactions'!$L$37),1,0),IF('Recurring Transactions'!$F$37="Semi-monthly",IF(AND('Recurring Transactions'!$J$37&lt;=EOMONTH($Q1922,0),$Q1922&lt;='Recurring Transactions'!$L$37),2,0),IF('Recurring Transactions'!$F$37="Weekly",IF(AND('Recurring Transactions'!$J$37&lt;=EOMONTH($Q1922,0),$Q1922&lt;='Recurring Transactions'!$L$37),MAX(0,INT((MIN(EOMONTH($Q1922,0),'Recurring Transactions'!$L$37)-'Recurring Transactions'!$J$37)/7)+INT(-(MAX('Recurring Transactions'!$J$37,$Q1922)-'Recurring Transactions'!$J$37)/7)+1),0),IF('Recurring Transactions'!$F$37="Bi-weekly",IF(AND('Recurring Transactions'!$J$37&lt;=EOMONTH($Q1922,0),$Q1922&lt;='Recurring Transactions'!$L$37),MAX(0,INT((MIN(EOMONTH($Q1922,0),'Recurring Transactions'!$L$37)-'Recurring Transactions'!$J$37)/14)+INT(-(MAX('Recurring Transactions'!$J$37,$Q1922)-'Recurring Transactions'!$J$37)/14)+1),0),IF('Recurring Transactions'!$F$37="Quarterly",IF(AND(AND('Recurring Transactions'!$J$37&lt;=EOMONTH($Q1922,0),$Q1922&lt;='Recurring Transactions'!$L$37),MOD((YEAR($Q1922)-YEAR('Recurring Transactions'!$J$37))*12+MONTH($Q1922)-MONTH('Recurring Transactions'!$J$37),3)=0),1,0),IF('Recurring Transactions'!$F$37="Annually",IF(AND(AND('Recurring Transactions'!$J$37&lt;=EOMONTH($Q1922,0),$Q1922&lt;='Recurring Transactions'!$L$37),MONTH($Q1922)=MONTH('Recurring Transactions'!$J$37)),1,0),0)))))))*'Recurring Transactions'!$D$37)</f>
        <v/>
      </c>
    </row>
    <row r="1923">
      <c r="N1923" s="126">
        <f>'Recurring Transactions'!$A$37</f>
        <v/>
      </c>
      <c r="O1923" s="126">
        <f>'Recurring Transactions'!$B$37</f>
        <v/>
      </c>
      <c r="P1923" s="126">
        <f>'Recurring Transactions'!$E$37</f>
        <v/>
      </c>
      <c r="Q1923" s="72">
        <f>IF('Recurring Transactions'!$J$37="","",EDATE('Recurring Transactions'!$J$37,41))</f>
        <v/>
      </c>
      <c r="R1923" s="126">
        <f>IF($Q1923="","",TEXT($Q1923,"mmm yyyy"))</f>
        <v/>
      </c>
      <c r="S1923" s="124">
        <f>IF(OR('Recurring Transactions'!$A$37="",$Q1923=""),0,(IF('Recurring Transactions'!$F$37="Monthly",IF(AND('Recurring Transactions'!$J$37&lt;=EOMONTH($Q1923,0),$Q1923&lt;='Recurring Transactions'!$L$37),1,0),IF('Recurring Transactions'!$F$37="Semi-monthly",IF(AND('Recurring Transactions'!$J$37&lt;=EOMONTH($Q1923,0),$Q1923&lt;='Recurring Transactions'!$L$37),2,0),IF('Recurring Transactions'!$F$37="Weekly",IF(AND('Recurring Transactions'!$J$37&lt;=EOMONTH($Q1923,0),$Q1923&lt;='Recurring Transactions'!$L$37),MAX(0,INT((MIN(EOMONTH($Q1923,0),'Recurring Transactions'!$L$37)-'Recurring Transactions'!$J$37)/7)+INT(-(MAX('Recurring Transactions'!$J$37,$Q1923)-'Recurring Transactions'!$J$37)/7)+1),0),IF('Recurring Transactions'!$F$37="Bi-weekly",IF(AND('Recurring Transactions'!$J$37&lt;=EOMONTH($Q1923,0),$Q1923&lt;='Recurring Transactions'!$L$37),MAX(0,INT((MIN(EOMONTH($Q1923,0),'Recurring Transactions'!$L$37)-'Recurring Transactions'!$J$37)/14)+INT(-(MAX('Recurring Transactions'!$J$37,$Q1923)-'Recurring Transactions'!$J$37)/14)+1),0),IF('Recurring Transactions'!$F$37="Quarterly",IF(AND(AND('Recurring Transactions'!$J$37&lt;=EOMONTH($Q1923,0),$Q1923&lt;='Recurring Transactions'!$L$37),MOD((YEAR($Q1923)-YEAR('Recurring Transactions'!$J$37))*12+MONTH($Q1923)-MONTH('Recurring Transactions'!$J$37),3)=0),1,0),IF('Recurring Transactions'!$F$37="Annually",IF(AND(AND('Recurring Transactions'!$J$37&lt;=EOMONTH($Q1923,0),$Q1923&lt;='Recurring Transactions'!$L$37),MONTH($Q1923)=MONTH('Recurring Transactions'!$J$37)),1,0),0)))))))*'Recurring Transactions'!$D$37)</f>
        <v/>
      </c>
    </row>
    <row r="1924">
      <c r="N1924" s="126">
        <f>'Recurring Transactions'!$A$37</f>
        <v/>
      </c>
      <c r="O1924" s="126">
        <f>'Recurring Transactions'!$B$37</f>
        <v/>
      </c>
      <c r="P1924" s="126">
        <f>'Recurring Transactions'!$E$37</f>
        <v/>
      </c>
      <c r="Q1924" s="72">
        <f>IF('Recurring Transactions'!$J$37="","",EDATE('Recurring Transactions'!$J$37,42))</f>
        <v/>
      </c>
      <c r="R1924" s="126">
        <f>IF($Q1924="","",TEXT($Q1924,"mmm yyyy"))</f>
        <v/>
      </c>
      <c r="S1924" s="124">
        <f>IF(OR('Recurring Transactions'!$A$37="",$Q1924=""),0,(IF('Recurring Transactions'!$F$37="Monthly",IF(AND('Recurring Transactions'!$J$37&lt;=EOMONTH($Q1924,0),$Q1924&lt;='Recurring Transactions'!$L$37),1,0),IF('Recurring Transactions'!$F$37="Semi-monthly",IF(AND('Recurring Transactions'!$J$37&lt;=EOMONTH($Q1924,0),$Q1924&lt;='Recurring Transactions'!$L$37),2,0),IF('Recurring Transactions'!$F$37="Weekly",IF(AND('Recurring Transactions'!$J$37&lt;=EOMONTH($Q1924,0),$Q1924&lt;='Recurring Transactions'!$L$37),MAX(0,INT((MIN(EOMONTH($Q1924,0),'Recurring Transactions'!$L$37)-'Recurring Transactions'!$J$37)/7)+INT(-(MAX('Recurring Transactions'!$J$37,$Q1924)-'Recurring Transactions'!$J$37)/7)+1),0),IF('Recurring Transactions'!$F$37="Bi-weekly",IF(AND('Recurring Transactions'!$J$37&lt;=EOMONTH($Q1924,0),$Q1924&lt;='Recurring Transactions'!$L$37),MAX(0,INT((MIN(EOMONTH($Q1924,0),'Recurring Transactions'!$L$37)-'Recurring Transactions'!$J$37)/14)+INT(-(MAX('Recurring Transactions'!$J$37,$Q1924)-'Recurring Transactions'!$J$37)/14)+1),0),IF('Recurring Transactions'!$F$37="Quarterly",IF(AND(AND('Recurring Transactions'!$J$37&lt;=EOMONTH($Q1924,0),$Q1924&lt;='Recurring Transactions'!$L$37),MOD((YEAR($Q1924)-YEAR('Recurring Transactions'!$J$37))*12+MONTH($Q1924)-MONTH('Recurring Transactions'!$J$37),3)=0),1,0),IF('Recurring Transactions'!$F$37="Annually",IF(AND(AND('Recurring Transactions'!$J$37&lt;=EOMONTH($Q1924,0),$Q1924&lt;='Recurring Transactions'!$L$37),MONTH($Q1924)=MONTH('Recurring Transactions'!$J$37)),1,0),0)))))))*'Recurring Transactions'!$D$37)</f>
        <v/>
      </c>
    </row>
    <row r="1925">
      <c r="N1925" s="126">
        <f>'Recurring Transactions'!$A$37</f>
        <v/>
      </c>
      <c r="O1925" s="126">
        <f>'Recurring Transactions'!$B$37</f>
        <v/>
      </c>
      <c r="P1925" s="126">
        <f>'Recurring Transactions'!$E$37</f>
        <v/>
      </c>
      <c r="Q1925" s="72">
        <f>IF('Recurring Transactions'!$J$37="","",EDATE('Recurring Transactions'!$J$37,43))</f>
        <v/>
      </c>
      <c r="R1925" s="126">
        <f>IF($Q1925="","",TEXT($Q1925,"mmm yyyy"))</f>
        <v/>
      </c>
      <c r="S1925" s="124">
        <f>IF(OR('Recurring Transactions'!$A$37="",$Q1925=""),0,(IF('Recurring Transactions'!$F$37="Monthly",IF(AND('Recurring Transactions'!$J$37&lt;=EOMONTH($Q1925,0),$Q1925&lt;='Recurring Transactions'!$L$37),1,0),IF('Recurring Transactions'!$F$37="Semi-monthly",IF(AND('Recurring Transactions'!$J$37&lt;=EOMONTH($Q1925,0),$Q1925&lt;='Recurring Transactions'!$L$37),2,0),IF('Recurring Transactions'!$F$37="Weekly",IF(AND('Recurring Transactions'!$J$37&lt;=EOMONTH($Q1925,0),$Q1925&lt;='Recurring Transactions'!$L$37),MAX(0,INT((MIN(EOMONTH($Q1925,0),'Recurring Transactions'!$L$37)-'Recurring Transactions'!$J$37)/7)+INT(-(MAX('Recurring Transactions'!$J$37,$Q1925)-'Recurring Transactions'!$J$37)/7)+1),0),IF('Recurring Transactions'!$F$37="Bi-weekly",IF(AND('Recurring Transactions'!$J$37&lt;=EOMONTH($Q1925,0),$Q1925&lt;='Recurring Transactions'!$L$37),MAX(0,INT((MIN(EOMONTH($Q1925,0),'Recurring Transactions'!$L$37)-'Recurring Transactions'!$J$37)/14)+INT(-(MAX('Recurring Transactions'!$J$37,$Q1925)-'Recurring Transactions'!$J$37)/14)+1),0),IF('Recurring Transactions'!$F$37="Quarterly",IF(AND(AND('Recurring Transactions'!$J$37&lt;=EOMONTH($Q1925,0),$Q1925&lt;='Recurring Transactions'!$L$37),MOD((YEAR($Q1925)-YEAR('Recurring Transactions'!$J$37))*12+MONTH($Q1925)-MONTH('Recurring Transactions'!$J$37),3)=0),1,0),IF('Recurring Transactions'!$F$37="Annually",IF(AND(AND('Recurring Transactions'!$J$37&lt;=EOMONTH($Q1925,0),$Q1925&lt;='Recurring Transactions'!$L$37),MONTH($Q1925)=MONTH('Recurring Transactions'!$J$37)),1,0),0)))))))*'Recurring Transactions'!$D$37)</f>
        <v/>
      </c>
    </row>
    <row r="1926">
      <c r="N1926" s="126">
        <f>'Recurring Transactions'!$A$37</f>
        <v/>
      </c>
      <c r="O1926" s="126">
        <f>'Recurring Transactions'!$B$37</f>
        <v/>
      </c>
      <c r="P1926" s="126">
        <f>'Recurring Transactions'!$E$37</f>
        <v/>
      </c>
      <c r="Q1926" s="72">
        <f>IF('Recurring Transactions'!$J$37="","",EDATE('Recurring Transactions'!$J$37,44))</f>
        <v/>
      </c>
      <c r="R1926" s="126">
        <f>IF($Q1926="","",TEXT($Q1926,"mmm yyyy"))</f>
        <v/>
      </c>
      <c r="S1926" s="124">
        <f>IF(OR('Recurring Transactions'!$A$37="",$Q1926=""),0,(IF('Recurring Transactions'!$F$37="Monthly",IF(AND('Recurring Transactions'!$J$37&lt;=EOMONTH($Q1926,0),$Q1926&lt;='Recurring Transactions'!$L$37),1,0),IF('Recurring Transactions'!$F$37="Semi-monthly",IF(AND('Recurring Transactions'!$J$37&lt;=EOMONTH($Q1926,0),$Q1926&lt;='Recurring Transactions'!$L$37),2,0),IF('Recurring Transactions'!$F$37="Weekly",IF(AND('Recurring Transactions'!$J$37&lt;=EOMONTH($Q1926,0),$Q1926&lt;='Recurring Transactions'!$L$37),MAX(0,INT((MIN(EOMONTH($Q1926,0),'Recurring Transactions'!$L$37)-'Recurring Transactions'!$J$37)/7)+INT(-(MAX('Recurring Transactions'!$J$37,$Q1926)-'Recurring Transactions'!$J$37)/7)+1),0),IF('Recurring Transactions'!$F$37="Bi-weekly",IF(AND('Recurring Transactions'!$J$37&lt;=EOMONTH($Q1926,0),$Q1926&lt;='Recurring Transactions'!$L$37),MAX(0,INT((MIN(EOMONTH($Q1926,0),'Recurring Transactions'!$L$37)-'Recurring Transactions'!$J$37)/14)+INT(-(MAX('Recurring Transactions'!$J$37,$Q1926)-'Recurring Transactions'!$J$37)/14)+1),0),IF('Recurring Transactions'!$F$37="Quarterly",IF(AND(AND('Recurring Transactions'!$J$37&lt;=EOMONTH($Q1926,0),$Q1926&lt;='Recurring Transactions'!$L$37),MOD((YEAR($Q1926)-YEAR('Recurring Transactions'!$J$37))*12+MONTH($Q1926)-MONTH('Recurring Transactions'!$J$37),3)=0),1,0),IF('Recurring Transactions'!$F$37="Annually",IF(AND(AND('Recurring Transactions'!$J$37&lt;=EOMONTH($Q1926,0),$Q1926&lt;='Recurring Transactions'!$L$37),MONTH($Q1926)=MONTH('Recurring Transactions'!$J$37)),1,0),0)))))))*'Recurring Transactions'!$D$37)</f>
        <v/>
      </c>
    </row>
    <row r="1927">
      <c r="N1927" s="126">
        <f>'Recurring Transactions'!$A$37</f>
        <v/>
      </c>
      <c r="O1927" s="126">
        <f>'Recurring Transactions'!$B$37</f>
        <v/>
      </c>
      <c r="P1927" s="126">
        <f>'Recurring Transactions'!$E$37</f>
        <v/>
      </c>
      <c r="Q1927" s="72">
        <f>IF('Recurring Transactions'!$J$37="","",EDATE('Recurring Transactions'!$J$37,45))</f>
        <v/>
      </c>
      <c r="R1927" s="126">
        <f>IF($Q1927="","",TEXT($Q1927,"mmm yyyy"))</f>
        <v/>
      </c>
      <c r="S1927" s="124">
        <f>IF(OR('Recurring Transactions'!$A$37="",$Q1927=""),0,(IF('Recurring Transactions'!$F$37="Monthly",IF(AND('Recurring Transactions'!$J$37&lt;=EOMONTH($Q1927,0),$Q1927&lt;='Recurring Transactions'!$L$37),1,0),IF('Recurring Transactions'!$F$37="Semi-monthly",IF(AND('Recurring Transactions'!$J$37&lt;=EOMONTH($Q1927,0),$Q1927&lt;='Recurring Transactions'!$L$37),2,0),IF('Recurring Transactions'!$F$37="Weekly",IF(AND('Recurring Transactions'!$J$37&lt;=EOMONTH($Q1927,0),$Q1927&lt;='Recurring Transactions'!$L$37),MAX(0,INT((MIN(EOMONTH($Q1927,0),'Recurring Transactions'!$L$37)-'Recurring Transactions'!$J$37)/7)+INT(-(MAX('Recurring Transactions'!$J$37,$Q1927)-'Recurring Transactions'!$J$37)/7)+1),0),IF('Recurring Transactions'!$F$37="Bi-weekly",IF(AND('Recurring Transactions'!$J$37&lt;=EOMONTH($Q1927,0),$Q1927&lt;='Recurring Transactions'!$L$37),MAX(0,INT((MIN(EOMONTH($Q1927,0),'Recurring Transactions'!$L$37)-'Recurring Transactions'!$J$37)/14)+INT(-(MAX('Recurring Transactions'!$J$37,$Q1927)-'Recurring Transactions'!$J$37)/14)+1),0),IF('Recurring Transactions'!$F$37="Quarterly",IF(AND(AND('Recurring Transactions'!$J$37&lt;=EOMONTH($Q1927,0),$Q1927&lt;='Recurring Transactions'!$L$37),MOD((YEAR($Q1927)-YEAR('Recurring Transactions'!$J$37))*12+MONTH($Q1927)-MONTH('Recurring Transactions'!$J$37),3)=0),1,0),IF('Recurring Transactions'!$F$37="Annually",IF(AND(AND('Recurring Transactions'!$J$37&lt;=EOMONTH($Q1927,0),$Q1927&lt;='Recurring Transactions'!$L$37),MONTH($Q1927)=MONTH('Recurring Transactions'!$J$37)),1,0),0)))))))*'Recurring Transactions'!$D$37)</f>
        <v/>
      </c>
    </row>
    <row r="1928">
      <c r="N1928" s="126">
        <f>'Recurring Transactions'!$A$37</f>
        <v/>
      </c>
      <c r="O1928" s="126">
        <f>'Recurring Transactions'!$B$37</f>
        <v/>
      </c>
      <c r="P1928" s="126">
        <f>'Recurring Transactions'!$E$37</f>
        <v/>
      </c>
      <c r="Q1928" s="72">
        <f>IF('Recurring Transactions'!$J$37="","",EDATE('Recurring Transactions'!$J$37,46))</f>
        <v/>
      </c>
      <c r="R1928" s="126">
        <f>IF($Q1928="","",TEXT($Q1928,"mmm yyyy"))</f>
        <v/>
      </c>
      <c r="S1928" s="124">
        <f>IF(OR('Recurring Transactions'!$A$37="",$Q1928=""),0,(IF('Recurring Transactions'!$F$37="Monthly",IF(AND('Recurring Transactions'!$J$37&lt;=EOMONTH($Q1928,0),$Q1928&lt;='Recurring Transactions'!$L$37),1,0),IF('Recurring Transactions'!$F$37="Semi-monthly",IF(AND('Recurring Transactions'!$J$37&lt;=EOMONTH($Q1928,0),$Q1928&lt;='Recurring Transactions'!$L$37),2,0),IF('Recurring Transactions'!$F$37="Weekly",IF(AND('Recurring Transactions'!$J$37&lt;=EOMONTH($Q1928,0),$Q1928&lt;='Recurring Transactions'!$L$37),MAX(0,INT((MIN(EOMONTH($Q1928,0),'Recurring Transactions'!$L$37)-'Recurring Transactions'!$J$37)/7)+INT(-(MAX('Recurring Transactions'!$J$37,$Q1928)-'Recurring Transactions'!$J$37)/7)+1),0),IF('Recurring Transactions'!$F$37="Bi-weekly",IF(AND('Recurring Transactions'!$J$37&lt;=EOMONTH($Q1928,0),$Q1928&lt;='Recurring Transactions'!$L$37),MAX(0,INT((MIN(EOMONTH($Q1928,0),'Recurring Transactions'!$L$37)-'Recurring Transactions'!$J$37)/14)+INT(-(MAX('Recurring Transactions'!$J$37,$Q1928)-'Recurring Transactions'!$J$37)/14)+1),0),IF('Recurring Transactions'!$F$37="Quarterly",IF(AND(AND('Recurring Transactions'!$J$37&lt;=EOMONTH($Q1928,0),$Q1928&lt;='Recurring Transactions'!$L$37),MOD((YEAR($Q1928)-YEAR('Recurring Transactions'!$J$37))*12+MONTH($Q1928)-MONTH('Recurring Transactions'!$J$37),3)=0),1,0),IF('Recurring Transactions'!$F$37="Annually",IF(AND(AND('Recurring Transactions'!$J$37&lt;=EOMONTH($Q1928,0),$Q1928&lt;='Recurring Transactions'!$L$37),MONTH($Q1928)=MONTH('Recurring Transactions'!$J$37)),1,0),0)))))))*'Recurring Transactions'!$D$37)</f>
        <v/>
      </c>
    </row>
    <row r="1929">
      <c r="N1929" s="126">
        <f>'Recurring Transactions'!$A$37</f>
        <v/>
      </c>
      <c r="O1929" s="126">
        <f>'Recurring Transactions'!$B$37</f>
        <v/>
      </c>
      <c r="P1929" s="126">
        <f>'Recurring Transactions'!$E$37</f>
        <v/>
      </c>
      <c r="Q1929" s="72">
        <f>IF('Recurring Transactions'!$J$37="","",EDATE('Recurring Transactions'!$J$37,47))</f>
        <v/>
      </c>
      <c r="R1929" s="126">
        <f>IF($Q1929="","",TEXT($Q1929,"mmm yyyy"))</f>
        <v/>
      </c>
      <c r="S1929" s="124">
        <f>IF(OR('Recurring Transactions'!$A$37="",$Q1929=""),0,(IF('Recurring Transactions'!$F$37="Monthly",IF(AND('Recurring Transactions'!$J$37&lt;=EOMONTH($Q1929,0),$Q1929&lt;='Recurring Transactions'!$L$37),1,0),IF('Recurring Transactions'!$F$37="Semi-monthly",IF(AND('Recurring Transactions'!$J$37&lt;=EOMONTH($Q1929,0),$Q1929&lt;='Recurring Transactions'!$L$37),2,0),IF('Recurring Transactions'!$F$37="Weekly",IF(AND('Recurring Transactions'!$J$37&lt;=EOMONTH($Q1929,0),$Q1929&lt;='Recurring Transactions'!$L$37),MAX(0,INT((MIN(EOMONTH($Q1929,0),'Recurring Transactions'!$L$37)-'Recurring Transactions'!$J$37)/7)+INT(-(MAX('Recurring Transactions'!$J$37,$Q1929)-'Recurring Transactions'!$J$37)/7)+1),0),IF('Recurring Transactions'!$F$37="Bi-weekly",IF(AND('Recurring Transactions'!$J$37&lt;=EOMONTH($Q1929,0),$Q1929&lt;='Recurring Transactions'!$L$37),MAX(0,INT((MIN(EOMONTH($Q1929,0),'Recurring Transactions'!$L$37)-'Recurring Transactions'!$J$37)/14)+INT(-(MAX('Recurring Transactions'!$J$37,$Q1929)-'Recurring Transactions'!$J$37)/14)+1),0),IF('Recurring Transactions'!$F$37="Quarterly",IF(AND(AND('Recurring Transactions'!$J$37&lt;=EOMONTH($Q1929,0),$Q1929&lt;='Recurring Transactions'!$L$37),MOD((YEAR($Q1929)-YEAR('Recurring Transactions'!$J$37))*12+MONTH($Q1929)-MONTH('Recurring Transactions'!$J$37),3)=0),1,0),IF('Recurring Transactions'!$F$37="Annually",IF(AND(AND('Recurring Transactions'!$J$37&lt;=EOMONTH($Q1929,0),$Q1929&lt;='Recurring Transactions'!$L$37),MONTH($Q1929)=MONTH('Recurring Transactions'!$J$37)),1,0),0)))))))*'Recurring Transactions'!$D$37)</f>
        <v/>
      </c>
    </row>
    <row r="1930">
      <c r="N1930" s="126">
        <f>'Recurring Transactions'!$A$37</f>
        <v/>
      </c>
      <c r="O1930" s="126">
        <f>'Recurring Transactions'!$B$37</f>
        <v/>
      </c>
      <c r="P1930" s="126">
        <f>'Recurring Transactions'!$E$37</f>
        <v/>
      </c>
      <c r="Q1930" s="72">
        <f>IF('Recurring Transactions'!$J$37="","",EDATE('Recurring Transactions'!$J$37,48))</f>
        <v/>
      </c>
      <c r="R1930" s="126">
        <f>IF($Q1930="","",TEXT($Q1930,"mmm yyyy"))</f>
        <v/>
      </c>
      <c r="S1930" s="124">
        <f>IF(OR('Recurring Transactions'!$A$37="",$Q1930=""),0,(IF('Recurring Transactions'!$F$37="Monthly",IF(AND('Recurring Transactions'!$J$37&lt;=EOMONTH($Q1930,0),$Q1930&lt;='Recurring Transactions'!$L$37),1,0),IF('Recurring Transactions'!$F$37="Semi-monthly",IF(AND('Recurring Transactions'!$J$37&lt;=EOMONTH($Q1930,0),$Q1930&lt;='Recurring Transactions'!$L$37),2,0),IF('Recurring Transactions'!$F$37="Weekly",IF(AND('Recurring Transactions'!$J$37&lt;=EOMONTH($Q1930,0),$Q1930&lt;='Recurring Transactions'!$L$37),MAX(0,INT((MIN(EOMONTH($Q1930,0),'Recurring Transactions'!$L$37)-'Recurring Transactions'!$J$37)/7)+INT(-(MAX('Recurring Transactions'!$J$37,$Q1930)-'Recurring Transactions'!$J$37)/7)+1),0),IF('Recurring Transactions'!$F$37="Bi-weekly",IF(AND('Recurring Transactions'!$J$37&lt;=EOMONTH($Q1930,0),$Q1930&lt;='Recurring Transactions'!$L$37),MAX(0,INT((MIN(EOMONTH($Q1930,0),'Recurring Transactions'!$L$37)-'Recurring Transactions'!$J$37)/14)+INT(-(MAX('Recurring Transactions'!$J$37,$Q1930)-'Recurring Transactions'!$J$37)/14)+1),0),IF('Recurring Transactions'!$F$37="Quarterly",IF(AND(AND('Recurring Transactions'!$J$37&lt;=EOMONTH($Q1930,0),$Q1930&lt;='Recurring Transactions'!$L$37),MOD((YEAR($Q1930)-YEAR('Recurring Transactions'!$J$37))*12+MONTH($Q1930)-MONTH('Recurring Transactions'!$J$37),3)=0),1,0),IF('Recurring Transactions'!$F$37="Annually",IF(AND(AND('Recurring Transactions'!$J$37&lt;=EOMONTH($Q1930,0),$Q1930&lt;='Recurring Transactions'!$L$37),MONTH($Q1930)=MONTH('Recurring Transactions'!$J$37)),1,0),0)))))))*'Recurring Transactions'!$D$37)</f>
        <v/>
      </c>
    </row>
    <row r="1931">
      <c r="N1931" s="126">
        <f>'Recurring Transactions'!$A$37</f>
        <v/>
      </c>
      <c r="O1931" s="126">
        <f>'Recurring Transactions'!$B$37</f>
        <v/>
      </c>
      <c r="P1931" s="126">
        <f>'Recurring Transactions'!$E$37</f>
        <v/>
      </c>
      <c r="Q1931" s="72">
        <f>IF('Recurring Transactions'!$J$37="","",EDATE('Recurring Transactions'!$J$37,49))</f>
        <v/>
      </c>
      <c r="R1931" s="126">
        <f>IF($Q1931="","",TEXT($Q1931,"mmm yyyy"))</f>
        <v/>
      </c>
      <c r="S1931" s="124">
        <f>IF(OR('Recurring Transactions'!$A$37="",$Q1931=""),0,(IF('Recurring Transactions'!$F$37="Monthly",IF(AND('Recurring Transactions'!$J$37&lt;=EOMONTH($Q1931,0),$Q1931&lt;='Recurring Transactions'!$L$37),1,0),IF('Recurring Transactions'!$F$37="Semi-monthly",IF(AND('Recurring Transactions'!$J$37&lt;=EOMONTH($Q1931,0),$Q1931&lt;='Recurring Transactions'!$L$37),2,0),IF('Recurring Transactions'!$F$37="Weekly",IF(AND('Recurring Transactions'!$J$37&lt;=EOMONTH($Q1931,0),$Q1931&lt;='Recurring Transactions'!$L$37),MAX(0,INT((MIN(EOMONTH($Q1931,0),'Recurring Transactions'!$L$37)-'Recurring Transactions'!$J$37)/7)+INT(-(MAX('Recurring Transactions'!$J$37,$Q1931)-'Recurring Transactions'!$J$37)/7)+1),0),IF('Recurring Transactions'!$F$37="Bi-weekly",IF(AND('Recurring Transactions'!$J$37&lt;=EOMONTH($Q1931,0),$Q1931&lt;='Recurring Transactions'!$L$37),MAX(0,INT((MIN(EOMONTH($Q1931,0),'Recurring Transactions'!$L$37)-'Recurring Transactions'!$J$37)/14)+INT(-(MAX('Recurring Transactions'!$J$37,$Q1931)-'Recurring Transactions'!$J$37)/14)+1),0),IF('Recurring Transactions'!$F$37="Quarterly",IF(AND(AND('Recurring Transactions'!$J$37&lt;=EOMONTH($Q1931,0),$Q1931&lt;='Recurring Transactions'!$L$37),MOD((YEAR($Q1931)-YEAR('Recurring Transactions'!$J$37))*12+MONTH($Q1931)-MONTH('Recurring Transactions'!$J$37),3)=0),1,0),IF('Recurring Transactions'!$F$37="Annually",IF(AND(AND('Recurring Transactions'!$J$37&lt;=EOMONTH($Q1931,0),$Q1931&lt;='Recurring Transactions'!$L$37),MONTH($Q1931)=MONTH('Recurring Transactions'!$J$37)),1,0),0)))))))*'Recurring Transactions'!$D$37)</f>
        <v/>
      </c>
    </row>
    <row r="1932">
      <c r="N1932" s="126">
        <f>'Recurring Transactions'!$A$37</f>
        <v/>
      </c>
      <c r="O1932" s="126">
        <f>'Recurring Transactions'!$B$37</f>
        <v/>
      </c>
      <c r="P1932" s="126">
        <f>'Recurring Transactions'!$E$37</f>
        <v/>
      </c>
      <c r="Q1932" s="72">
        <f>IF('Recurring Transactions'!$J$37="","",EDATE('Recurring Transactions'!$J$37,50))</f>
        <v/>
      </c>
      <c r="R1932" s="126">
        <f>IF($Q1932="","",TEXT($Q1932,"mmm yyyy"))</f>
        <v/>
      </c>
      <c r="S1932" s="124">
        <f>IF(OR('Recurring Transactions'!$A$37="",$Q1932=""),0,(IF('Recurring Transactions'!$F$37="Monthly",IF(AND('Recurring Transactions'!$J$37&lt;=EOMONTH($Q1932,0),$Q1932&lt;='Recurring Transactions'!$L$37),1,0),IF('Recurring Transactions'!$F$37="Semi-monthly",IF(AND('Recurring Transactions'!$J$37&lt;=EOMONTH($Q1932,0),$Q1932&lt;='Recurring Transactions'!$L$37),2,0),IF('Recurring Transactions'!$F$37="Weekly",IF(AND('Recurring Transactions'!$J$37&lt;=EOMONTH($Q1932,0),$Q1932&lt;='Recurring Transactions'!$L$37),MAX(0,INT((MIN(EOMONTH($Q1932,0),'Recurring Transactions'!$L$37)-'Recurring Transactions'!$J$37)/7)+INT(-(MAX('Recurring Transactions'!$J$37,$Q1932)-'Recurring Transactions'!$J$37)/7)+1),0),IF('Recurring Transactions'!$F$37="Bi-weekly",IF(AND('Recurring Transactions'!$J$37&lt;=EOMONTH($Q1932,0),$Q1932&lt;='Recurring Transactions'!$L$37),MAX(0,INT((MIN(EOMONTH($Q1932,0),'Recurring Transactions'!$L$37)-'Recurring Transactions'!$J$37)/14)+INT(-(MAX('Recurring Transactions'!$J$37,$Q1932)-'Recurring Transactions'!$J$37)/14)+1),0),IF('Recurring Transactions'!$F$37="Quarterly",IF(AND(AND('Recurring Transactions'!$J$37&lt;=EOMONTH($Q1932,0),$Q1932&lt;='Recurring Transactions'!$L$37),MOD((YEAR($Q1932)-YEAR('Recurring Transactions'!$J$37))*12+MONTH($Q1932)-MONTH('Recurring Transactions'!$J$37),3)=0),1,0),IF('Recurring Transactions'!$F$37="Annually",IF(AND(AND('Recurring Transactions'!$J$37&lt;=EOMONTH($Q1932,0),$Q1932&lt;='Recurring Transactions'!$L$37),MONTH($Q1932)=MONTH('Recurring Transactions'!$J$37)),1,0),0)))))))*'Recurring Transactions'!$D$37)</f>
        <v/>
      </c>
    </row>
    <row r="1933">
      <c r="N1933" s="126">
        <f>'Recurring Transactions'!$A$37</f>
        <v/>
      </c>
      <c r="O1933" s="126">
        <f>'Recurring Transactions'!$B$37</f>
        <v/>
      </c>
      <c r="P1933" s="126">
        <f>'Recurring Transactions'!$E$37</f>
        <v/>
      </c>
      <c r="Q1933" s="72">
        <f>IF('Recurring Transactions'!$J$37="","",EDATE('Recurring Transactions'!$J$37,51))</f>
        <v/>
      </c>
      <c r="R1933" s="126">
        <f>IF($Q1933="","",TEXT($Q1933,"mmm yyyy"))</f>
        <v/>
      </c>
      <c r="S1933" s="124">
        <f>IF(OR('Recurring Transactions'!$A$37="",$Q1933=""),0,(IF('Recurring Transactions'!$F$37="Monthly",IF(AND('Recurring Transactions'!$J$37&lt;=EOMONTH($Q1933,0),$Q1933&lt;='Recurring Transactions'!$L$37),1,0),IF('Recurring Transactions'!$F$37="Semi-monthly",IF(AND('Recurring Transactions'!$J$37&lt;=EOMONTH($Q1933,0),$Q1933&lt;='Recurring Transactions'!$L$37),2,0),IF('Recurring Transactions'!$F$37="Weekly",IF(AND('Recurring Transactions'!$J$37&lt;=EOMONTH($Q1933,0),$Q1933&lt;='Recurring Transactions'!$L$37),MAX(0,INT((MIN(EOMONTH($Q1933,0),'Recurring Transactions'!$L$37)-'Recurring Transactions'!$J$37)/7)+INT(-(MAX('Recurring Transactions'!$J$37,$Q1933)-'Recurring Transactions'!$J$37)/7)+1),0),IF('Recurring Transactions'!$F$37="Bi-weekly",IF(AND('Recurring Transactions'!$J$37&lt;=EOMONTH($Q1933,0),$Q1933&lt;='Recurring Transactions'!$L$37),MAX(0,INT((MIN(EOMONTH($Q1933,0),'Recurring Transactions'!$L$37)-'Recurring Transactions'!$J$37)/14)+INT(-(MAX('Recurring Transactions'!$J$37,$Q1933)-'Recurring Transactions'!$J$37)/14)+1),0),IF('Recurring Transactions'!$F$37="Quarterly",IF(AND(AND('Recurring Transactions'!$J$37&lt;=EOMONTH($Q1933,0),$Q1933&lt;='Recurring Transactions'!$L$37),MOD((YEAR($Q1933)-YEAR('Recurring Transactions'!$J$37))*12+MONTH($Q1933)-MONTH('Recurring Transactions'!$J$37),3)=0),1,0),IF('Recurring Transactions'!$F$37="Annually",IF(AND(AND('Recurring Transactions'!$J$37&lt;=EOMONTH($Q1933,0),$Q1933&lt;='Recurring Transactions'!$L$37),MONTH($Q1933)=MONTH('Recurring Transactions'!$J$37)),1,0),0)))))))*'Recurring Transactions'!$D$37)</f>
        <v/>
      </c>
    </row>
    <row r="1934">
      <c r="N1934" s="126">
        <f>'Recurring Transactions'!$A$37</f>
        <v/>
      </c>
      <c r="O1934" s="126">
        <f>'Recurring Transactions'!$B$37</f>
        <v/>
      </c>
      <c r="P1934" s="126">
        <f>'Recurring Transactions'!$E$37</f>
        <v/>
      </c>
      <c r="Q1934" s="72">
        <f>IF('Recurring Transactions'!$J$37="","",EDATE('Recurring Transactions'!$J$37,52))</f>
        <v/>
      </c>
      <c r="R1934" s="126">
        <f>IF($Q1934="","",TEXT($Q1934,"mmm yyyy"))</f>
        <v/>
      </c>
      <c r="S1934" s="124">
        <f>IF(OR('Recurring Transactions'!$A$37="",$Q1934=""),0,(IF('Recurring Transactions'!$F$37="Monthly",IF(AND('Recurring Transactions'!$J$37&lt;=EOMONTH($Q1934,0),$Q1934&lt;='Recurring Transactions'!$L$37),1,0),IF('Recurring Transactions'!$F$37="Semi-monthly",IF(AND('Recurring Transactions'!$J$37&lt;=EOMONTH($Q1934,0),$Q1934&lt;='Recurring Transactions'!$L$37),2,0),IF('Recurring Transactions'!$F$37="Weekly",IF(AND('Recurring Transactions'!$J$37&lt;=EOMONTH($Q1934,0),$Q1934&lt;='Recurring Transactions'!$L$37),MAX(0,INT((MIN(EOMONTH($Q1934,0),'Recurring Transactions'!$L$37)-'Recurring Transactions'!$J$37)/7)+INT(-(MAX('Recurring Transactions'!$J$37,$Q1934)-'Recurring Transactions'!$J$37)/7)+1),0),IF('Recurring Transactions'!$F$37="Bi-weekly",IF(AND('Recurring Transactions'!$J$37&lt;=EOMONTH($Q1934,0),$Q1934&lt;='Recurring Transactions'!$L$37),MAX(0,INT((MIN(EOMONTH($Q1934,0),'Recurring Transactions'!$L$37)-'Recurring Transactions'!$J$37)/14)+INT(-(MAX('Recurring Transactions'!$J$37,$Q1934)-'Recurring Transactions'!$J$37)/14)+1),0),IF('Recurring Transactions'!$F$37="Quarterly",IF(AND(AND('Recurring Transactions'!$J$37&lt;=EOMONTH($Q1934,0),$Q1934&lt;='Recurring Transactions'!$L$37),MOD((YEAR($Q1934)-YEAR('Recurring Transactions'!$J$37))*12+MONTH($Q1934)-MONTH('Recurring Transactions'!$J$37),3)=0),1,0),IF('Recurring Transactions'!$F$37="Annually",IF(AND(AND('Recurring Transactions'!$J$37&lt;=EOMONTH($Q1934,0),$Q1934&lt;='Recurring Transactions'!$L$37),MONTH($Q1934)=MONTH('Recurring Transactions'!$J$37)),1,0),0)))))))*'Recurring Transactions'!$D$37)</f>
        <v/>
      </c>
    </row>
    <row r="1935">
      <c r="N1935" s="126">
        <f>'Recurring Transactions'!$A$37</f>
        <v/>
      </c>
      <c r="O1935" s="126">
        <f>'Recurring Transactions'!$B$37</f>
        <v/>
      </c>
      <c r="P1935" s="126">
        <f>'Recurring Transactions'!$E$37</f>
        <v/>
      </c>
      <c r="Q1935" s="72">
        <f>IF('Recurring Transactions'!$J$37="","",EDATE('Recurring Transactions'!$J$37,53))</f>
        <v/>
      </c>
      <c r="R1935" s="126">
        <f>IF($Q1935="","",TEXT($Q1935,"mmm yyyy"))</f>
        <v/>
      </c>
      <c r="S1935" s="124">
        <f>IF(OR('Recurring Transactions'!$A$37="",$Q1935=""),0,(IF('Recurring Transactions'!$F$37="Monthly",IF(AND('Recurring Transactions'!$J$37&lt;=EOMONTH($Q1935,0),$Q1935&lt;='Recurring Transactions'!$L$37),1,0),IF('Recurring Transactions'!$F$37="Semi-monthly",IF(AND('Recurring Transactions'!$J$37&lt;=EOMONTH($Q1935,0),$Q1935&lt;='Recurring Transactions'!$L$37),2,0),IF('Recurring Transactions'!$F$37="Weekly",IF(AND('Recurring Transactions'!$J$37&lt;=EOMONTH($Q1935,0),$Q1935&lt;='Recurring Transactions'!$L$37),MAX(0,INT((MIN(EOMONTH($Q1935,0),'Recurring Transactions'!$L$37)-'Recurring Transactions'!$J$37)/7)+INT(-(MAX('Recurring Transactions'!$J$37,$Q1935)-'Recurring Transactions'!$J$37)/7)+1),0),IF('Recurring Transactions'!$F$37="Bi-weekly",IF(AND('Recurring Transactions'!$J$37&lt;=EOMONTH($Q1935,0),$Q1935&lt;='Recurring Transactions'!$L$37),MAX(0,INT((MIN(EOMONTH($Q1935,0),'Recurring Transactions'!$L$37)-'Recurring Transactions'!$J$37)/14)+INT(-(MAX('Recurring Transactions'!$J$37,$Q1935)-'Recurring Transactions'!$J$37)/14)+1),0),IF('Recurring Transactions'!$F$37="Quarterly",IF(AND(AND('Recurring Transactions'!$J$37&lt;=EOMONTH($Q1935,0),$Q1935&lt;='Recurring Transactions'!$L$37),MOD((YEAR($Q1935)-YEAR('Recurring Transactions'!$J$37))*12+MONTH($Q1935)-MONTH('Recurring Transactions'!$J$37),3)=0),1,0),IF('Recurring Transactions'!$F$37="Annually",IF(AND(AND('Recurring Transactions'!$J$37&lt;=EOMONTH($Q1935,0),$Q1935&lt;='Recurring Transactions'!$L$37),MONTH($Q1935)=MONTH('Recurring Transactions'!$J$37)),1,0),0)))))))*'Recurring Transactions'!$D$37)</f>
        <v/>
      </c>
    </row>
    <row r="1936">
      <c r="N1936" s="126">
        <f>'Recurring Transactions'!$A$37</f>
        <v/>
      </c>
      <c r="O1936" s="126">
        <f>'Recurring Transactions'!$B$37</f>
        <v/>
      </c>
      <c r="P1936" s="126">
        <f>'Recurring Transactions'!$E$37</f>
        <v/>
      </c>
      <c r="Q1936" s="72">
        <f>IF('Recurring Transactions'!$J$37="","",EDATE('Recurring Transactions'!$J$37,54))</f>
        <v/>
      </c>
      <c r="R1936" s="126">
        <f>IF($Q1936="","",TEXT($Q1936,"mmm yyyy"))</f>
        <v/>
      </c>
      <c r="S1936" s="124">
        <f>IF(OR('Recurring Transactions'!$A$37="",$Q1936=""),0,(IF('Recurring Transactions'!$F$37="Monthly",IF(AND('Recurring Transactions'!$J$37&lt;=EOMONTH($Q1936,0),$Q1936&lt;='Recurring Transactions'!$L$37),1,0),IF('Recurring Transactions'!$F$37="Semi-monthly",IF(AND('Recurring Transactions'!$J$37&lt;=EOMONTH($Q1936,0),$Q1936&lt;='Recurring Transactions'!$L$37),2,0),IF('Recurring Transactions'!$F$37="Weekly",IF(AND('Recurring Transactions'!$J$37&lt;=EOMONTH($Q1936,0),$Q1936&lt;='Recurring Transactions'!$L$37),MAX(0,INT((MIN(EOMONTH($Q1936,0),'Recurring Transactions'!$L$37)-'Recurring Transactions'!$J$37)/7)+INT(-(MAX('Recurring Transactions'!$J$37,$Q1936)-'Recurring Transactions'!$J$37)/7)+1),0),IF('Recurring Transactions'!$F$37="Bi-weekly",IF(AND('Recurring Transactions'!$J$37&lt;=EOMONTH($Q1936,0),$Q1936&lt;='Recurring Transactions'!$L$37),MAX(0,INT((MIN(EOMONTH($Q1936,0),'Recurring Transactions'!$L$37)-'Recurring Transactions'!$J$37)/14)+INT(-(MAX('Recurring Transactions'!$J$37,$Q1936)-'Recurring Transactions'!$J$37)/14)+1),0),IF('Recurring Transactions'!$F$37="Quarterly",IF(AND(AND('Recurring Transactions'!$J$37&lt;=EOMONTH($Q1936,0),$Q1936&lt;='Recurring Transactions'!$L$37),MOD((YEAR($Q1936)-YEAR('Recurring Transactions'!$J$37))*12+MONTH($Q1936)-MONTH('Recurring Transactions'!$J$37),3)=0),1,0),IF('Recurring Transactions'!$F$37="Annually",IF(AND(AND('Recurring Transactions'!$J$37&lt;=EOMONTH($Q1936,0),$Q1936&lt;='Recurring Transactions'!$L$37),MONTH($Q1936)=MONTH('Recurring Transactions'!$J$37)),1,0),0)))))))*'Recurring Transactions'!$D$37)</f>
        <v/>
      </c>
    </row>
    <row r="1937">
      <c r="N1937" s="126">
        <f>'Recurring Transactions'!$A$37</f>
        <v/>
      </c>
      <c r="O1937" s="126">
        <f>'Recurring Transactions'!$B$37</f>
        <v/>
      </c>
      <c r="P1937" s="126">
        <f>'Recurring Transactions'!$E$37</f>
        <v/>
      </c>
      <c r="Q1937" s="72">
        <f>IF('Recurring Transactions'!$J$37="","",EDATE('Recurring Transactions'!$J$37,55))</f>
        <v/>
      </c>
      <c r="R1937" s="126">
        <f>IF($Q1937="","",TEXT($Q1937,"mmm yyyy"))</f>
        <v/>
      </c>
      <c r="S1937" s="124">
        <f>IF(OR('Recurring Transactions'!$A$37="",$Q1937=""),0,(IF('Recurring Transactions'!$F$37="Monthly",IF(AND('Recurring Transactions'!$J$37&lt;=EOMONTH($Q1937,0),$Q1937&lt;='Recurring Transactions'!$L$37),1,0),IF('Recurring Transactions'!$F$37="Semi-monthly",IF(AND('Recurring Transactions'!$J$37&lt;=EOMONTH($Q1937,0),$Q1937&lt;='Recurring Transactions'!$L$37),2,0),IF('Recurring Transactions'!$F$37="Weekly",IF(AND('Recurring Transactions'!$J$37&lt;=EOMONTH($Q1937,0),$Q1937&lt;='Recurring Transactions'!$L$37),MAX(0,INT((MIN(EOMONTH($Q1937,0),'Recurring Transactions'!$L$37)-'Recurring Transactions'!$J$37)/7)+INT(-(MAX('Recurring Transactions'!$J$37,$Q1937)-'Recurring Transactions'!$J$37)/7)+1),0),IF('Recurring Transactions'!$F$37="Bi-weekly",IF(AND('Recurring Transactions'!$J$37&lt;=EOMONTH($Q1937,0),$Q1937&lt;='Recurring Transactions'!$L$37),MAX(0,INT((MIN(EOMONTH($Q1937,0),'Recurring Transactions'!$L$37)-'Recurring Transactions'!$J$37)/14)+INT(-(MAX('Recurring Transactions'!$J$37,$Q1937)-'Recurring Transactions'!$J$37)/14)+1),0),IF('Recurring Transactions'!$F$37="Quarterly",IF(AND(AND('Recurring Transactions'!$J$37&lt;=EOMONTH($Q1937,0),$Q1937&lt;='Recurring Transactions'!$L$37),MOD((YEAR($Q1937)-YEAR('Recurring Transactions'!$J$37))*12+MONTH($Q1937)-MONTH('Recurring Transactions'!$J$37),3)=0),1,0),IF('Recurring Transactions'!$F$37="Annually",IF(AND(AND('Recurring Transactions'!$J$37&lt;=EOMONTH($Q1937,0),$Q1937&lt;='Recurring Transactions'!$L$37),MONTH($Q1937)=MONTH('Recurring Transactions'!$J$37)),1,0),0)))))))*'Recurring Transactions'!$D$37)</f>
        <v/>
      </c>
    </row>
    <row r="1938">
      <c r="N1938" s="126">
        <f>'Recurring Transactions'!$A$37</f>
        <v/>
      </c>
      <c r="O1938" s="126">
        <f>'Recurring Transactions'!$B$37</f>
        <v/>
      </c>
      <c r="P1938" s="126">
        <f>'Recurring Transactions'!$E$37</f>
        <v/>
      </c>
      <c r="Q1938" s="72">
        <f>IF('Recurring Transactions'!$J$37="","",EDATE('Recurring Transactions'!$J$37,56))</f>
        <v/>
      </c>
      <c r="R1938" s="126">
        <f>IF($Q1938="","",TEXT($Q1938,"mmm yyyy"))</f>
        <v/>
      </c>
      <c r="S1938" s="124">
        <f>IF(OR('Recurring Transactions'!$A$37="",$Q1938=""),0,(IF('Recurring Transactions'!$F$37="Monthly",IF(AND('Recurring Transactions'!$J$37&lt;=EOMONTH($Q1938,0),$Q1938&lt;='Recurring Transactions'!$L$37),1,0),IF('Recurring Transactions'!$F$37="Semi-monthly",IF(AND('Recurring Transactions'!$J$37&lt;=EOMONTH($Q1938,0),$Q1938&lt;='Recurring Transactions'!$L$37),2,0),IF('Recurring Transactions'!$F$37="Weekly",IF(AND('Recurring Transactions'!$J$37&lt;=EOMONTH($Q1938,0),$Q1938&lt;='Recurring Transactions'!$L$37),MAX(0,INT((MIN(EOMONTH($Q1938,0),'Recurring Transactions'!$L$37)-'Recurring Transactions'!$J$37)/7)+INT(-(MAX('Recurring Transactions'!$J$37,$Q1938)-'Recurring Transactions'!$J$37)/7)+1),0),IF('Recurring Transactions'!$F$37="Bi-weekly",IF(AND('Recurring Transactions'!$J$37&lt;=EOMONTH($Q1938,0),$Q1938&lt;='Recurring Transactions'!$L$37),MAX(0,INT((MIN(EOMONTH($Q1938,0),'Recurring Transactions'!$L$37)-'Recurring Transactions'!$J$37)/14)+INT(-(MAX('Recurring Transactions'!$J$37,$Q1938)-'Recurring Transactions'!$J$37)/14)+1),0),IF('Recurring Transactions'!$F$37="Quarterly",IF(AND(AND('Recurring Transactions'!$J$37&lt;=EOMONTH($Q1938,0),$Q1938&lt;='Recurring Transactions'!$L$37),MOD((YEAR($Q1938)-YEAR('Recurring Transactions'!$J$37))*12+MONTH($Q1938)-MONTH('Recurring Transactions'!$J$37),3)=0),1,0),IF('Recurring Transactions'!$F$37="Annually",IF(AND(AND('Recurring Transactions'!$J$37&lt;=EOMONTH($Q1938,0),$Q1938&lt;='Recurring Transactions'!$L$37),MONTH($Q1938)=MONTH('Recurring Transactions'!$J$37)),1,0),0)))))))*'Recurring Transactions'!$D$37)</f>
        <v/>
      </c>
    </row>
    <row r="1939">
      <c r="N1939" s="126">
        <f>'Recurring Transactions'!$A$37</f>
        <v/>
      </c>
      <c r="O1939" s="126">
        <f>'Recurring Transactions'!$B$37</f>
        <v/>
      </c>
      <c r="P1939" s="126">
        <f>'Recurring Transactions'!$E$37</f>
        <v/>
      </c>
      <c r="Q1939" s="72">
        <f>IF('Recurring Transactions'!$J$37="","",EDATE('Recurring Transactions'!$J$37,57))</f>
        <v/>
      </c>
      <c r="R1939" s="126">
        <f>IF($Q1939="","",TEXT($Q1939,"mmm yyyy"))</f>
        <v/>
      </c>
      <c r="S1939" s="124">
        <f>IF(OR('Recurring Transactions'!$A$37="",$Q1939=""),0,(IF('Recurring Transactions'!$F$37="Monthly",IF(AND('Recurring Transactions'!$J$37&lt;=EOMONTH($Q1939,0),$Q1939&lt;='Recurring Transactions'!$L$37),1,0),IF('Recurring Transactions'!$F$37="Semi-monthly",IF(AND('Recurring Transactions'!$J$37&lt;=EOMONTH($Q1939,0),$Q1939&lt;='Recurring Transactions'!$L$37),2,0),IF('Recurring Transactions'!$F$37="Weekly",IF(AND('Recurring Transactions'!$J$37&lt;=EOMONTH($Q1939,0),$Q1939&lt;='Recurring Transactions'!$L$37),MAX(0,INT((MIN(EOMONTH($Q1939,0),'Recurring Transactions'!$L$37)-'Recurring Transactions'!$J$37)/7)+INT(-(MAX('Recurring Transactions'!$J$37,$Q1939)-'Recurring Transactions'!$J$37)/7)+1),0),IF('Recurring Transactions'!$F$37="Bi-weekly",IF(AND('Recurring Transactions'!$J$37&lt;=EOMONTH($Q1939,0),$Q1939&lt;='Recurring Transactions'!$L$37),MAX(0,INT((MIN(EOMONTH($Q1939,0),'Recurring Transactions'!$L$37)-'Recurring Transactions'!$J$37)/14)+INT(-(MAX('Recurring Transactions'!$J$37,$Q1939)-'Recurring Transactions'!$J$37)/14)+1),0),IF('Recurring Transactions'!$F$37="Quarterly",IF(AND(AND('Recurring Transactions'!$J$37&lt;=EOMONTH($Q1939,0),$Q1939&lt;='Recurring Transactions'!$L$37),MOD((YEAR($Q1939)-YEAR('Recurring Transactions'!$J$37))*12+MONTH($Q1939)-MONTH('Recurring Transactions'!$J$37),3)=0),1,0),IF('Recurring Transactions'!$F$37="Annually",IF(AND(AND('Recurring Transactions'!$J$37&lt;=EOMONTH($Q1939,0),$Q1939&lt;='Recurring Transactions'!$L$37),MONTH($Q1939)=MONTH('Recurring Transactions'!$J$37)),1,0),0)))))))*'Recurring Transactions'!$D$37)</f>
        <v/>
      </c>
    </row>
    <row r="1940">
      <c r="N1940" s="126">
        <f>'Recurring Transactions'!$A$37</f>
        <v/>
      </c>
      <c r="O1940" s="126">
        <f>'Recurring Transactions'!$B$37</f>
        <v/>
      </c>
      <c r="P1940" s="126">
        <f>'Recurring Transactions'!$E$37</f>
        <v/>
      </c>
      <c r="Q1940" s="72">
        <f>IF('Recurring Transactions'!$J$37="","",EDATE('Recurring Transactions'!$J$37,58))</f>
        <v/>
      </c>
      <c r="R1940" s="126">
        <f>IF($Q1940="","",TEXT($Q1940,"mmm yyyy"))</f>
        <v/>
      </c>
      <c r="S1940" s="124">
        <f>IF(OR('Recurring Transactions'!$A$37="",$Q1940=""),0,(IF('Recurring Transactions'!$F$37="Monthly",IF(AND('Recurring Transactions'!$J$37&lt;=EOMONTH($Q1940,0),$Q1940&lt;='Recurring Transactions'!$L$37),1,0),IF('Recurring Transactions'!$F$37="Semi-monthly",IF(AND('Recurring Transactions'!$J$37&lt;=EOMONTH($Q1940,0),$Q1940&lt;='Recurring Transactions'!$L$37),2,0),IF('Recurring Transactions'!$F$37="Weekly",IF(AND('Recurring Transactions'!$J$37&lt;=EOMONTH($Q1940,0),$Q1940&lt;='Recurring Transactions'!$L$37),MAX(0,INT((MIN(EOMONTH($Q1940,0),'Recurring Transactions'!$L$37)-'Recurring Transactions'!$J$37)/7)+INT(-(MAX('Recurring Transactions'!$J$37,$Q1940)-'Recurring Transactions'!$J$37)/7)+1),0),IF('Recurring Transactions'!$F$37="Bi-weekly",IF(AND('Recurring Transactions'!$J$37&lt;=EOMONTH($Q1940,0),$Q1940&lt;='Recurring Transactions'!$L$37),MAX(0,INT((MIN(EOMONTH($Q1940,0),'Recurring Transactions'!$L$37)-'Recurring Transactions'!$J$37)/14)+INT(-(MAX('Recurring Transactions'!$J$37,$Q1940)-'Recurring Transactions'!$J$37)/14)+1),0),IF('Recurring Transactions'!$F$37="Quarterly",IF(AND(AND('Recurring Transactions'!$J$37&lt;=EOMONTH($Q1940,0),$Q1940&lt;='Recurring Transactions'!$L$37),MOD((YEAR($Q1940)-YEAR('Recurring Transactions'!$J$37))*12+MONTH($Q1940)-MONTH('Recurring Transactions'!$J$37),3)=0),1,0),IF('Recurring Transactions'!$F$37="Annually",IF(AND(AND('Recurring Transactions'!$J$37&lt;=EOMONTH($Q1940,0),$Q1940&lt;='Recurring Transactions'!$L$37),MONTH($Q1940)=MONTH('Recurring Transactions'!$J$37)),1,0),0)))))))*'Recurring Transactions'!$D$37)</f>
        <v/>
      </c>
    </row>
    <row r="1941">
      <c r="N1941" s="126">
        <f>'Recurring Transactions'!$A$37</f>
        <v/>
      </c>
      <c r="O1941" s="126">
        <f>'Recurring Transactions'!$B$37</f>
        <v/>
      </c>
      <c r="P1941" s="126">
        <f>'Recurring Transactions'!$E$37</f>
        <v/>
      </c>
      <c r="Q1941" s="72">
        <f>IF('Recurring Transactions'!$J$37="","",EDATE('Recurring Transactions'!$J$37,59))</f>
        <v/>
      </c>
      <c r="R1941" s="126">
        <f>IF($Q1941="","",TEXT($Q1941,"mmm yyyy"))</f>
        <v/>
      </c>
      <c r="S1941" s="124">
        <f>IF(OR('Recurring Transactions'!$A$37="",$Q1941=""),0,(IF('Recurring Transactions'!$F$37="Monthly",IF(AND('Recurring Transactions'!$J$37&lt;=EOMONTH($Q1941,0),$Q1941&lt;='Recurring Transactions'!$L$37),1,0),IF('Recurring Transactions'!$F$37="Semi-monthly",IF(AND('Recurring Transactions'!$J$37&lt;=EOMONTH($Q1941,0),$Q1941&lt;='Recurring Transactions'!$L$37),2,0),IF('Recurring Transactions'!$F$37="Weekly",IF(AND('Recurring Transactions'!$J$37&lt;=EOMONTH($Q1941,0),$Q1941&lt;='Recurring Transactions'!$L$37),MAX(0,INT((MIN(EOMONTH($Q1941,0),'Recurring Transactions'!$L$37)-'Recurring Transactions'!$J$37)/7)+INT(-(MAX('Recurring Transactions'!$J$37,$Q1941)-'Recurring Transactions'!$J$37)/7)+1),0),IF('Recurring Transactions'!$F$37="Bi-weekly",IF(AND('Recurring Transactions'!$J$37&lt;=EOMONTH($Q1941,0),$Q1941&lt;='Recurring Transactions'!$L$37),MAX(0,INT((MIN(EOMONTH($Q1941,0),'Recurring Transactions'!$L$37)-'Recurring Transactions'!$J$37)/14)+INT(-(MAX('Recurring Transactions'!$J$37,$Q1941)-'Recurring Transactions'!$J$37)/14)+1),0),IF('Recurring Transactions'!$F$37="Quarterly",IF(AND(AND('Recurring Transactions'!$J$37&lt;=EOMONTH($Q1941,0),$Q1941&lt;='Recurring Transactions'!$L$37),MOD((YEAR($Q1941)-YEAR('Recurring Transactions'!$J$37))*12+MONTH($Q1941)-MONTH('Recurring Transactions'!$J$37),3)=0),1,0),IF('Recurring Transactions'!$F$37="Annually",IF(AND(AND('Recurring Transactions'!$J$37&lt;=EOMONTH($Q1941,0),$Q1941&lt;='Recurring Transactions'!$L$37),MONTH($Q1941)=MONTH('Recurring Transactions'!$J$37)),1,0),0)))))))*'Recurring Transactions'!$D$37)</f>
        <v/>
      </c>
    </row>
    <row r="1942">
      <c r="N1942" s="126">
        <f>'Recurring Transactions'!$A$38</f>
        <v/>
      </c>
      <c r="O1942" s="126">
        <f>'Recurring Transactions'!$B$38</f>
        <v/>
      </c>
      <c r="P1942" s="126">
        <f>'Recurring Transactions'!$E$38</f>
        <v/>
      </c>
      <c r="Q1942" s="72">
        <f>IF('Recurring Transactions'!$J$38="","",EDATE('Recurring Transactions'!$J$38,0))</f>
        <v/>
      </c>
      <c r="R1942" s="126">
        <f>IF($Q1942="","",TEXT($Q1942,"mmm yyyy"))</f>
        <v/>
      </c>
      <c r="S1942" s="124">
        <f>IF(OR('Recurring Transactions'!$A$38="",$Q1942=""),0,(IF('Recurring Transactions'!$F$38="Monthly",IF(AND('Recurring Transactions'!$J$38&lt;=EOMONTH($Q1942,0),$Q1942&lt;='Recurring Transactions'!$L$38),1,0),IF('Recurring Transactions'!$F$38="Semi-monthly",IF(AND('Recurring Transactions'!$J$38&lt;=EOMONTH($Q1942,0),$Q1942&lt;='Recurring Transactions'!$L$38),2,0),IF('Recurring Transactions'!$F$38="Weekly",IF(AND('Recurring Transactions'!$J$38&lt;=EOMONTH($Q1942,0),$Q1942&lt;='Recurring Transactions'!$L$38),MAX(0,INT((MIN(EOMONTH($Q1942,0),'Recurring Transactions'!$L$38)-'Recurring Transactions'!$J$38)/7)+INT(-(MAX('Recurring Transactions'!$J$38,$Q1942)-'Recurring Transactions'!$J$38)/7)+1),0),IF('Recurring Transactions'!$F$38="Bi-weekly",IF(AND('Recurring Transactions'!$J$38&lt;=EOMONTH($Q1942,0),$Q1942&lt;='Recurring Transactions'!$L$38),MAX(0,INT((MIN(EOMONTH($Q1942,0),'Recurring Transactions'!$L$38)-'Recurring Transactions'!$J$38)/14)+INT(-(MAX('Recurring Transactions'!$J$38,$Q1942)-'Recurring Transactions'!$J$38)/14)+1),0),IF('Recurring Transactions'!$F$38="Quarterly",IF(AND(AND('Recurring Transactions'!$J$38&lt;=EOMONTH($Q1942,0),$Q1942&lt;='Recurring Transactions'!$L$38),MOD((YEAR($Q1942)-YEAR('Recurring Transactions'!$J$38))*12+MONTH($Q1942)-MONTH('Recurring Transactions'!$J$38),3)=0),1,0),IF('Recurring Transactions'!$F$38="Annually",IF(AND(AND('Recurring Transactions'!$J$38&lt;=EOMONTH($Q1942,0),$Q1942&lt;='Recurring Transactions'!$L$38),MONTH($Q1942)=MONTH('Recurring Transactions'!$J$38)),1,0),0)))))))*'Recurring Transactions'!$D$38)</f>
        <v/>
      </c>
    </row>
    <row r="1943">
      <c r="N1943" s="126">
        <f>'Recurring Transactions'!$A$38</f>
        <v/>
      </c>
      <c r="O1943" s="126">
        <f>'Recurring Transactions'!$B$38</f>
        <v/>
      </c>
      <c r="P1943" s="126">
        <f>'Recurring Transactions'!$E$38</f>
        <v/>
      </c>
      <c r="Q1943" s="72">
        <f>IF('Recurring Transactions'!$J$38="","",EDATE('Recurring Transactions'!$J$38,1))</f>
        <v/>
      </c>
      <c r="R1943" s="126">
        <f>IF($Q1943="","",TEXT($Q1943,"mmm yyyy"))</f>
        <v/>
      </c>
      <c r="S1943" s="124">
        <f>IF(OR('Recurring Transactions'!$A$38="",$Q1943=""),0,(IF('Recurring Transactions'!$F$38="Monthly",IF(AND('Recurring Transactions'!$J$38&lt;=EOMONTH($Q1943,0),$Q1943&lt;='Recurring Transactions'!$L$38),1,0),IF('Recurring Transactions'!$F$38="Semi-monthly",IF(AND('Recurring Transactions'!$J$38&lt;=EOMONTH($Q1943,0),$Q1943&lt;='Recurring Transactions'!$L$38),2,0),IF('Recurring Transactions'!$F$38="Weekly",IF(AND('Recurring Transactions'!$J$38&lt;=EOMONTH($Q1943,0),$Q1943&lt;='Recurring Transactions'!$L$38),MAX(0,INT((MIN(EOMONTH($Q1943,0),'Recurring Transactions'!$L$38)-'Recurring Transactions'!$J$38)/7)+INT(-(MAX('Recurring Transactions'!$J$38,$Q1943)-'Recurring Transactions'!$J$38)/7)+1),0),IF('Recurring Transactions'!$F$38="Bi-weekly",IF(AND('Recurring Transactions'!$J$38&lt;=EOMONTH($Q1943,0),$Q1943&lt;='Recurring Transactions'!$L$38),MAX(0,INT((MIN(EOMONTH($Q1943,0),'Recurring Transactions'!$L$38)-'Recurring Transactions'!$J$38)/14)+INT(-(MAX('Recurring Transactions'!$J$38,$Q1943)-'Recurring Transactions'!$J$38)/14)+1),0),IF('Recurring Transactions'!$F$38="Quarterly",IF(AND(AND('Recurring Transactions'!$J$38&lt;=EOMONTH($Q1943,0),$Q1943&lt;='Recurring Transactions'!$L$38),MOD((YEAR($Q1943)-YEAR('Recurring Transactions'!$J$38))*12+MONTH($Q1943)-MONTH('Recurring Transactions'!$J$38),3)=0),1,0),IF('Recurring Transactions'!$F$38="Annually",IF(AND(AND('Recurring Transactions'!$J$38&lt;=EOMONTH($Q1943,0),$Q1943&lt;='Recurring Transactions'!$L$38),MONTH($Q1943)=MONTH('Recurring Transactions'!$J$38)),1,0),0)))))))*'Recurring Transactions'!$D$38)</f>
        <v/>
      </c>
    </row>
    <row r="1944">
      <c r="N1944" s="126">
        <f>'Recurring Transactions'!$A$38</f>
        <v/>
      </c>
      <c r="O1944" s="126">
        <f>'Recurring Transactions'!$B$38</f>
        <v/>
      </c>
      <c r="P1944" s="126">
        <f>'Recurring Transactions'!$E$38</f>
        <v/>
      </c>
      <c r="Q1944" s="72">
        <f>IF('Recurring Transactions'!$J$38="","",EDATE('Recurring Transactions'!$J$38,2))</f>
        <v/>
      </c>
      <c r="R1944" s="126">
        <f>IF($Q1944="","",TEXT($Q1944,"mmm yyyy"))</f>
        <v/>
      </c>
      <c r="S1944" s="124">
        <f>IF(OR('Recurring Transactions'!$A$38="",$Q1944=""),0,(IF('Recurring Transactions'!$F$38="Monthly",IF(AND('Recurring Transactions'!$J$38&lt;=EOMONTH($Q1944,0),$Q1944&lt;='Recurring Transactions'!$L$38),1,0),IF('Recurring Transactions'!$F$38="Semi-monthly",IF(AND('Recurring Transactions'!$J$38&lt;=EOMONTH($Q1944,0),$Q1944&lt;='Recurring Transactions'!$L$38),2,0),IF('Recurring Transactions'!$F$38="Weekly",IF(AND('Recurring Transactions'!$J$38&lt;=EOMONTH($Q1944,0),$Q1944&lt;='Recurring Transactions'!$L$38),MAX(0,INT((MIN(EOMONTH($Q1944,0),'Recurring Transactions'!$L$38)-'Recurring Transactions'!$J$38)/7)+INT(-(MAX('Recurring Transactions'!$J$38,$Q1944)-'Recurring Transactions'!$J$38)/7)+1),0),IF('Recurring Transactions'!$F$38="Bi-weekly",IF(AND('Recurring Transactions'!$J$38&lt;=EOMONTH($Q1944,0),$Q1944&lt;='Recurring Transactions'!$L$38),MAX(0,INT((MIN(EOMONTH($Q1944,0),'Recurring Transactions'!$L$38)-'Recurring Transactions'!$J$38)/14)+INT(-(MAX('Recurring Transactions'!$J$38,$Q1944)-'Recurring Transactions'!$J$38)/14)+1),0),IF('Recurring Transactions'!$F$38="Quarterly",IF(AND(AND('Recurring Transactions'!$J$38&lt;=EOMONTH($Q1944,0),$Q1944&lt;='Recurring Transactions'!$L$38),MOD((YEAR($Q1944)-YEAR('Recurring Transactions'!$J$38))*12+MONTH($Q1944)-MONTH('Recurring Transactions'!$J$38),3)=0),1,0),IF('Recurring Transactions'!$F$38="Annually",IF(AND(AND('Recurring Transactions'!$J$38&lt;=EOMONTH($Q1944,0),$Q1944&lt;='Recurring Transactions'!$L$38),MONTH($Q1944)=MONTH('Recurring Transactions'!$J$38)),1,0),0)))))))*'Recurring Transactions'!$D$38)</f>
        <v/>
      </c>
    </row>
    <row r="1945">
      <c r="N1945" s="126">
        <f>'Recurring Transactions'!$A$38</f>
        <v/>
      </c>
      <c r="O1945" s="126">
        <f>'Recurring Transactions'!$B$38</f>
        <v/>
      </c>
      <c r="P1945" s="126">
        <f>'Recurring Transactions'!$E$38</f>
        <v/>
      </c>
      <c r="Q1945" s="72">
        <f>IF('Recurring Transactions'!$J$38="","",EDATE('Recurring Transactions'!$J$38,3))</f>
        <v/>
      </c>
      <c r="R1945" s="126">
        <f>IF($Q1945="","",TEXT($Q1945,"mmm yyyy"))</f>
        <v/>
      </c>
      <c r="S1945" s="124">
        <f>IF(OR('Recurring Transactions'!$A$38="",$Q1945=""),0,(IF('Recurring Transactions'!$F$38="Monthly",IF(AND('Recurring Transactions'!$J$38&lt;=EOMONTH($Q1945,0),$Q1945&lt;='Recurring Transactions'!$L$38),1,0),IF('Recurring Transactions'!$F$38="Semi-monthly",IF(AND('Recurring Transactions'!$J$38&lt;=EOMONTH($Q1945,0),$Q1945&lt;='Recurring Transactions'!$L$38),2,0),IF('Recurring Transactions'!$F$38="Weekly",IF(AND('Recurring Transactions'!$J$38&lt;=EOMONTH($Q1945,0),$Q1945&lt;='Recurring Transactions'!$L$38),MAX(0,INT((MIN(EOMONTH($Q1945,0),'Recurring Transactions'!$L$38)-'Recurring Transactions'!$J$38)/7)+INT(-(MAX('Recurring Transactions'!$J$38,$Q1945)-'Recurring Transactions'!$J$38)/7)+1),0),IF('Recurring Transactions'!$F$38="Bi-weekly",IF(AND('Recurring Transactions'!$J$38&lt;=EOMONTH($Q1945,0),$Q1945&lt;='Recurring Transactions'!$L$38),MAX(0,INT((MIN(EOMONTH($Q1945,0),'Recurring Transactions'!$L$38)-'Recurring Transactions'!$J$38)/14)+INT(-(MAX('Recurring Transactions'!$J$38,$Q1945)-'Recurring Transactions'!$J$38)/14)+1),0),IF('Recurring Transactions'!$F$38="Quarterly",IF(AND(AND('Recurring Transactions'!$J$38&lt;=EOMONTH($Q1945,0),$Q1945&lt;='Recurring Transactions'!$L$38),MOD((YEAR($Q1945)-YEAR('Recurring Transactions'!$J$38))*12+MONTH($Q1945)-MONTH('Recurring Transactions'!$J$38),3)=0),1,0),IF('Recurring Transactions'!$F$38="Annually",IF(AND(AND('Recurring Transactions'!$J$38&lt;=EOMONTH($Q1945,0),$Q1945&lt;='Recurring Transactions'!$L$38),MONTH($Q1945)=MONTH('Recurring Transactions'!$J$38)),1,0),0)))))))*'Recurring Transactions'!$D$38)</f>
        <v/>
      </c>
    </row>
    <row r="1946">
      <c r="N1946" s="126">
        <f>'Recurring Transactions'!$A$38</f>
        <v/>
      </c>
      <c r="O1946" s="126">
        <f>'Recurring Transactions'!$B$38</f>
        <v/>
      </c>
      <c r="P1946" s="126">
        <f>'Recurring Transactions'!$E$38</f>
        <v/>
      </c>
      <c r="Q1946" s="72">
        <f>IF('Recurring Transactions'!$J$38="","",EDATE('Recurring Transactions'!$J$38,4))</f>
        <v/>
      </c>
      <c r="R1946" s="126">
        <f>IF($Q1946="","",TEXT($Q1946,"mmm yyyy"))</f>
        <v/>
      </c>
      <c r="S1946" s="124">
        <f>IF(OR('Recurring Transactions'!$A$38="",$Q1946=""),0,(IF('Recurring Transactions'!$F$38="Monthly",IF(AND('Recurring Transactions'!$J$38&lt;=EOMONTH($Q1946,0),$Q1946&lt;='Recurring Transactions'!$L$38),1,0),IF('Recurring Transactions'!$F$38="Semi-monthly",IF(AND('Recurring Transactions'!$J$38&lt;=EOMONTH($Q1946,0),$Q1946&lt;='Recurring Transactions'!$L$38),2,0),IF('Recurring Transactions'!$F$38="Weekly",IF(AND('Recurring Transactions'!$J$38&lt;=EOMONTH($Q1946,0),$Q1946&lt;='Recurring Transactions'!$L$38),MAX(0,INT((MIN(EOMONTH($Q1946,0),'Recurring Transactions'!$L$38)-'Recurring Transactions'!$J$38)/7)+INT(-(MAX('Recurring Transactions'!$J$38,$Q1946)-'Recurring Transactions'!$J$38)/7)+1),0),IF('Recurring Transactions'!$F$38="Bi-weekly",IF(AND('Recurring Transactions'!$J$38&lt;=EOMONTH($Q1946,0),$Q1946&lt;='Recurring Transactions'!$L$38),MAX(0,INT((MIN(EOMONTH($Q1946,0),'Recurring Transactions'!$L$38)-'Recurring Transactions'!$J$38)/14)+INT(-(MAX('Recurring Transactions'!$J$38,$Q1946)-'Recurring Transactions'!$J$38)/14)+1),0),IF('Recurring Transactions'!$F$38="Quarterly",IF(AND(AND('Recurring Transactions'!$J$38&lt;=EOMONTH($Q1946,0),$Q1946&lt;='Recurring Transactions'!$L$38),MOD((YEAR($Q1946)-YEAR('Recurring Transactions'!$J$38))*12+MONTH($Q1946)-MONTH('Recurring Transactions'!$J$38),3)=0),1,0),IF('Recurring Transactions'!$F$38="Annually",IF(AND(AND('Recurring Transactions'!$J$38&lt;=EOMONTH($Q1946,0),$Q1946&lt;='Recurring Transactions'!$L$38),MONTH($Q1946)=MONTH('Recurring Transactions'!$J$38)),1,0),0)))))))*'Recurring Transactions'!$D$38)</f>
        <v/>
      </c>
    </row>
    <row r="1947">
      <c r="N1947" s="126">
        <f>'Recurring Transactions'!$A$38</f>
        <v/>
      </c>
      <c r="O1947" s="126">
        <f>'Recurring Transactions'!$B$38</f>
        <v/>
      </c>
      <c r="P1947" s="126">
        <f>'Recurring Transactions'!$E$38</f>
        <v/>
      </c>
      <c r="Q1947" s="72">
        <f>IF('Recurring Transactions'!$J$38="","",EDATE('Recurring Transactions'!$J$38,5))</f>
        <v/>
      </c>
      <c r="R1947" s="126">
        <f>IF($Q1947="","",TEXT($Q1947,"mmm yyyy"))</f>
        <v/>
      </c>
      <c r="S1947" s="124">
        <f>IF(OR('Recurring Transactions'!$A$38="",$Q1947=""),0,(IF('Recurring Transactions'!$F$38="Monthly",IF(AND('Recurring Transactions'!$J$38&lt;=EOMONTH($Q1947,0),$Q1947&lt;='Recurring Transactions'!$L$38),1,0),IF('Recurring Transactions'!$F$38="Semi-monthly",IF(AND('Recurring Transactions'!$J$38&lt;=EOMONTH($Q1947,0),$Q1947&lt;='Recurring Transactions'!$L$38),2,0),IF('Recurring Transactions'!$F$38="Weekly",IF(AND('Recurring Transactions'!$J$38&lt;=EOMONTH($Q1947,0),$Q1947&lt;='Recurring Transactions'!$L$38),MAX(0,INT((MIN(EOMONTH($Q1947,0),'Recurring Transactions'!$L$38)-'Recurring Transactions'!$J$38)/7)+INT(-(MAX('Recurring Transactions'!$J$38,$Q1947)-'Recurring Transactions'!$J$38)/7)+1),0),IF('Recurring Transactions'!$F$38="Bi-weekly",IF(AND('Recurring Transactions'!$J$38&lt;=EOMONTH($Q1947,0),$Q1947&lt;='Recurring Transactions'!$L$38),MAX(0,INT((MIN(EOMONTH($Q1947,0),'Recurring Transactions'!$L$38)-'Recurring Transactions'!$J$38)/14)+INT(-(MAX('Recurring Transactions'!$J$38,$Q1947)-'Recurring Transactions'!$J$38)/14)+1),0),IF('Recurring Transactions'!$F$38="Quarterly",IF(AND(AND('Recurring Transactions'!$J$38&lt;=EOMONTH($Q1947,0),$Q1947&lt;='Recurring Transactions'!$L$38),MOD((YEAR($Q1947)-YEAR('Recurring Transactions'!$J$38))*12+MONTH($Q1947)-MONTH('Recurring Transactions'!$J$38),3)=0),1,0),IF('Recurring Transactions'!$F$38="Annually",IF(AND(AND('Recurring Transactions'!$J$38&lt;=EOMONTH($Q1947,0),$Q1947&lt;='Recurring Transactions'!$L$38),MONTH($Q1947)=MONTH('Recurring Transactions'!$J$38)),1,0),0)))))))*'Recurring Transactions'!$D$38)</f>
        <v/>
      </c>
    </row>
    <row r="1948">
      <c r="N1948" s="126">
        <f>'Recurring Transactions'!$A$38</f>
        <v/>
      </c>
      <c r="O1948" s="126">
        <f>'Recurring Transactions'!$B$38</f>
        <v/>
      </c>
      <c r="P1948" s="126">
        <f>'Recurring Transactions'!$E$38</f>
        <v/>
      </c>
      <c r="Q1948" s="72">
        <f>IF('Recurring Transactions'!$J$38="","",EDATE('Recurring Transactions'!$J$38,6))</f>
        <v/>
      </c>
      <c r="R1948" s="126">
        <f>IF($Q1948="","",TEXT($Q1948,"mmm yyyy"))</f>
        <v/>
      </c>
      <c r="S1948" s="124">
        <f>IF(OR('Recurring Transactions'!$A$38="",$Q1948=""),0,(IF('Recurring Transactions'!$F$38="Monthly",IF(AND('Recurring Transactions'!$J$38&lt;=EOMONTH($Q1948,0),$Q1948&lt;='Recurring Transactions'!$L$38),1,0),IF('Recurring Transactions'!$F$38="Semi-monthly",IF(AND('Recurring Transactions'!$J$38&lt;=EOMONTH($Q1948,0),$Q1948&lt;='Recurring Transactions'!$L$38),2,0),IF('Recurring Transactions'!$F$38="Weekly",IF(AND('Recurring Transactions'!$J$38&lt;=EOMONTH($Q1948,0),$Q1948&lt;='Recurring Transactions'!$L$38),MAX(0,INT((MIN(EOMONTH($Q1948,0),'Recurring Transactions'!$L$38)-'Recurring Transactions'!$J$38)/7)+INT(-(MAX('Recurring Transactions'!$J$38,$Q1948)-'Recurring Transactions'!$J$38)/7)+1),0),IF('Recurring Transactions'!$F$38="Bi-weekly",IF(AND('Recurring Transactions'!$J$38&lt;=EOMONTH($Q1948,0),$Q1948&lt;='Recurring Transactions'!$L$38),MAX(0,INT((MIN(EOMONTH($Q1948,0),'Recurring Transactions'!$L$38)-'Recurring Transactions'!$J$38)/14)+INT(-(MAX('Recurring Transactions'!$J$38,$Q1948)-'Recurring Transactions'!$J$38)/14)+1),0),IF('Recurring Transactions'!$F$38="Quarterly",IF(AND(AND('Recurring Transactions'!$J$38&lt;=EOMONTH($Q1948,0),$Q1948&lt;='Recurring Transactions'!$L$38),MOD((YEAR($Q1948)-YEAR('Recurring Transactions'!$J$38))*12+MONTH($Q1948)-MONTH('Recurring Transactions'!$J$38),3)=0),1,0),IF('Recurring Transactions'!$F$38="Annually",IF(AND(AND('Recurring Transactions'!$J$38&lt;=EOMONTH($Q1948,0),$Q1948&lt;='Recurring Transactions'!$L$38),MONTH($Q1948)=MONTH('Recurring Transactions'!$J$38)),1,0),0)))))))*'Recurring Transactions'!$D$38)</f>
        <v/>
      </c>
    </row>
    <row r="1949">
      <c r="N1949" s="126">
        <f>'Recurring Transactions'!$A$38</f>
        <v/>
      </c>
      <c r="O1949" s="126">
        <f>'Recurring Transactions'!$B$38</f>
        <v/>
      </c>
      <c r="P1949" s="126">
        <f>'Recurring Transactions'!$E$38</f>
        <v/>
      </c>
      <c r="Q1949" s="72">
        <f>IF('Recurring Transactions'!$J$38="","",EDATE('Recurring Transactions'!$J$38,7))</f>
        <v/>
      </c>
      <c r="R1949" s="126">
        <f>IF($Q1949="","",TEXT($Q1949,"mmm yyyy"))</f>
        <v/>
      </c>
      <c r="S1949" s="124">
        <f>IF(OR('Recurring Transactions'!$A$38="",$Q1949=""),0,(IF('Recurring Transactions'!$F$38="Monthly",IF(AND('Recurring Transactions'!$J$38&lt;=EOMONTH($Q1949,0),$Q1949&lt;='Recurring Transactions'!$L$38),1,0),IF('Recurring Transactions'!$F$38="Semi-monthly",IF(AND('Recurring Transactions'!$J$38&lt;=EOMONTH($Q1949,0),$Q1949&lt;='Recurring Transactions'!$L$38),2,0),IF('Recurring Transactions'!$F$38="Weekly",IF(AND('Recurring Transactions'!$J$38&lt;=EOMONTH($Q1949,0),$Q1949&lt;='Recurring Transactions'!$L$38),MAX(0,INT((MIN(EOMONTH($Q1949,0),'Recurring Transactions'!$L$38)-'Recurring Transactions'!$J$38)/7)+INT(-(MAX('Recurring Transactions'!$J$38,$Q1949)-'Recurring Transactions'!$J$38)/7)+1),0),IF('Recurring Transactions'!$F$38="Bi-weekly",IF(AND('Recurring Transactions'!$J$38&lt;=EOMONTH($Q1949,0),$Q1949&lt;='Recurring Transactions'!$L$38),MAX(0,INT((MIN(EOMONTH($Q1949,0),'Recurring Transactions'!$L$38)-'Recurring Transactions'!$J$38)/14)+INT(-(MAX('Recurring Transactions'!$J$38,$Q1949)-'Recurring Transactions'!$J$38)/14)+1),0),IF('Recurring Transactions'!$F$38="Quarterly",IF(AND(AND('Recurring Transactions'!$J$38&lt;=EOMONTH($Q1949,0),$Q1949&lt;='Recurring Transactions'!$L$38),MOD((YEAR($Q1949)-YEAR('Recurring Transactions'!$J$38))*12+MONTH($Q1949)-MONTH('Recurring Transactions'!$J$38),3)=0),1,0),IF('Recurring Transactions'!$F$38="Annually",IF(AND(AND('Recurring Transactions'!$J$38&lt;=EOMONTH($Q1949,0),$Q1949&lt;='Recurring Transactions'!$L$38),MONTH($Q1949)=MONTH('Recurring Transactions'!$J$38)),1,0),0)))))))*'Recurring Transactions'!$D$38)</f>
        <v/>
      </c>
    </row>
    <row r="1950">
      <c r="N1950" s="126">
        <f>'Recurring Transactions'!$A$38</f>
        <v/>
      </c>
      <c r="O1950" s="126">
        <f>'Recurring Transactions'!$B$38</f>
        <v/>
      </c>
      <c r="P1950" s="126">
        <f>'Recurring Transactions'!$E$38</f>
        <v/>
      </c>
      <c r="Q1950" s="72">
        <f>IF('Recurring Transactions'!$J$38="","",EDATE('Recurring Transactions'!$J$38,8))</f>
        <v/>
      </c>
      <c r="R1950" s="126">
        <f>IF($Q1950="","",TEXT($Q1950,"mmm yyyy"))</f>
        <v/>
      </c>
      <c r="S1950" s="124">
        <f>IF(OR('Recurring Transactions'!$A$38="",$Q1950=""),0,(IF('Recurring Transactions'!$F$38="Monthly",IF(AND('Recurring Transactions'!$J$38&lt;=EOMONTH($Q1950,0),$Q1950&lt;='Recurring Transactions'!$L$38),1,0),IF('Recurring Transactions'!$F$38="Semi-monthly",IF(AND('Recurring Transactions'!$J$38&lt;=EOMONTH($Q1950,0),$Q1950&lt;='Recurring Transactions'!$L$38),2,0),IF('Recurring Transactions'!$F$38="Weekly",IF(AND('Recurring Transactions'!$J$38&lt;=EOMONTH($Q1950,0),$Q1950&lt;='Recurring Transactions'!$L$38),MAX(0,INT((MIN(EOMONTH($Q1950,0),'Recurring Transactions'!$L$38)-'Recurring Transactions'!$J$38)/7)+INT(-(MAX('Recurring Transactions'!$J$38,$Q1950)-'Recurring Transactions'!$J$38)/7)+1),0),IF('Recurring Transactions'!$F$38="Bi-weekly",IF(AND('Recurring Transactions'!$J$38&lt;=EOMONTH($Q1950,0),$Q1950&lt;='Recurring Transactions'!$L$38),MAX(0,INT((MIN(EOMONTH($Q1950,0),'Recurring Transactions'!$L$38)-'Recurring Transactions'!$J$38)/14)+INT(-(MAX('Recurring Transactions'!$J$38,$Q1950)-'Recurring Transactions'!$J$38)/14)+1),0),IF('Recurring Transactions'!$F$38="Quarterly",IF(AND(AND('Recurring Transactions'!$J$38&lt;=EOMONTH($Q1950,0),$Q1950&lt;='Recurring Transactions'!$L$38),MOD((YEAR($Q1950)-YEAR('Recurring Transactions'!$J$38))*12+MONTH($Q1950)-MONTH('Recurring Transactions'!$J$38),3)=0),1,0),IF('Recurring Transactions'!$F$38="Annually",IF(AND(AND('Recurring Transactions'!$J$38&lt;=EOMONTH($Q1950,0),$Q1950&lt;='Recurring Transactions'!$L$38),MONTH($Q1950)=MONTH('Recurring Transactions'!$J$38)),1,0),0)))))))*'Recurring Transactions'!$D$38)</f>
        <v/>
      </c>
    </row>
    <row r="1951">
      <c r="N1951" s="126">
        <f>'Recurring Transactions'!$A$38</f>
        <v/>
      </c>
      <c r="O1951" s="126">
        <f>'Recurring Transactions'!$B$38</f>
        <v/>
      </c>
      <c r="P1951" s="126">
        <f>'Recurring Transactions'!$E$38</f>
        <v/>
      </c>
      <c r="Q1951" s="72">
        <f>IF('Recurring Transactions'!$J$38="","",EDATE('Recurring Transactions'!$J$38,9))</f>
        <v/>
      </c>
      <c r="R1951" s="126">
        <f>IF($Q1951="","",TEXT($Q1951,"mmm yyyy"))</f>
        <v/>
      </c>
      <c r="S1951" s="124">
        <f>IF(OR('Recurring Transactions'!$A$38="",$Q1951=""),0,(IF('Recurring Transactions'!$F$38="Monthly",IF(AND('Recurring Transactions'!$J$38&lt;=EOMONTH($Q1951,0),$Q1951&lt;='Recurring Transactions'!$L$38),1,0),IF('Recurring Transactions'!$F$38="Semi-monthly",IF(AND('Recurring Transactions'!$J$38&lt;=EOMONTH($Q1951,0),$Q1951&lt;='Recurring Transactions'!$L$38),2,0),IF('Recurring Transactions'!$F$38="Weekly",IF(AND('Recurring Transactions'!$J$38&lt;=EOMONTH($Q1951,0),$Q1951&lt;='Recurring Transactions'!$L$38),MAX(0,INT((MIN(EOMONTH($Q1951,0),'Recurring Transactions'!$L$38)-'Recurring Transactions'!$J$38)/7)+INT(-(MAX('Recurring Transactions'!$J$38,$Q1951)-'Recurring Transactions'!$J$38)/7)+1),0),IF('Recurring Transactions'!$F$38="Bi-weekly",IF(AND('Recurring Transactions'!$J$38&lt;=EOMONTH($Q1951,0),$Q1951&lt;='Recurring Transactions'!$L$38),MAX(0,INT((MIN(EOMONTH($Q1951,0),'Recurring Transactions'!$L$38)-'Recurring Transactions'!$J$38)/14)+INT(-(MAX('Recurring Transactions'!$J$38,$Q1951)-'Recurring Transactions'!$J$38)/14)+1),0),IF('Recurring Transactions'!$F$38="Quarterly",IF(AND(AND('Recurring Transactions'!$J$38&lt;=EOMONTH($Q1951,0),$Q1951&lt;='Recurring Transactions'!$L$38),MOD((YEAR($Q1951)-YEAR('Recurring Transactions'!$J$38))*12+MONTH($Q1951)-MONTH('Recurring Transactions'!$J$38),3)=0),1,0),IF('Recurring Transactions'!$F$38="Annually",IF(AND(AND('Recurring Transactions'!$J$38&lt;=EOMONTH($Q1951,0),$Q1951&lt;='Recurring Transactions'!$L$38),MONTH($Q1951)=MONTH('Recurring Transactions'!$J$38)),1,0),0)))))))*'Recurring Transactions'!$D$38)</f>
        <v/>
      </c>
    </row>
    <row r="1952">
      <c r="N1952" s="126">
        <f>'Recurring Transactions'!$A$38</f>
        <v/>
      </c>
      <c r="O1952" s="126">
        <f>'Recurring Transactions'!$B$38</f>
        <v/>
      </c>
      <c r="P1952" s="126">
        <f>'Recurring Transactions'!$E$38</f>
        <v/>
      </c>
      <c r="Q1952" s="72">
        <f>IF('Recurring Transactions'!$J$38="","",EDATE('Recurring Transactions'!$J$38,10))</f>
        <v/>
      </c>
      <c r="R1952" s="126">
        <f>IF($Q1952="","",TEXT($Q1952,"mmm yyyy"))</f>
        <v/>
      </c>
      <c r="S1952" s="124">
        <f>IF(OR('Recurring Transactions'!$A$38="",$Q1952=""),0,(IF('Recurring Transactions'!$F$38="Monthly",IF(AND('Recurring Transactions'!$J$38&lt;=EOMONTH($Q1952,0),$Q1952&lt;='Recurring Transactions'!$L$38),1,0),IF('Recurring Transactions'!$F$38="Semi-monthly",IF(AND('Recurring Transactions'!$J$38&lt;=EOMONTH($Q1952,0),$Q1952&lt;='Recurring Transactions'!$L$38),2,0),IF('Recurring Transactions'!$F$38="Weekly",IF(AND('Recurring Transactions'!$J$38&lt;=EOMONTH($Q1952,0),$Q1952&lt;='Recurring Transactions'!$L$38),MAX(0,INT((MIN(EOMONTH($Q1952,0),'Recurring Transactions'!$L$38)-'Recurring Transactions'!$J$38)/7)+INT(-(MAX('Recurring Transactions'!$J$38,$Q1952)-'Recurring Transactions'!$J$38)/7)+1),0),IF('Recurring Transactions'!$F$38="Bi-weekly",IF(AND('Recurring Transactions'!$J$38&lt;=EOMONTH($Q1952,0),$Q1952&lt;='Recurring Transactions'!$L$38),MAX(0,INT((MIN(EOMONTH($Q1952,0),'Recurring Transactions'!$L$38)-'Recurring Transactions'!$J$38)/14)+INT(-(MAX('Recurring Transactions'!$J$38,$Q1952)-'Recurring Transactions'!$J$38)/14)+1),0),IF('Recurring Transactions'!$F$38="Quarterly",IF(AND(AND('Recurring Transactions'!$J$38&lt;=EOMONTH($Q1952,0),$Q1952&lt;='Recurring Transactions'!$L$38),MOD((YEAR($Q1952)-YEAR('Recurring Transactions'!$J$38))*12+MONTH($Q1952)-MONTH('Recurring Transactions'!$J$38),3)=0),1,0),IF('Recurring Transactions'!$F$38="Annually",IF(AND(AND('Recurring Transactions'!$J$38&lt;=EOMONTH($Q1952,0),$Q1952&lt;='Recurring Transactions'!$L$38),MONTH($Q1952)=MONTH('Recurring Transactions'!$J$38)),1,0),0)))))))*'Recurring Transactions'!$D$38)</f>
        <v/>
      </c>
    </row>
    <row r="1953">
      <c r="N1953" s="126">
        <f>'Recurring Transactions'!$A$38</f>
        <v/>
      </c>
      <c r="O1953" s="126">
        <f>'Recurring Transactions'!$B$38</f>
        <v/>
      </c>
      <c r="P1953" s="126">
        <f>'Recurring Transactions'!$E$38</f>
        <v/>
      </c>
      <c r="Q1953" s="72">
        <f>IF('Recurring Transactions'!$J$38="","",EDATE('Recurring Transactions'!$J$38,11))</f>
        <v/>
      </c>
      <c r="R1953" s="126">
        <f>IF($Q1953="","",TEXT($Q1953,"mmm yyyy"))</f>
        <v/>
      </c>
      <c r="S1953" s="124">
        <f>IF(OR('Recurring Transactions'!$A$38="",$Q1953=""),0,(IF('Recurring Transactions'!$F$38="Monthly",IF(AND('Recurring Transactions'!$J$38&lt;=EOMONTH($Q1953,0),$Q1953&lt;='Recurring Transactions'!$L$38),1,0),IF('Recurring Transactions'!$F$38="Semi-monthly",IF(AND('Recurring Transactions'!$J$38&lt;=EOMONTH($Q1953,0),$Q1953&lt;='Recurring Transactions'!$L$38),2,0),IF('Recurring Transactions'!$F$38="Weekly",IF(AND('Recurring Transactions'!$J$38&lt;=EOMONTH($Q1953,0),$Q1953&lt;='Recurring Transactions'!$L$38),MAX(0,INT((MIN(EOMONTH($Q1953,0),'Recurring Transactions'!$L$38)-'Recurring Transactions'!$J$38)/7)+INT(-(MAX('Recurring Transactions'!$J$38,$Q1953)-'Recurring Transactions'!$J$38)/7)+1),0),IF('Recurring Transactions'!$F$38="Bi-weekly",IF(AND('Recurring Transactions'!$J$38&lt;=EOMONTH($Q1953,0),$Q1953&lt;='Recurring Transactions'!$L$38),MAX(0,INT((MIN(EOMONTH($Q1953,0),'Recurring Transactions'!$L$38)-'Recurring Transactions'!$J$38)/14)+INT(-(MAX('Recurring Transactions'!$J$38,$Q1953)-'Recurring Transactions'!$J$38)/14)+1),0),IF('Recurring Transactions'!$F$38="Quarterly",IF(AND(AND('Recurring Transactions'!$J$38&lt;=EOMONTH($Q1953,0),$Q1953&lt;='Recurring Transactions'!$L$38),MOD((YEAR($Q1953)-YEAR('Recurring Transactions'!$J$38))*12+MONTH($Q1953)-MONTH('Recurring Transactions'!$J$38),3)=0),1,0),IF('Recurring Transactions'!$F$38="Annually",IF(AND(AND('Recurring Transactions'!$J$38&lt;=EOMONTH($Q1953,0),$Q1953&lt;='Recurring Transactions'!$L$38),MONTH($Q1953)=MONTH('Recurring Transactions'!$J$38)),1,0),0)))))))*'Recurring Transactions'!$D$38)</f>
        <v/>
      </c>
    </row>
    <row r="1954">
      <c r="N1954" s="126">
        <f>'Recurring Transactions'!$A$38</f>
        <v/>
      </c>
      <c r="O1954" s="126">
        <f>'Recurring Transactions'!$B$38</f>
        <v/>
      </c>
      <c r="P1954" s="126">
        <f>'Recurring Transactions'!$E$38</f>
        <v/>
      </c>
      <c r="Q1954" s="72">
        <f>IF('Recurring Transactions'!$J$38="","",EDATE('Recurring Transactions'!$J$38,12))</f>
        <v/>
      </c>
      <c r="R1954" s="126">
        <f>IF($Q1954="","",TEXT($Q1954,"mmm yyyy"))</f>
        <v/>
      </c>
      <c r="S1954" s="124">
        <f>IF(OR('Recurring Transactions'!$A$38="",$Q1954=""),0,(IF('Recurring Transactions'!$F$38="Monthly",IF(AND('Recurring Transactions'!$J$38&lt;=EOMONTH($Q1954,0),$Q1954&lt;='Recurring Transactions'!$L$38),1,0),IF('Recurring Transactions'!$F$38="Semi-monthly",IF(AND('Recurring Transactions'!$J$38&lt;=EOMONTH($Q1954,0),$Q1954&lt;='Recurring Transactions'!$L$38),2,0),IF('Recurring Transactions'!$F$38="Weekly",IF(AND('Recurring Transactions'!$J$38&lt;=EOMONTH($Q1954,0),$Q1954&lt;='Recurring Transactions'!$L$38),MAX(0,INT((MIN(EOMONTH($Q1954,0),'Recurring Transactions'!$L$38)-'Recurring Transactions'!$J$38)/7)+INT(-(MAX('Recurring Transactions'!$J$38,$Q1954)-'Recurring Transactions'!$J$38)/7)+1),0),IF('Recurring Transactions'!$F$38="Bi-weekly",IF(AND('Recurring Transactions'!$J$38&lt;=EOMONTH($Q1954,0),$Q1954&lt;='Recurring Transactions'!$L$38),MAX(0,INT((MIN(EOMONTH($Q1954,0),'Recurring Transactions'!$L$38)-'Recurring Transactions'!$J$38)/14)+INT(-(MAX('Recurring Transactions'!$J$38,$Q1954)-'Recurring Transactions'!$J$38)/14)+1),0),IF('Recurring Transactions'!$F$38="Quarterly",IF(AND(AND('Recurring Transactions'!$J$38&lt;=EOMONTH($Q1954,0),$Q1954&lt;='Recurring Transactions'!$L$38),MOD((YEAR($Q1954)-YEAR('Recurring Transactions'!$J$38))*12+MONTH($Q1954)-MONTH('Recurring Transactions'!$J$38),3)=0),1,0),IF('Recurring Transactions'!$F$38="Annually",IF(AND(AND('Recurring Transactions'!$J$38&lt;=EOMONTH($Q1954,0),$Q1954&lt;='Recurring Transactions'!$L$38),MONTH($Q1954)=MONTH('Recurring Transactions'!$J$38)),1,0),0)))))))*'Recurring Transactions'!$D$38)</f>
        <v/>
      </c>
    </row>
    <row r="1955">
      <c r="N1955" s="126">
        <f>'Recurring Transactions'!$A$38</f>
        <v/>
      </c>
      <c r="O1955" s="126">
        <f>'Recurring Transactions'!$B$38</f>
        <v/>
      </c>
      <c r="P1955" s="126">
        <f>'Recurring Transactions'!$E$38</f>
        <v/>
      </c>
      <c r="Q1955" s="72">
        <f>IF('Recurring Transactions'!$J$38="","",EDATE('Recurring Transactions'!$J$38,13))</f>
        <v/>
      </c>
      <c r="R1955" s="126">
        <f>IF($Q1955="","",TEXT($Q1955,"mmm yyyy"))</f>
        <v/>
      </c>
      <c r="S1955" s="124">
        <f>IF(OR('Recurring Transactions'!$A$38="",$Q1955=""),0,(IF('Recurring Transactions'!$F$38="Monthly",IF(AND('Recurring Transactions'!$J$38&lt;=EOMONTH($Q1955,0),$Q1955&lt;='Recurring Transactions'!$L$38),1,0),IF('Recurring Transactions'!$F$38="Semi-monthly",IF(AND('Recurring Transactions'!$J$38&lt;=EOMONTH($Q1955,0),$Q1955&lt;='Recurring Transactions'!$L$38),2,0),IF('Recurring Transactions'!$F$38="Weekly",IF(AND('Recurring Transactions'!$J$38&lt;=EOMONTH($Q1955,0),$Q1955&lt;='Recurring Transactions'!$L$38),MAX(0,INT((MIN(EOMONTH($Q1955,0),'Recurring Transactions'!$L$38)-'Recurring Transactions'!$J$38)/7)+INT(-(MAX('Recurring Transactions'!$J$38,$Q1955)-'Recurring Transactions'!$J$38)/7)+1),0),IF('Recurring Transactions'!$F$38="Bi-weekly",IF(AND('Recurring Transactions'!$J$38&lt;=EOMONTH($Q1955,0),$Q1955&lt;='Recurring Transactions'!$L$38),MAX(0,INT((MIN(EOMONTH($Q1955,0),'Recurring Transactions'!$L$38)-'Recurring Transactions'!$J$38)/14)+INT(-(MAX('Recurring Transactions'!$J$38,$Q1955)-'Recurring Transactions'!$J$38)/14)+1),0),IF('Recurring Transactions'!$F$38="Quarterly",IF(AND(AND('Recurring Transactions'!$J$38&lt;=EOMONTH($Q1955,0),$Q1955&lt;='Recurring Transactions'!$L$38),MOD((YEAR($Q1955)-YEAR('Recurring Transactions'!$J$38))*12+MONTH($Q1955)-MONTH('Recurring Transactions'!$J$38),3)=0),1,0),IF('Recurring Transactions'!$F$38="Annually",IF(AND(AND('Recurring Transactions'!$J$38&lt;=EOMONTH($Q1955,0),$Q1955&lt;='Recurring Transactions'!$L$38),MONTH($Q1955)=MONTH('Recurring Transactions'!$J$38)),1,0),0)))))))*'Recurring Transactions'!$D$38)</f>
        <v/>
      </c>
    </row>
    <row r="1956">
      <c r="N1956" s="126">
        <f>'Recurring Transactions'!$A$38</f>
        <v/>
      </c>
      <c r="O1956" s="126">
        <f>'Recurring Transactions'!$B$38</f>
        <v/>
      </c>
      <c r="P1956" s="126">
        <f>'Recurring Transactions'!$E$38</f>
        <v/>
      </c>
      <c r="Q1956" s="72">
        <f>IF('Recurring Transactions'!$J$38="","",EDATE('Recurring Transactions'!$J$38,14))</f>
        <v/>
      </c>
      <c r="R1956" s="126">
        <f>IF($Q1956="","",TEXT($Q1956,"mmm yyyy"))</f>
        <v/>
      </c>
      <c r="S1956" s="124">
        <f>IF(OR('Recurring Transactions'!$A$38="",$Q1956=""),0,(IF('Recurring Transactions'!$F$38="Monthly",IF(AND('Recurring Transactions'!$J$38&lt;=EOMONTH($Q1956,0),$Q1956&lt;='Recurring Transactions'!$L$38),1,0),IF('Recurring Transactions'!$F$38="Semi-monthly",IF(AND('Recurring Transactions'!$J$38&lt;=EOMONTH($Q1956,0),$Q1956&lt;='Recurring Transactions'!$L$38),2,0),IF('Recurring Transactions'!$F$38="Weekly",IF(AND('Recurring Transactions'!$J$38&lt;=EOMONTH($Q1956,0),$Q1956&lt;='Recurring Transactions'!$L$38),MAX(0,INT((MIN(EOMONTH($Q1956,0),'Recurring Transactions'!$L$38)-'Recurring Transactions'!$J$38)/7)+INT(-(MAX('Recurring Transactions'!$J$38,$Q1956)-'Recurring Transactions'!$J$38)/7)+1),0),IF('Recurring Transactions'!$F$38="Bi-weekly",IF(AND('Recurring Transactions'!$J$38&lt;=EOMONTH($Q1956,0),$Q1956&lt;='Recurring Transactions'!$L$38),MAX(0,INT((MIN(EOMONTH($Q1956,0),'Recurring Transactions'!$L$38)-'Recurring Transactions'!$J$38)/14)+INT(-(MAX('Recurring Transactions'!$J$38,$Q1956)-'Recurring Transactions'!$J$38)/14)+1),0),IF('Recurring Transactions'!$F$38="Quarterly",IF(AND(AND('Recurring Transactions'!$J$38&lt;=EOMONTH($Q1956,0),$Q1956&lt;='Recurring Transactions'!$L$38),MOD((YEAR($Q1956)-YEAR('Recurring Transactions'!$J$38))*12+MONTH($Q1956)-MONTH('Recurring Transactions'!$J$38),3)=0),1,0),IF('Recurring Transactions'!$F$38="Annually",IF(AND(AND('Recurring Transactions'!$J$38&lt;=EOMONTH($Q1956,0),$Q1956&lt;='Recurring Transactions'!$L$38),MONTH($Q1956)=MONTH('Recurring Transactions'!$J$38)),1,0),0)))))))*'Recurring Transactions'!$D$38)</f>
        <v/>
      </c>
    </row>
    <row r="1957">
      <c r="N1957" s="126">
        <f>'Recurring Transactions'!$A$38</f>
        <v/>
      </c>
      <c r="O1957" s="126">
        <f>'Recurring Transactions'!$B$38</f>
        <v/>
      </c>
      <c r="P1957" s="126">
        <f>'Recurring Transactions'!$E$38</f>
        <v/>
      </c>
      <c r="Q1957" s="72">
        <f>IF('Recurring Transactions'!$J$38="","",EDATE('Recurring Transactions'!$J$38,15))</f>
        <v/>
      </c>
      <c r="R1957" s="126">
        <f>IF($Q1957="","",TEXT($Q1957,"mmm yyyy"))</f>
        <v/>
      </c>
      <c r="S1957" s="124">
        <f>IF(OR('Recurring Transactions'!$A$38="",$Q1957=""),0,(IF('Recurring Transactions'!$F$38="Monthly",IF(AND('Recurring Transactions'!$J$38&lt;=EOMONTH($Q1957,0),$Q1957&lt;='Recurring Transactions'!$L$38),1,0),IF('Recurring Transactions'!$F$38="Semi-monthly",IF(AND('Recurring Transactions'!$J$38&lt;=EOMONTH($Q1957,0),$Q1957&lt;='Recurring Transactions'!$L$38),2,0),IF('Recurring Transactions'!$F$38="Weekly",IF(AND('Recurring Transactions'!$J$38&lt;=EOMONTH($Q1957,0),$Q1957&lt;='Recurring Transactions'!$L$38),MAX(0,INT((MIN(EOMONTH($Q1957,0),'Recurring Transactions'!$L$38)-'Recurring Transactions'!$J$38)/7)+INT(-(MAX('Recurring Transactions'!$J$38,$Q1957)-'Recurring Transactions'!$J$38)/7)+1),0),IF('Recurring Transactions'!$F$38="Bi-weekly",IF(AND('Recurring Transactions'!$J$38&lt;=EOMONTH($Q1957,0),$Q1957&lt;='Recurring Transactions'!$L$38),MAX(0,INT((MIN(EOMONTH($Q1957,0),'Recurring Transactions'!$L$38)-'Recurring Transactions'!$J$38)/14)+INT(-(MAX('Recurring Transactions'!$J$38,$Q1957)-'Recurring Transactions'!$J$38)/14)+1),0),IF('Recurring Transactions'!$F$38="Quarterly",IF(AND(AND('Recurring Transactions'!$J$38&lt;=EOMONTH($Q1957,0),$Q1957&lt;='Recurring Transactions'!$L$38),MOD((YEAR($Q1957)-YEAR('Recurring Transactions'!$J$38))*12+MONTH($Q1957)-MONTH('Recurring Transactions'!$J$38),3)=0),1,0),IF('Recurring Transactions'!$F$38="Annually",IF(AND(AND('Recurring Transactions'!$J$38&lt;=EOMONTH($Q1957,0),$Q1957&lt;='Recurring Transactions'!$L$38),MONTH($Q1957)=MONTH('Recurring Transactions'!$J$38)),1,0),0)))))))*'Recurring Transactions'!$D$38)</f>
        <v/>
      </c>
    </row>
    <row r="1958">
      <c r="N1958" s="126">
        <f>'Recurring Transactions'!$A$38</f>
        <v/>
      </c>
      <c r="O1958" s="126">
        <f>'Recurring Transactions'!$B$38</f>
        <v/>
      </c>
      <c r="P1958" s="126">
        <f>'Recurring Transactions'!$E$38</f>
        <v/>
      </c>
      <c r="Q1958" s="72">
        <f>IF('Recurring Transactions'!$J$38="","",EDATE('Recurring Transactions'!$J$38,16))</f>
        <v/>
      </c>
      <c r="R1958" s="126">
        <f>IF($Q1958="","",TEXT($Q1958,"mmm yyyy"))</f>
        <v/>
      </c>
      <c r="S1958" s="124">
        <f>IF(OR('Recurring Transactions'!$A$38="",$Q1958=""),0,(IF('Recurring Transactions'!$F$38="Monthly",IF(AND('Recurring Transactions'!$J$38&lt;=EOMONTH($Q1958,0),$Q1958&lt;='Recurring Transactions'!$L$38),1,0),IF('Recurring Transactions'!$F$38="Semi-monthly",IF(AND('Recurring Transactions'!$J$38&lt;=EOMONTH($Q1958,0),$Q1958&lt;='Recurring Transactions'!$L$38),2,0),IF('Recurring Transactions'!$F$38="Weekly",IF(AND('Recurring Transactions'!$J$38&lt;=EOMONTH($Q1958,0),$Q1958&lt;='Recurring Transactions'!$L$38),MAX(0,INT((MIN(EOMONTH($Q1958,0),'Recurring Transactions'!$L$38)-'Recurring Transactions'!$J$38)/7)+INT(-(MAX('Recurring Transactions'!$J$38,$Q1958)-'Recurring Transactions'!$J$38)/7)+1),0),IF('Recurring Transactions'!$F$38="Bi-weekly",IF(AND('Recurring Transactions'!$J$38&lt;=EOMONTH($Q1958,0),$Q1958&lt;='Recurring Transactions'!$L$38),MAX(0,INT((MIN(EOMONTH($Q1958,0),'Recurring Transactions'!$L$38)-'Recurring Transactions'!$J$38)/14)+INT(-(MAX('Recurring Transactions'!$J$38,$Q1958)-'Recurring Transactions'!$J$38)/14)+1),0),IF('Recurring Transactions'!$F$38="Quarterly",IF(AND(AND('Recurring Transactions'!$J$38&lt;=EOMONTH($Q1958,0),$Q1958&lt;='Recurring Transactions'!$L$38),MOD((YEAR($Q1958)-YEAR('Recurring Transactions'!$J$38))*12+MONTH($Q1958)-MONTH('Recurring Transactions'!$J$38),3)=0),1,0),IF('Recurring Transactions'!$F$38="Annually",IF(AND(AND('Recurring Transactions'!$J$38&lt;=EOMONTH($Q1958,0),$Q1958&lt;='Recurring Transactions'!$L$38),MONTH($Q1958)=MONTH('Recurring Transactions'!$J$38)),1,0),0)))))))*'Recurring Transactions'!$D$38)</f>
        <v/>
      </c>
    </row>
    <row r="1959">
      <c r="N1959" s="126">
        <f>'Recurring Transactions'!$A$38</f>
        <v/>
      </c>
      <c r="O1959" s="126">
        <f>'Recurring Transactions'!$B$38</f>
        <v/>
      </c>
      <c r="P1959" s="126">
        <f>'Recurring Transactions'!$E$38</f>
        <v/>
      </c>
      <c r="Q1959" s="72">
        <f>IF('Recurring Transactions'!$J$38="","",EDATE('Recurring Transactions'!$J$38,17))</f>
        <v/>
      </c>
      <c r="R1959" s="126">
        <f>IF($Q1959="","",TEXT($Q1959,"mmm yyyy"))</f>
        <v/>
      </c>
      <c r="S1959" s="124">
        <f>IF(OR('Recurring Transactions'!$A$38="",$Q1959=""),0,(IF('Recurring Transactions'!$F$38="Monthly",IF(AND('Recurring Transactions'!$J$38&lt;=EOMONTH($Q1959,0),$Q1959&lt;='Recurring Transactions'!$L$38),1,0),IF('Recurring Transactions'!$F$38="Semi-monthly",IF(AND('Recurring Transactions'!$J$38&lt;=EOMONTH($Q1959,0),$Q1959&lt;='Recurring Transactions'!$L$38),2,0),IF('Recurring Transactions'!$F$38="Weekly",IF(AND('Recurring Transactions'!$J$38&lt;=EOMONTH($Q1959,0),$Q1959&lt;='Recurring Transactions'!$L$38),MAX(0,INT((MIN(EOMONTH($Q1959,0),'Recurring Transactions'!$L$38)-'Recurring Transactions'!$J$38)/7)+INT(-(MAX('Recurring Transactions'!$J$38,$Q1959)-'Recurring Transactions'!$J$38)/7)+1),0),IF('Recurring Transactions'!$F$38="Bi-weekly",IF(AND('Recurring Transactions'!$J$38&lt;=EOMONTH($Q1959,0),$Q1959&lt;='Recurring Transactions'!$L$38),MAX(0,INT((MIN(EOMONTH($Q1959,0),'Recurring Transactions'!$L$38)-'Recurring Transactions'!$J$38)/14)+INT(-(MAX('Recurring Transactions'!$J$38,$Q1959)-'Recurring Transactions'!$J$38)/14)+1),0),IF('Recurring Transactions'!$F$38="Quarterly",IF(AND(AND('Recurring Transactions'!$J$38&lt;=EOMONTH($Q1959,0),$Q1959&lt;='Recurring Transactions'!$L$38),MOD((YEAR($Q1959)-YEAR('Recurring Transactions'!$J$38))*12+MONTH($Q1959)-MONTH('Recurring Transactions'!$J$38),3)=0),1,0),IF('Recurring Transactions'!$F$38="Annually",IF(AND(AND('Recurring Transactions'!$J$38&lt;=EOMONTH($Q1959,0),$Q1959&lt;='Recurring Transactions'!$L$38),MONTH($Q1959)=MONTH('Recurring Transactions'!$J$38)),1,0),0)))))))*'Recurring Transactions'!$D$38)</f>
        <v/>
      </c>
    </row>
    <row r="1960">
      <c r="N1960" s="126">
        <f>'Recurring Transactions'!$A$38</f>
        <v/>
      </c>
      <c r="O1960" s="126">
        <f>'Recurring Transactions'!$B$38</f>
        <v/>
      </c>
      <c r="P1960" s="126">
        <f>'Recurring Transactions'!$E$38</f>
        <v/>
      </c>
      <c r="Q1960" s="72">
        <f>IF('Recurring Transactions'!$J$38="","",EDATE('Recurring Transactions'!$J$38,18))</f>
        <v/>
      </c>
      <c r="R1960" s="126">
        <f>IF($Q1960="","",TEXT($Q1960,"mmm yyyy"))</f>
        <v/>
      </c>
      <c r="S1960" s="124">
        <f>IF(OR('Recurring Transactions'!$A$38="",$Q1960=""),0,(IF('Recurring Transactions'!$F$38="Monthly",IF(AND('Recurring Transactions'!$J$38&lt;=EOMONTH($Q1960,0),$Q1960&lt;='Recurring Transactions'!$L$38),1,0),IF('Recurring Transactions'!$F$38="Semi-monthly",IF(AND('Recurring Transactions'!$J$38&lt;=EOMONTH($Q1960,0),$Q1960&lt;='Recurring Transactions'!$L$38),2,0),IF('Recurring Transactions'!$F$38="Weekly",IF(AND('Recurring Transactions'!$J$38&lt;=EOMONTH($Q1960,0),$Q1960&lt;='Recurring Transactions'!$L$38),MAX(0,INT((MIN(EOMONTH($Q1960,0),'Recurring Transactions'!$L$38)-'Recurring Transactions'!$J$38)/7)+INT(-(MAX('Recurring Transactions'!$J$38,$Q1960)-'Recurring Transactions'!$J$38)/7)+1),0),IF('Recurring Transactions'!$F$38="Bi-weekly",IF(AND('Recurring Transactions'!$J$38&lt;=EOMONTH($Q1960,0),$Q1960&lt;='Recurring Transactions'!$L$38),MAX(0,INT((MIN(EOMONTH($Q1960,0),'Recurring Transactions'!$L$38)-'Recurring Transactions'!$J$38)/14)+INT(-(MAX('Recurring Transactions'!$J$38,$Q1960)-'Recurring Transactions'!$J$38)/14)+1),0),IF('Recurring Transactions'!$F$38="Quarterly",IF(AND(AND('Recurring Transactions'!$J$38&lt;=EOMONTH($Q1960,0),$Q1960&lt;='Recurring Transactions'!$L$38),MOD((YEAR($Q1960)-YEAR('Recurring Transactions'!$J$38))*12+MONTH($Q1960)-MONTH('Recurring Transactions'!$J$38),3)=0),1,0),IF('Recurring Transactions'!$F$38="Annually",IF(AND(AND('Recurring Transactions'!$J$38&lt;=EOMONTH($Q1960,0),$Q1960&lt;='Recurring Transactions'!$L$38),MONTH($Q1960)=MONTH('Recurring Transactions'!$J$38)),1,0),0)))))))*'Recurring Transactions'!$D$38)</f>
        <v/>
      </c>
    </row>
    <row r="1961">
      <c r="N1961" s="126">
        <f>'Recurring Transactions'!$A$38</f>
        <v/>
      </c>
      <c r="O1961" s="126">
        <f>'Recurring Transactions'!$B$38</f>
        <v/>
      </c>
      <c r="P1961" s="126">
        <f>'Recurring Transactions'!$E$38</f>
        <v/>
      </c>
      <c r="Q1961" s="72">
        <f>IF('Recurring Transactions'!$J$38="","",EDATE('Recurring Transactions'!$J$38,19))</f>
        <v/>
      </c>
      <c r="R1961" s="126">
        <f>IF($Q1961="","",TEXT($Q1961,"mmm yyyy"))</f>
        <v/>
      </c>
      <c r="S1961" s="124">
        <f>IF(OR('Recurring Transactions'!$A$38="",$Q1961=""),0,(IF('Recurring Transactions'!$F$38="Monthly",IF(AND('Recurring Transactions'!$J$38&lt;=EOMONTH($Q1961,0),$Q1961&lt;='Recurring Transactions'!$L$38),1,0),IF('Recurring Transactions'!$F$38="Semi-monthly",IF(AND('Recurring Transactions'!$J$38&lt;=EOMONTH($Q1961,0),$Q1961&lt;='Recurring Transactions'!$L$38),2,0),IF('Recurring Transactions'!$F$38="Weekly",IF(AND('Recurring Transactions'!$J$38&lt;=EOMONTH($Q1961,0),$Q1961&lt;='Recurring Transactions'!$L$38),MAX(0,INT((MIN(EOMONTH($Q1961,0),'Recurring Transactions'!$L$38)-'Recurring Transactions'!$J$38)/7)+INT(-(MAX('Recurring Transactions'!$J$38,$Q1961)-'Recurring Transactions'!$J$38)/7)+1),0),IF('Recurring Transactions'!$F$38="Bi-weekly",IF(AND('Recurring Transactions'!$J$38&lt;=EOMONTH($Q1961,0),$Q1961&lt;='Recurring Transactions'!$L$38),MAX(0,INT((MIN(EOMONTH($Q1961,0),'Recurring Transactions'!$L$38)-'Recurring Transactions'!$J$38)/14)+INT(-(MAX('Recurring Transactions'!$J$38,$Q1961)-'Recurring Transactions'!$J$38)/14)+1),0),IF('Recurring Transactions'!$F$38="Quarterly",IF(AND(AND('Recurring Transactions'!$J$38&lt;=EOMONTH($Q1961,0),$Q1961&lt;='Recurring Transactions'!$L$38),MOD((YEAR($Q1961)-YEAR('Recurring Transactions'!$J$38))*12+MONTH($Q1961)-MONTH('Recurring Transactions'!$J$38),3)=0),1,0),IF('Recurring Transactions'!$F$38="Annually",IF(AND(AND('Recurring Transactions'!$J$38&lt;=EOMONTH($Q1961,0),$Q1961&lt;='Recurring Transactions'!$L$38),MONTH($Q1961)=MONTH('Recurring Transactions'!$J$38)),1,0),0)))))))*'Recurring Transactions'!$D$38)</f>
        <v/>
      </c>
    </row>
    <row r="1962">
      <c r="N1962" s="126">
        <f>'Recurring Transactions'!$A$38</f>
        <v/>
      </c>
      <c r="O1962" s="126">
        <f>'Recurring Transactions'!$B$38</f>
        <v/>
      </c>
      <c r="P1962" s="126">
        <f>'Recurring Transactions'!$E$38</f>
        <v/>
      </c>
      <c r="Q1962" s="72">
        <f>IF('Recurring Transactions'!$J$38="","",EDATE('Recurring Transactions'!$J$38,20))</f>
        <v/>
      </c>
      <c r="R1962" s="126">
        <f>IF($Q1962="","",TEXT($Q1962,"mmm yyyy"))</f>
        <v/>
      </c>
      <c r="S1962" s="124">
        <f>IF(OR('Recurring Transactions'!$A$38="",$Q1962=""),0,(IF('Recurring Transactions'!$F$38="Monthly",IF(AND('Recurring Transactions'!$J$38&lt;=EOMONTH($Q1962,0),$Q1962&lt;='Recurring Transactions'!$L$38),1,0),IF('Recurring Transactions'!$F$38="Semi-monthly",IF(AND('Recurring Transactions'!$J$38&lt;=EOMONTH($Q1962,0),$Q1962&lt;='Recurring Transactions'!$L$38),2,0),IF('Recurring Transactions'!$F$38="Weekly",IF(AND('Recurring Transactions'!$J$38&lt;=EOMONTH($Q1962,0),$Q1962&lt;='Recurring Transactions'!$L$38),MAX(0,INT((MIN(EOMONTH($Q1962,0),'Recurring Transactions'!$L$38)-'Recurring Transactions'!$J$38)/7)+INT(-(MAX('Recurring Transactions'!$J$38,$Q1962)-'Recurring Transactions'!$J$38)/7)+1),0),IF('Recurring Transactions'!$F$38="Bi-weekly",IF(AND('Recurring Transactions'!$J$38&lt;=EOMONTH($Q1962,0),$Q1962&lt;='Recurring Transactions'!$L$38),MAX(0,INT((MIN(EOMONTH($Q1962,0),'Recurring Transactions'!$L$38)-'Recurring Transactions'!$J$38)/14)+INT(-(MAX('Recurring Transactions'!$J$38,$Q1962)-'Recurring Transactions'!$J$38)/14)+1),0),IF('Recurring Transactions'!$F$38="Quarterly",IF(AND(AND('Recurring Transactions'!$J$38&lt;=EOMONTH($Q1962,0),$Q1962&lt;='Recurring Transactions'!$L$38),MOD((YEAR($Q1962)-YEAR('Recurring Transactions'!$J$38))*12+MONTH($Q1962)-MONTH('Recurring Transactions'!$J$38),3)=0),1,0),IF('Recurring Transactions'!$F$38="Annually",IF(AND(AND('Recurring Transactions'!$J$38&lt;=EOMONTH($Q1962,0),$Q1962&lt;='Recurring Transactions'!$L$38),MONTH($Q1962)=MONTH('Recurring Transactions'!$J$38)),1,0),0)))))))*'Recurring Transactions'!$D$38)</f>
        <v/>
      </c>
    </row>
    <row r="1963">
      <c r="N1963" s="126">
        <f>'Recurring Transactions'!$A$38</f>
        <v/>
      </c>
      <c r="O1963" s="126">
        <f>'Recurring Transactions'!$B$38</f>
        <v/>
      </c>
      <c r="P1963" s="126">
        <f>'Recurring Transactions'!$E$38</f>
        <v/>
      </c>
      <c r="Q1963" s="72">
        <f>IF('Recurring Transactions'!$J$38="","",EDATE('Recurring Transactions'!$J$38,21))</f>
        <v/>
      </c>
      <c r="R1963" s="126">
        <f>IF($Q1963="","",TEXT($Q1963,"mmm yyyy"))</f>
        <v/>
      </c>
      <c r="S1963" s="124">
        <f>IF(OR('Recurring Transactions'!$A$38="",$Q1963=""),0,(IF('Recurring Transactions'!$F$38="Monthly",IF(AND('Recurring Transactions'!$J$38&lt;=EOMONTH($Q1963,0),$Q1963&lt;='Recurring Transactions'!$L$38),1,0),IF('Recurring Transactions'!$F$38="Semi-monthly",IF(AND('Recurring Transactions'!$J$38&lt;=EOMONTH($Q1963,0),$Q1963&lt;='Recurring Transactions'!$L$38),2,0),IF('Recurring Transactions'!$F$38="Weekly",IF(AND('Recurring Transactions'!$J$38&lt;=EOMONTH($Q1963,0),$Q1963&lt;='Recurring Transactions'!$L$38),MAX(0,INT((MIN(EOMONTH($Q1963,0),'Recurring Transactions'!$L$38)-'Recurring Transactions'!$J$38)/7)+INT(-(MAX('Recurring Transactions'!$J$38,$Q1963)-'Recurring Transactions'!$J$38)/7)+1),0),IF('Recurring Transactions'!$F$38="Bi-weekly",IF(AND('Recurring Transactions'!$J$38&lt;=EOMONTH($Q1963,0),$Q1963&lt;='Recurring Transactions'!$L$38),MAX(0,INT((MIN(EOMONTH($Q1963,0),'Recurring Transactions'!$L$38)-'Recurring Transactions'!$J$38)/14)+INT(-(MAX('Recurring Transactions'!$J$38,$Q1963)-'Recurring Transactions'!$J$38)/14)+1),0),IF('Recurring Transactions'!$F$38="Quarterly",IF(AND(AND('Recurring Transactions'!$J$38&lt;=EOMONTH($Q1963,0),$Q1963&lt;='Recurring Transactions'!$L$38),MOD((YEAR($Q1963)-YEAR('Recurring Transactions'!$J$38))*12+MONTH($Q1963)-MONTH('Recurring Transactions'!$J$38),3)=0),1,0),IF('Recurring Transactions'!$F$38="Annually",IF(AND(AND('Recurring Transactions'!$J$38&lt;=EOMONTH($Q1963,0),$Q1963&lt;='Recurring Transactions'!$L$38),MONTH($Q1963)=MONTH('Recurring Transactions'!$J$38)),1,0),0)))))))*'Recurring Transactions'!$D$38)</f>
        <v/>
      </c>
    </row>
    <row r="1964">
      <c r="N1964" s="126">
        <f>'Recurring Transactions'!$A$38</f>
        <v/>
      </c>
      <c r="O1964" s="126">
        <f>'Recurring Transactions'!$B$38</f>
        <v/>
      </c>
      <c r="P1964" s="126">
        <f>'Recurring Transactions'!$E$38</f>
        <v/>
      </c>
      <c r="Q1964" s="72">
        <f>IF('Recurring Transactions'!$J$38="","",EDATE('Recurring Transactions'!$J$38,22))</f>
        <v/>
      </c>
      <c r="R1964" s="126">
        <f>IF($Q1964="","",TEXT($Q1964,"mmm yyyy"))</f>
        <v/>
      </c>
      <c r="S1964" s="124">
        <f>IF(OR('Recurring Transactions'!$A$38="",$Q1964=""),0,(IF('Recurring Transactions'!$F$38="Monthly",IF(AND('Recurring Transactions'!$J$38&lt;=EOMONTH($Q1964,0),$Q1964&lt;='Recurring Transactions'!$L$38),1,0),IF('Recurring Transactions'!$F$38="Semi-monthly",IF(AND('Recurring Transactions'!$J$38&lt;=EOMONTH($Q1964,0),$Q1964&lt;='Recurring Transactions'!$L$38),2,0),IF('Recurring Transactions'!$F$38="Weekly",IF(AND('Recurring Transactions'!$J$38&lt;=EOMONTH($Q1964,0),$Q1964&lt;='Recurring Transactions'!$L$38),MAX(0,INT((MIN(EOMONTH($Q1964,0),'Recurring Transactions'!$L$38)-'Recurring Transactions'!$J$38)/7)+INT(-(MAX('Recurring Transactions'!$J$38,$Q1964)-'Recurring Transactions'!$J$38)/7)+1),0),IF('Recurring Transactions'!$F$38="Bi-weekly",IF(AND('Recurring Transactions'!$J$38&lt;=EOMONTH($Q1964,0),$Q1964&lt;='Recurring Transactions'!$L$38),MAX(0,INT((MIN(EOMONTH($Q1964,0),'Recurring Transactions'!$L$38)-'Recurring Transactions'!$J$38)/14)+INT(-(MAX('Recurring Transactions'!$J$38,$Q1964)-'Recurring Transactions'!$J$38)/14)+1),0),IF('Recurring Transactions'!$F$38="Quarterly",IF(AND(AND('Recurring Transactions'!$J$38&lt;=EOMONTH($Q1964,0),$Q1964&lt;='Recurring Transactions'!$L$38),MOD((YEAR($Q1964)-YEAR('Recurring Transactions'!$J$38))*12+MONTH($Q1964)-MONTH('Recurring Transactions'!$J$38),3)=0),1,0),IF('Recurring Transactions'!$F$38="Annually",IF(AND(AND('Recurring Transactions'!$J$38&lt;=EOMONTH($Q1964,0),$Q1964&lt;='Recurring Transactions'!$L$38),MONTH($Q1964)=MONTH('Recurring Transactions'!$J$38)),1,0),0)))))))*'Recurring Transactions'!$D$38)</f>
        <v/>
      </c>
    </row>
    <row r="1965">
      <c r="N1965" s="126">
        <f>'Recurring Transactions'!$A$38</f>
        <v/>
      </c>
      <c r="O1965" s="126">
        <f>'Recurring Transactions'!$B$38</f>
        <v/>
      </c>
      <c r="P1965" s="126">
        <f>'Recurring Transactions'!$E$38</f>
        <v/>
      </c>
      <c r="Q1965" s="72">
        <f>IF('Recurring Transactions'!$J$38="","",EDATE('Recurring Transactions'!$J$38,23))</f>
        <v/>
      </c>
      <c r="R1965" s="126">
        <f>IF($Q1965="","",TEXT($Q1965,"mmm yyyy"))</f>
        <v/>
      </c>
      <c r="S1965" s="124">
        <f>IF(OR('Recurring Transactions'!$A$38="",$Q1965=""),0,(IF('Recurring Transactions'!$F$38="Monthly",IF(AND('Recurring Transactions'!$J$38&lt;=EOMONTH($Q1965,0),$Q1965&lt;='Recurring Transactions'!$L$38),1,0),IF('Recurring Transactions'!$F$38="Semi-monthly",IF(AND('Recurring Transactions'!$J$38&lt;=EOMONTH($Q1965,0),$Q1965&lt;='Recurring Transactions'!$L$38),2,0),IF('Recurring Transactions'!$F$38="Weekly",IF(AND('Recurring Transactions'!$J$38&lt;=EOMONTH($Q1965,0),$Q1965&lt;='Recurring Transactions'!$L$38),MAX(0,INT((MIN(EOMONTH($Q1965,0),'Recurring Transactions'!$L$38)-'Recurring Transactions'!$J$38)/7)+INT(-(MAX('Recurring Transactions'!$J$38,$Q1965)-'Recurring Transactions'!$J$38)/7)+1),0),IF('Recurring Transactions'!$F$38="Bi-weekly",IF(AND('Recurring Transactions'!$J$38&lt;=EOMONTH($Q1965,0),$Q1965&lt;='Recurring Transactions'!$L$38),MAX(0,INT((MIN(EOMONTH($Q1965,0),'Recurring Transactions'!$L$38)-'Recurring Transactions'!$J$38)/14)+INT(-(MAX('Recurring Transactions'!$J$38,$Q1965)-'Recurring Transactions'!$J$38)/14)+1),0),IF('Recurring Transactions'!$F$38="Quarterly",IF(AND(AND('Recurring Transactions'!$J$38&lt;=EOMONTH($Q1965,0),$Q1965&lt;='Recurring Transactions'!$L$38),MOD((YEAR($Q1965)-YEAR('Recurring Transactions'!$J$38))*12+MONTH($Q1965)-MONTH('Recurring Transactions'!$J$38),3)=0),1,0),IF('Recurring Transactions'!$F$38="Annually",IF(AND(AND('Recurring Transactions'!$J$38&lt;=EOMONTH($Q1965,0),$Q1965&lt;='Recurring Transactions'!$L$38),MONTH($Q1965)=MONTH('Recurring Transactions'!$J$38)),1,0),0)))))))*'Recurring Transactions'!$D$38)</f>
        <v/>
      </c>
    </row>
    <row r="1966">
      <c r="N1966" s="126">
        <f>'Recurring Transactions'!$A$38</f>
        <v/>
      </c>
      <c r="O1966" s="126">
        <f>'Recurring Transactions'!$B$38</f>
        <v/>
      </c>
      <c r="P1966" s="126">
        <f>'Recurring Transactions'!$E$38</f>
        <v/>
      </c>
      <c r="Q1966" s="72">
        <f>IF('Recurring Transactions'!$J$38="","",EDATE('Recurring Transactions'!$J$38,24))</f>
        <v/>
      </c>
      <c r="R1966" s="126">
        <f>IF($Q1966="","",TEXT($Q1966,"mmm yyyy"))</f>
        <v/>
      </c>
      <c r="S1966" s="124">
        <f>IF(OR('Recurring Transactions'!$A$38="",$Q1966=""),0,(IF('Recurring Transactions'!$F$38="Monthly",IF(AND('Recurring Transactions'!$J$38&lt;=EOMONTH($Q1966,0),$Q1966&lt;='Recurring Transactions'!$L$38),1,0),IF('Recurring Transactions'!$F$38="Semi-monthly",IF(AND('Recurring Transactions'!$J$38&lt;=EOMONTH($Q1966,0),$Q1966&lt;='Recurring Transactions'!$L$38),2,0),IF('Recurring Transactions'!$F$38="Weekly",IF(AND('Recurring Transactions'!$J$38&lt;=EOMONTH($Q1966,0),$Q1966&lt;='Recurring Transactions'!$L$38),MAX(0,INT((MIN(EOMONTH($Q1966,0),'Recurring Transactions'!$L$38)-'Recurring Transactions'!$J$38)/7)+INT(-(MAX('Recurring Transactions'!$J$38,$Q1966)-'Recurring Transactions'!$J$38)/7)+1),0),IF('Recurring Transactions'!$F$38="Bi-weekly",IF(AND('Recurring Transactions'!$J$38&lt;=EOMONTH($Q1966,0),$Q1966&lt;='Recurring Transactions'!$L$38),MAX(0,INT((MIN(EOMONTH($Q1966,0),'Recurring Transactions'!$L$38)-'Recurring Transactions'!$J$38)/14)+INT(-(MAX('Recurring Transactions'!$J$38,$Q1966)-'Recurring Transactions'!$J$38)/14)+1),0),IF('Recurring Transactions'!$F$38="Quarterly",IF(AND(AND('Recurring Transactions'!$J$38&lt;=EOMONTH($Q1966,0),$Q1966&lt;='Recurring Transactions'!$L$38),MOD((YEAR($Q1966)-YEAR('Recurring Transactions'!$J$38))*12+MONTH($Q1966)-MONTH('Recurring Transactions'!$J$38),3)=0),1,0),IF('Recurring Transactions'!$F$38="Annually",IF(AND(AND('Recurring Transactions'!$J$38&lt;=EOMONTH($Q1966,0),$Q1966&lt;='Recurring Transactions'!$L$38),MONTH($Q1966)=MONTH('Recurring Transactions'!$J$38)),1,0),0)))))))*'Recurring Transactions'!$D$38)</f>
        <v/>
      </c>
    </row>
    <row r="1967">
      <c r="N1967" s="126">
        <f>'Recurring Transactions'!$A$38</f>
        <v/>
      </c>
      <c r="O1967" s="126">
        <f>'Recurring Transactions'!$B$38</f>
        <v/>
      </c>
      <c r="P1967" s="126">
        <f>'Recurring Transactions'!$E$38</f>
        <v/>
      </c>
      <c r="Q1967" s="72">
        <f>IF('Recurring Transactions'!$J$38="","",EDATE('Recurring Transactions'!$J$38,25))</f>
        <v/>
      </c>
      <c r="R1967" s="126">
        <f>IF($Q1967="","",TEXT($Q1967,"mmm yyyy"))</f>
        <v/>
      </c>
      <c r="S1967" s="124">
        <f>IF(OR('Recurring Transactions'!$A$38="",$Q1967=""),0,(IF('Recurring Transactions'!$F$38="Monthly",IF(AND('Recurring Transactions'!$J$38&lt;=EOMONTH($Q1967,0),$Q1967&lt;='Recurring Transactions'!$L$38),1,0),IF('Recurring Transactions'!$F$38="Semi-monthly",IF(AND('Recurring Transactions'!$J$38&lt;=EOMONTH($Q1967,0),$Q1967&lt;='Recurring Transactions'!$L$38),2,0),IF('Recurring Transactions'!$F$38="Weekly",IF(AND('Recurring Transactions'!$J$38&lt;=EOMONTH($Q1967,0),$Q1967&lt;='Recurring Transactions'!$L$38),MAX(0,INT((MIN(EOMONTH($Q1967,0),'Recurring Transactions'!$L$38)-'Recurring Transactions'!$J$38)/7)+INT(-(MAX('Recurring Transactions'!$J$38,$Q1967)-'Recurring Transactions'!$J$38)/7)+1),0),IF('Recurring Transactions'!$F$38="Bi-weekly",IF(AND('Recurring Transactions'!$J$38&lt;=EOMONTH($Q1967,0),$Q1967&lt;='Recurring Transactions'!$L$38),MAX(0,INT((MIN(EOMONTH($Q1967,0),'Recurring Transactions'!$L$38)-'Recurring Transactions'!$J$38)/14)+INT(-(MAX('Recurring Transactions'!$J$38,$Q1967)-'Recurring Transactions'!$J$38)/14)+1),0),IF('Recurring Transactions'!$F$38="Quarterly",IF(AND(AND('Recurring Transactions'!$J$38&lt;=EOMONTH($Q1967,0),$Q1967&lt;='Recurring Transactions'!$L$38),MOD((YEAR($Q1967)-YEAR('Recurring Transactions'!$J$38))*12+MONTH($Q1967)-MONTH('Recurring Transactions'!$J$38),3)=0),1,0),IF('Recurring Transactions'!$F$38="Annually",IF(AND(AND('Recurring Transactions'!$J$38&lt;=EOMONTH($Q1967,0),$Q1967&lt;='Recurring Transactions'!$L$38),MONTH($Q1967)=MONTH('Recurring Transactions'!$J$38)),1,0),0)))))))*'Recurring Transactions'!$D$38)</f>
        <v/>
      </c>
    </row>
    <row r="1968">
      <c r="N1968" s="126">
        <f>'Recurring Transactions'!$A$38</f>
        <v/>
      </c>
      <c r="O1968" s="126">
        <f>'Recurring Transactions'!$B$38</f>
        <v/>
      </c>
      <c r="P1968" s="126">
        <f>'Recurring Transactions'!$E$38</f>
        <v/>
      </c>
      <c r="Q1968" s="72">
        <f>IF('Recurring Transactions'!$J$38="","",EDATE('Recurring Transactions'!$J$38,26))</f>
        <v/>
      </c>
      <c r="R1968" s="126">
        <f>IF($Q1968="","",TEXT($Q1968,"mmm yyyy"))</f>
        <v/>
      </c>
      <c r="S1968" s="124">
        <f>IF(OR('Recurring Transactions'!$A$38="",$Q1968=""),0,(IF('Recurring Transactions'!$F$38="Monthly",IF(AND('Recurring Transactions'!$J$38&lt;=EOMONTH($Q1968,0),$Q1968&lt;='Recurring Transactions'!$L$38),1,0),IF('Recurring Transactions'!$F$38="Semi-monthly",IF(AND('Recurring Transactions'!$J$38&lt;=EOMONTH($Q1968,0),$Q1968&lt;='Recurring Transactions'!$L$38),2,0),IF('Recurring Transactions'!$F$38="Weekly",IF(AND('Recurring Transactions'!$J$38&lt;=EOMONTH($Q1968,0),$Q1968&lt;='Recurring Transactions'!$L$38),MAX(0,INT((MIN(EOMONTH($Q1968,0),'Recurring Transactions'!$L$38)-'Recurring Transactions'!$J$38)/7)+INT(-(MAX('Recurring Transactions'!$J$38,$Q1968)-'Recurring Transactions'!$J$38)/7)+1),0),IF('Recurring Transactions'!$F$38="Bi-weekly",IF(AND('Recurring Transactions'!$J$38&lt;=EOMONTH($Q1968,0),$Q1968&lt;='Recurring Transactions'!$L$38),MAX(0,INT((MIN(EOMONTH($Q1968,0),'Recurring Transactions'!$L$38)-'Recurring Transactions'!$J$38)/14)+INT(-(MAX('Recurring Transactions'!$J$38,$Q1968)-'Recurring Transactions'!$J$38)/14)+1),0),IF('Recurring Transactions'!$F$38="Quarterly",IF(AND(AND('Recurring Transactions'!$J$38&lt;=EOMONTH($Q1968,0),$Q1968&lt;='Recurring Transactions'!$L$38),MOD((YEAR($Q1968)-YEAR('Recurring Transactions'!$J$38))*12+MONTH($Q1968)-MONTH('Recurring Transactions'!$J$38),3)=0),1,0),IF('Recurring Transactions'!$F$38="Annually",IF(AND(AND('Recurring Transactions'!$J$38&lt;=EOMONTH($Q1968,0),$Q1968&lt;='Recurring Transactions'!$L$38),MONTH($Q1968)=MONTH('Recurring Transactions'!$J$38)),1,0),0)))))))*'Recurring Transactions'!$D$38)</f>
        <v/>
      </c>
    </row>
    <row r="1969">
      <c r="N1969" s="126">
        <f>'Recurring Transactions'!$A$38</f>
        <v/>
      </c>
      <c r="O1969" s="126">
        <f>'Recurring Transactions'!$B$38</f>
        <v/>
      </c>
      <c r="P1969" s="126">
        <f>'Recurring Transactions'!$E$38</f>
        <v/>
      </c>
      <c r="Q1969" s="72">
        <f>IF('Recurring Transactions'!$J$38="","",EDATE('Recurring Transactions'!$J$38,27))</f>
        <v/>
      </c>
      <c r="R1969" s="126">
        <f>IF($Q1969="","",TEXT($Q1969,"mmm yyyy"))</f>
        <v/>
      </c>
      <c r="S1969" s="124">
        <f>IF(OR('Recurring Transactions'!$A$38="",$Q1969=""),0,(IF('Recurring Transactions'!$F$38="Monthly",IF(AND('Recurring Transactions'!$J$38&lt;=EOMONTH($Q1969,0),$Q1969&lt;='Recurring Transactions'!$L$38),1,0),IF('Recurring Transactions'!$F$38="Semi-monthly",IF(AND('Recurring Transactions'!$J$38&lt;=EOMONTH($Q1969,0),$Q1969&lt;='Recurring Transactions'!$L$38),2,0),IF('Recurring Transactions'!$F$38="Weekly",IF(AND('Recurring Transactions'!$J$38&lt;=EOMONTH($Q1969,0),$Q1969&lt;='Recurring Transactions'!$L$38),MAX(0,INT((MIN(EOMONTH($Q1969,0),'Recurring Transactions'!$L$38)-'Recurring Transactions'!$J$38)/7)+INT(-(MAX('Recurring Transactions'!$J$38,$Q1969)-'Recurring Transactions'!$J$38)/7)+1),0),IF('Recurring Transactions'!$F$38="Bi-weekly",IF(AND('Recurring Transactions'!$J$38&lt;=EOMONTH($Q1969,0),$Q1969&lt;='Recurring Transactions'!$L$38),MAX(0,INT((MIN(EOMONTH($Q1969,0),'Recurring Transactions'!$L$38)-'Recurring Transactions'!$J$38)/14)+INT(-(MAX('Recurring Transactions'!$J$38,$Q1969)-'Recurring Transactions'!$J$38)/14)+1),0),IF('Recurring Transactions'!$F$38="Quarterly",IF(AND(AND('Recurring Transactions'!$J$38&lt;=EOMONTH($Q1969,0),$Q1969&lt;='Recurring Transactions'!$L$38),MOD((YEAR($Q1969)-YEAR('Recurring Transactions'!$J$38))*12+MONTH($Q1969)-MONTH('Recurring Transactions'!$J$38),3)=0),1,0),IF('Recurring Transactions'!$F$38="Annually",IF(AND(AND('Recurring Transactions'!$J$38&lt;=EOMONTH($Q1969,0),$Q1969&lt;='Recurring Transactions'!$L$38),MONTH($Q1969)=MONTH('Recurring Transactions'!$J$38)),1,0),0)))))))*'Recurring Transactions'!$D$38)</f>
        <v/>
      </c>
    </row>
    <row r="1970">
      <c r="N1970" s="126">
        <f>'Recurring Transactions'!$A$38</f>
        <v/>
      </c>
      <c r="O1970" s="126">
        <f>'Recurring Transactions'!$B$38</f>
        <v/>
      </c>
      <c r="P1970" s="126">
        <f>'Recurring Transactions'!$E$38</f>
        <v/>
      </c>
      <c r="Q1970" s="72">
        <f>IF('Recurring Transactions'!$J$38="","",EDATE('Recurring Transactions'!$J$38,28))</f>
        <v/>
      </c>
      <c r="R1970" s="126">
        <f>IF($Q1970="","",TEXT($Q1970,"mmm yyyy"))</f>
        <v/>
      </c>
      <c r="S1970" s="124">
        <f>IF(OR('Recurring Transactions'!$A$38="",$Q1970=""),0,(IF('Recurring Transactions'!$F$38="Monthly",IF(AND('Recurring Transactions'!$J$38&lt;=EOMONTH($Q1970,0),$Q1970&lt;='Recurring Transactions'!$L$38),1,0),IF('Recurring Transactions'!$F$38="Semi-monthly",IF(AND('Recurring Transactions'!$J$38&lt;=EOMONTH($Q1970,0),$Q1970&lt;='Recurring Transactions'!$L$38),2,0),IF('Recurring Transactions'!$F$38="Weekly",IF(AND('Recurring Transactions'!$J$38&lt;=EOMONTH($Q1970,0),$Q1970&lt;='Recurring Transactions'!$L$38),MAX(0,INT((MIN(EOMONTH($Q1970,0),'Recurring Transactions'!$L$38)-'Recurring Transactions'!$J$38)/7)+INT(-(MAX('Recurring Transactions'!$J$38,$Q1970)-'Recurring Transactions'!$J$38)/7)+1),0),IF('Recurring Transactions'!$F$38="Bi-weekly",IF(AND('Recurring Transactions'!$J$38&lt;=EOMONTH($Q1970,0),$Q1970&lt;='Recurring Transactions'!$L$38),MAX(0,INT((MIN(EOMONTH($Q1970,0),'Recurring Transactions'!$L$38)-'Recurring Transactions'!$J$38)/14)+INT(-(MAX('Recurring Transactions'!$J$38,$Q1970)-'Recurring Transactions'!$J$38)/14)+1),0),IF('Recurring Transactions'!$F$38="Quarterly",IF(AND(AND('Recurring Transactions'!$J$38&lt;=EOMONTH($Q1970,0),$Q1970&lt;='Recurring Transactions'!$L$38),MOD((YEAR($Q1970)-YEAR('Recurring Transactions'!$J$38))*12+MONTH($Q1970)-MONTH('Recurring Transactions'!$J$38),3)=0),1,0),IF('Recurring Transactions'!$F$38="Annually",IF(AND(AND('Recurring Transactions'!$J$38&lt;=EOMONTH($Q1970,0),$Q1970&lt;='Recurring Transactions'!$L$38),MONTH($Q1970)=MONTH('Recurring Transactions'!$J$38)),1,0),0)))))))*'Recurring Transactions'!$D$38)</f>
        <v/>
      </c>
    </row>
    <row r="1971">
      <c r="N1971" s="126">
        <f>'Recurring Transactions'!$A$38</f>
        <v/>
      </c>
      <c r="O1971" s="126">
        <f>'Recurring Transactions'!$B$38</f>
        <v/>
      </c>
      <c r="P1971" s="126">
        <f>'Recurring Transactions'!$E$38</f>
        <v/>
      </c>
      <c r="Q1971" s="72">
        <f>IF('Recurring Transactions'!$J$38="","",EDATE('Recurring Transactions'!$J$38,29))</f>
        <v/>
      </c>
      <c r="R1971" s="126">
        <f>IF($Q1971="","",TEXT($Q1971,"mmm yyyy"))</f>
        <v/>
      </c>
      <c r="S1971" s="124">
        <f>IF(OR('Recurring Transactions'!$A$38="",$Q1971=""),0,(IF('Recurring Transactions'!$F$38="Monthly",IF(AND('Recurring Transactions'!$J$38&lt;=EOMONTH($Q1971,0),$Q1971&lt;='Recurring Transactions'!$L$38),1,0),IF('Recurring Transactions'!$F$38="Semi-monthly",IF(AND('Recurring Transactions'!$J$38&lt;=EOMONTH($Q1971,0),$Q1971&lt;='Recurring Transactions'!$L$38),2,0),IF('Recurring Transactions'!$F$38="Weekly",IF(AND('Recurring Transactions'!$J$38&lt;=EOMONTH($Q1971,0),$Q1971&lt;='Recurring Transactions'!$L$38),MAX(0,INT((MIN(EOMONTH($Q1971,0),'Recurring Transactions'!$L$38)-'Recurring Transactions'!$J$38)/7)+INT(-(MAX('Recurring Transactions'!$J$38,$Q1971)-'Recurring Transactions'!$J$38)/7)+1),0),IF('Recurring Transactions'!$F$38="Bi-weekly",IF(AND('Recurring Transactions'!$J$38&lt;=EOMONTH($Q1971,0),$Q1971&lt;='Recurring Transactions'!$L$38),MAX(0,INT((MIN(EOMONTH($Q1971,0),'Recurring Transactions'!$L$38)-'Recurring Transactions'!$J$38)/14)+INT(-(MAX('Recurring Transactions'!$J$38,$Q1971)-'Recurring Transactions'!$J$38)/14)+1),0),IF('Recurring Transactions'!$F$38="Quarterly",IF(AND(AND('Recurring Transactions'!$J$38&lt;=EOMONTH($Q1971,0),$Q1971&lt;='Recurring Transactions'!$L$38),MOD((YEAR($Q1971)-YEAR('Recurring Transactions'!$J$38))*12+MONTH($Q1971)-MONTH('Recurring Transactions'!$J$38),3)=0),1,0),IF('Recurring Transactions'!$F$38="Annually",IF(AND(AND('Recurring Transactions'!$J$38&lt;=EOMONTH($Q1971,0),$Q1971&lt;='Recurring Transactions'!$L$38),MONTH($Q1971)=MONTH('Recurring Transactions'!$J$38)),1,0),0)))))))*'Recurring Transactions'!$D$38)</f>
        <v/>
      </c>
    </row>
    <row r="1972">
      <c r="N1972" s="126">
        <f>'Recurring Transactions'!$A$38</f>
        <v/>
      </c>
      <c r="O1972" s="126">
        <f>'Recurring Transactions'!$B$38</f>
        <v/>
      </c>
      <c r="P1972" s="126">
        <f>'Recurring Transactions'!$E$38</f>
        <v/>
      </c>
      <c r="Q1972" s="72">
        <f>IF('Recurring Transactions'!$J$38="","",EDATE('Recurring Transactions'!$J$38,30))</f>
        <v/>
      </c>
      <c r="R1972" s="126">
        <f>IF($Q1972="","",TEXT($Q1972,"mmm yyyy"))</f>
        <v/>
      </c>
      <c r="S1972" s="124">
        <f>IF(OR('Recurring Transactions'!$A$38="",$Q1972=""),0,(IF('Recurring Transactions'!$F$38="Monthly",IF(AND('Recurring Transactions'!$J$38&lt;=EOMONTH($Q1972,0),$Q1972&lt;='Recurring Transactions'!$L$38),1,0),IF('Recurring Transactions'!$F$38="Semi-monthly",IF(AND('Recurring Transactions'!$J$38&lt;=EOMONTH($Q1972,0),$Q1972&lt;='Recurring Transactions'!$L$38),2,0),IF('Recurring Transactions'!$F$38="Weekly",IF(AND('Recurring Transactions'!$J$38&lt;=EOMONTH($Q1972,0),$Q1972&lt;='Recurring Transactions'!$L$38),MAX(0,INT((MIN(EOMONTH($Q1972,0),'Recurring Transactions'!$L$38)-'Recurring Transactions'!$J$38)/7)+INT(-(MAX('Recurring Transactions'!$J$38,$Q1972)-'Recurring Transactions'!$J$38)/7)+1),0),IF('Recurring Transactions'!$F$38="Bi-weekly",IF(AND('Recurring Transactions'!$J$38&lt;=EOMONTH($Q1972,0),$Q1972&lt;='Recurring Transactions'!$L$38),MAX(0,INT((MIN(EOMONTH($Q1972,0),'Recurring Transactions'!$L$38)-'Recurring Transactions'!$J$38)/14)+INT(-(MAX('Recurring Transactions'!$J$38,$Q1972)-'Recurring Transactions'!$J$38)/14)+1),0),IF('Recurring Transactions'!$F$38="Quarterly",IF(AND(AND('Recurring Transactions'!$J$38&lt;=EOMONTH($Q1972,0),$Q1972&lt;='Recurring Transactions'!$L$38),MOD((YEAR($Q1972)-YEAR('Recurring Transactions'!$J$38))*12+MONTH($Q1972)-MONTH('Recurring Transactions'!$J$38),3)=0),1,0),IF('Recurring Transactions'!$F$38="Annually",IF(AND(AND('Recurring Transactions'!$J$38&lt;=EOMONTH($Q1972,0),$Q1972&lt;='Recurring Transactions'!$L$38),MONTH($Q1972)=MONTH('Recurring Transactions'!$J$38)),1,0),0)))))))*'Recurring Transactions'!$D$38)</f>
        <v/>
      </c>
    </row>
    <row r="1973">
      <c r="N1973" s="126">
        <f>'Recurring Transactions'!$A$38</f>
        <v/>
      </c>
      <c r="O1973" s="126">
        <f>'Recurring Transactions'!$B$38</f>
        <v/>
      </c>
      <c r="P1973" s="126">
        <f>'Recurring Transactions'!$E$38</f>
        <v/>
      </c>
      <c r="Q1973" s="72">
        <f>IF('Recurring Transactions'!$J$38="","",EDATE('Recurring Transactions'!$J$38,31))</f>
        <v/>
      </c>
      <c r="R1973" s="126">
        <f>IF($Q1973="","",TEXT($Q1973,"mmm yyyy"))</f>
        <v/>
      </c>
      <c r="S1973" s="124">
        <f>IF(OR('Recurring Transactions'!$A$38="",$Q1973=""),0,(IF('Recurring Transactions'!$F$38="Monthly",IF(AND('Recurring Transactions'!$J$38&lt;=EOMONTH($Q1973,0),$Q1973&lt;='Recurring Transactions'!$L$38),1,0),IF('Recurring Transactions'!$F$38="Semi-monthly",IF(AND('Recurring Transactions'!$J$38&lt;=EOMONTH($Q1973,0),$Q1973&lt;='Recurring Transactions'!$L$38),2,0),IF('Recurring Transactions'!$F$38="Weekly",IF(AND('Recurring Transactions'!$J$38&lt;=EOMONTH($Q1973,0),$Q1973&lt;='Recurring Transactions'!$L$38),MAX(0,INT((MIN(EOMONTH($Q1973,0),'Recurring Transactions'!$L$38)-'Recurring Transactions'!$J$38)/7)+INT(-(MAX('Recurring Transactions'!$J$38,$Q1973)-'Recurring Transactions'!$J$38)/7)+1),0),IF('Recurring Transactions'!$F$38="Bi-weekly",IF(AND('Recurring Transactions'!$J$38&lt;=EOMONTH($Q1973,0),$Q1973&lt;='Recurring Transactions'!$L$38),MAX(0,INT((MIN(EOMONTH($Q1973,0),'Recurring Transactions'!$L$38)-'Recurring Transactions'!$J$38)/14)+INT(-(MAX('Recurring Transactions'!$J$38,$Q1973)-'Recurring Transactions'!$J$38)/14)+1),0),IF('Recurring Transactions'!$F$38="Quarterly",IF(AND(AND('Recurring Transactions'!$J$38&lt;=EOMONTH($Q1973,0),$Q1973&lt;='Recurring Transactions'!$L$38),MOD((YEAR($Q1973)-YEAR('Recurring Transactions'!$J$38))*12+MONTH($Q1973)-MONTH('Recurring Transactions'!$J$38),3)=0),1,0),IF('Recurring Transactions'!$F$38="Annually",IF(AND(AND('Recurring Transactions'!$J$38&lt;=EOMONTH($Q1973,0),$Q1973&lt;='Recurring Transactions'!$L$38),MONTH($Q1973)=MONTH('Recurring Transactions'!$J$38)),1,0),0)))))))*'Recurring Transactions'!$D$38)</f>
        <v/>
      </c>
    </row>
    <row r="1974">
      <c r="N1974" s="126">
        <f>'Recurring Transactions'!$A$38</f>
        <v/>
      </c>
      <c r="O1974" s="126">
        <f>'Recurring Transactions'!$B$38</f>
        <v/>
      </c>
      <c r="P1974" s="126">
        <f>'Recurring Transactions'!$E$38</f>
        <v/>
      </c>
      <c r="Q1974" s="72">
        <f>IF('Recurring Transactions'!$J$38="","",EDATE('Recurring Transactions'!$J$38,32))</f>
        <v/>
      </c>
      <c r="R1974" s="126">
        <f>IF($Q1974="","",TEXT($Q1974,"mmm yyyy"))</f>
        <v/>
      </c>
      <c r="S1974" s="124">
        <f>IF(OR('Recurring Transactions'!$A$38="",$Q1974=""),0,(IF('Recurring Transactions'!$F$38="Monthly",IF(AND('Recurring Transactions'!$J$38&lt;=EOMONTH($Q1974,0),$Q1974&lt;='Recurring Transactions'!$L$38),1,0),IF('Recurring Transactions'!$F$38="Semi-monthly",IF(AND('Recurring Transactions'!$J$38&lt;=EOMONTH($Q1974,0),$Q1974&lt;='Recurring Transactions'!$L$38),2,0),IF('Recurring Transactions'!$F$38="Weekly",IF(AND('Recurring Transactions'!$J$38&lt;=EOMONTH($Q1974,0),$Q1974&lt;='Recurring Transactions'!$L$38),MAX(0,INT((MIN(EOMONTH($Q1974,0),'Recurring Transactions'!$L$38)-'Recurring Transactions'!$J$38)/7)+INT(-(MAX('Recurring Transactions'!$J$38,$Q1974)-'Recurring Transactions'!$J$38)/7)+1),0),IF('Recurring Transactions'!$F$38="Bi-weekly",IF(AND('Recurring Transactions'!$J$38&lt;=EOMONTH($Q1974,0),$Q1974&lt;='Recurring Transactions'!$L$38),MAX(0,INT((MIN(EOMONTH($Q1974,0),'Recurring Transactions'!$L$38)-'Recurring Transactions'!$J$38)/14)+INT(-(MAX('Recurring Transactions'!$J$38,$Q1974)-'Recurring Transactions'!$J$38)/14)+1),0),IF('Recurring Transactions'!$F$38="Quarterly",IF(AND(AND('Recurring Transactions'!$J$38&lt;=EOMONTH($Q1974,0),$Q1974&lt;='Recurring Transactions'!$L$38),MOD((YEAR($Q1974)-YEAR('Recurring Transactions'!$J$38))*12+MONTH($Q1974)-MONTH('Recurring Transactions'!$J$38),3)=0),1,0),IF('Recurring Transactions'!$F$38="Annually",IF(AND(AND('Recurring Transactions'!$J$38&lt;=EOMONTH($Q1974,0),$Q1974&lt;='Recurring Transactions'!$L$38),MONTH($Q1974)=MONTH('Recurring Transactions'!$J$38)),1,0),0)))))))*'Recurring Transactions'!$D$38)</f>
        <v/>
      </c>
    </row>
    <row r="1975">
      <c r="N1975" s="126">
        <f>'Recurring Transactions'!$A$38</f>
        <v/>
      </c>
      <c r="O1975" s="126">
        <f>'Recurring Transactions'!$B$38</f>
        <v/>
      </c>
      <c r="P1975" s="126">
        <f>'Recurring Transactions'!$E$38</f>
        <v/>
      </c>
      <c r="Q1975" s="72">
        <f>IF('Recurring Transactions'!$J$38="","",EDATE('Recurring Transactions'!$J$38,33))</f>
        <v/>
      </c>
      <c r="R1975" s="126">
        <f>IF($Q1975="","",TEXT($Q1975,"mmm yyyy"))</f>
        <v/>
      </c>
      <c r="S1975" s="124">
        <f>IF(OR('Recurring Transactions'!$A$38="",$Q1975=""),0,(IF('Recurring Transactions'!$F$38="Monthly",IF(AND('Recurring Transactions'!$J$38&lt;=EOMONTH($Q1975,0),$Q1975&lt;='Recurring Transactions'!$L$38),1,0),IF('Recurring Transactions'!$F$38="Semi-monthly",IF(AND('Recurring Transactions'!$J$38&lt;=EOMONTH($Q1975,0),$Q1975&lt;='Recurring Transactions'!$L$38),2,0),IF('Recurring Transactions'!$F$38="Weekly",IF(AND('Recurring Transactions'!$J$38&lt;=EOMONTH($Q1975,0),$Q1975&lt;='Recurring Transactions'!$L$38),MAX(0,INT((MIN(EOMONTH($Q1975,0),'Recurring Transactions'!$L$38)-'Recurring Transactions'!$J$38)/7)+INT(-(MAX('Recurring Transactions'!$J$38,$Q1975)-'Recurring Transactions'!$J$38)/7)+1),0),IF('Recurring Transactions'!$F$38="Bi-weekly",IF(AND('Recurring Transactions'!$J$38&lt;=EOMONTH($Q1975,0),$Q1975&lt;='Recurring Transactions'!$L$38),MAX(0,INT((MIN(EOMONTH($Q1975,0),'Recurring Transactions'!$L$38)-'Recurring Transactions'!$J$38)/14)+INT(-(MAX('Recurring Transactions'!$J$38,$Q1975)-'Recurring Transactions'!$J$38)/14)+1),0),IF('Recurring Transactions'!$F$38="Quarterly",IF(AND(AND('Recurring Transactions'!$J$38&lt;=EOMONTH($Q1975,0),$Q1975&lt;='Recurring Transactions'!$L$38),MOD((YEAR($Q1975)-YEAR('Recurring Transactions'!$J$38))*12+MONTH($Q1975)-MONTH('Recurring Transactions'!$J$38),3)=0),1,0),IF('Recurring Transactions'!$F$38="Annually",IF(AND(AND('Recurring Transactions'!$J$38&lt;=EOMONTH($Q1975,0),$Q1975&lt;='Recurring Transactions'!$L$38),MONTH($Q1975)=MONTH('Recurring Transactions'!$J$38)),1,0),0)))))))*'Recurring Transactions'!$D$38)</f>
        <v/>
      </c>
    </row>
    <row r="1976">
      <c r="N1976" s="126">
        <f>'Recurring Transactions'!$A$38</f>
        <v/>
      </c>
      <c r="O1976" s="126">
        <f>'Recurring Transactions'!$B$38</f>
        <v/>
      </c>
      <c r="P1976" s="126">
        <f>'Recurring Transactions'!$E$38</f>
        <v/>
      </c>
      <c r="Q1976" s="72">
        <f>IF('Recurring Transactions'!$J$38="","",EDATE('Recurring Transactions'!$J$38,34))</f>
        <v/>
      </c>
      <c r="R1976" s="126">
        <f>IF($Q1976="","",TEXT($Q1976,"mmm yyyy"))</f>
        <v/>
      </c>
      <c r="S1976" s="124">
        <f>IF(OR('Recurring Transactions'!$A$38="",$Q1976=""),0,(IF('Recurring Transactions'!$F$38="Monthly",IF(AND('Recurring Transactions'!$J$38&lt;=EOMONTH($Q1976,0),$Q1976&lt;='Recurring Transactions'!$L$38),1,0),IF('Recurring Transactions'!$F$38="Semi-monthly",IF(AND('Recurring Transactions'!$J$38&lt;=EOMONTH($Q1976,0),$Q1976&lt;='Recurring Transactions'!$L$38),2,0),IF('Recurring Transactions'!$F$38="Weekly",IF(AND('Recurring Transactions'!$J$38&lt;=EOMONTH($Q1976,0),$Q1976&lt;='Recurring Transactions'!$L$38),MAX(0,INT((MIN(EOMONTH($Q1976,0),'Recurring Transactions'!$L$38)-'Recurring Transactions'!$J$38)/7)+INT(-(MAX('Recurring Transactions'!$J$38,$Q1976)-'Recurring Transactions'!$J$38)/7)+1),0),IF('Recurring Transactions'!$F$38="Bi-weekly",IF(AND('Recurring Transactions'!$J$38&lt;=EOMONTH($Q1976,0),$Q1976&lt;='Recurring Transactions'!$L$38),MAX(0,INT((MIN(EOMONTH($Q1976,0),'Recurring Transactions'!$L$38)-'Recurring Transactions'!$J$38)/14)+INT(-(MAX('Recurring Transactions'!$J$38,$Q1976)-'Recurring Transactions'!$J$38)/14)+1),0),IF('Recurring Transactions'!$F$38="Quarterly",IF(AND(AND('Recurring Transactions'!$J$38&lt;=EOMONTH($Q1976,0),$Q1976&lt;='Recurring Transactions'!$L$38),MOD((YEAR($Q1976)-YEAR('Recurring Transactions'!$J$38))*12+MONTH($Q1976)-MONTH('Recurring Transactions'!$J$38),3)=0),1,0),IF('Recurring Transactions'!$F$38="Annually",IF(AND(AND('Recurring Transactions'!$J$38&lt;=EOMONTH($Q1976,0),$Q1976&lt;='Recurring Transactions'!$L$38),MONTH($Q1976)=MONTH('Recurring Transactions'!$J$38)),1,0),0)))))))*'Recurring Transactions'!$D$38)</f>
        <v/>
      </c>
    </row>
    <row r="1977">
      <c r="N1977" s="126">
        <f>'Recurring Transactions'!$A$38</f>
        <v/>
      </c>
      <c r="O1977" s="126">
        <f>'Recurring Transactions'!$B$38</f>
        <v/>
      </c>
      <c r="P1977" s="126">
        <f>'Recurring Transactions'!$E$38</f>
        <v/>
      </c>
      <c r="Q1977" s="72">
        <f>IF('Recurring Transactions'!$J$38="","",EDATE('Recurring Transactions'!$J$38,35))</f>
        <v/>
      </c>
      <c r="R1977" s="126">
        <f>IF($Q1977="","",TEXT($Q1977,"mmm yyyy"))</f>
        <v/>
      </c>
      <c r="S1977" s="124">
        <f>IF(OR('Recurring Transactions'!$A$38="",$Q1977=""),0,(IF('Recurring Transactions'!$F$38="Monthly",IF(AND('Recurring Transactions'!$J$38&lt;=EOMONTH($Q1977,0),$Q1977&lt;='Recurring Transactions'!$L$38),1,0),IF('Recurring Transactions'!$F$38="Semi-monthly",IF(AND('Recurring Transactions'!$J$38&lt;=EOMONTH($Q1977,0),$Q1977&lt;='Recurring Transactions'!$L$38),2,0),IF('Recurring Transactions'!$F$38="Weekly",IF(AND('Recurring Transactions'!$J$38&lt;=EOMONTH($Q1977,0),$Q1977&lt;='Recurring Transactions'!$L$38),MAX(0,INT((MIN(EOMONTH($Q1977,0),'Recurring Transactions'!$L$38)-'Recurring Transactions'!$J$38)/7)+INT(-(MAX('Recurring Transactions'!$J$38,$Q1977)-'Recurring Transactions'!$J$38)/7)+1),0),IF('Recurring Transactions'!$F$38="Bi-weekly",IF(AND('Recurring Transactions'!$J$38&lt;=EOMONTH($Q1977,0),$Q1977&lt;='Recurring Transactions'!$L$38),MAX(0,INT((MIN(EOMONTH($Q1977,0),'Recurring Transactions'!$L$38)-'Recurring Transactions'!$J$38)/14)+INT(-(MAX('Recurring Transactions'!$J$38,$Q1977)-'Recurring Transactions'!$J$38)/14)+1),0),IF('Recurring Transactions'!$F$38="Quarterly",IF(AND(AND('Recurring Transactions'!$J$38&lt;=EOMONTH($Q1977,0),$Q1977&lt;='Recurring Transactions'!$L$38),MOD((YEAR($Q1977)-YEAR('Recurring Transactions'!$J$38))*12+MONTH($Q1977)-MONTH('Recurring Transactions'!$J$38),3)=0),1,0),IF('Recurring Transactions'!$F$38="Annually",IF(AND(AND('Recurring Transactions'!$J$38&lt;=EOMONTH($Q1977,0),$Q1977&lt;='Recurring Transactions'!$L$38),MONTH($Q1977)=MONTH('Recurring Transactions'!$J$38)),1,0),0)))))))*'Recurring Transactions'!$D$38)</f>
        <v/>
      </c>
    </row>
    <row r="1978">
      <c r="N1978" s="126">
        <f>'Recurring Transactions'!$A$38</f>
        <v/>
      </c>
      <c r="O1978" s="126">
        <f>'Recurring Transactions'!$B$38</f>
        <v/>
      </c>
      <c r="P1978" s="126">
        <f>'Recurring Transactions'!$E$38</f>
        <v/>
      </c>
      <c r="Q1978" s="72">
        <f>IF('Recurring Transactions'!$J$38="","",EDATE('Recurring Transactions'!$J$38,36))</f>
        <v/>
      </c>
      <c r="R1978" s="126">
        <f>IF($Q1978="","",TEXT($Q1978,"mmm yyyy"))</f>
        <v/>
      </c>
      <c r="S1978" s="124">
        <f>IF(OR('Recurring Transactions'!$A$38="",$Q1978=""),0,(IF('Recurring Transactions'!$F$38="Monthly",IF(AND('Recurring Transactions'!$J$38&lt;=EOMONTH($Q1978,0),$Q1978&lt;='Recurring Transactions'!$L$38),1,0),IF('Recurring Transactions'!$F$38="Semi-monthly",IF(AND('Recurring Transactions'!$J$38&lt;=EOMONTH($Q1978,0),$Q1978&lt;='Recurring Transactions'!$L$38),2,0),IF('Recurring Transactions'!$F$38="Weekly",IF(AND('Recurring Transactions'!$J$38&lt;=EOMONTH($Q1978,0),$Q1978&lt;='Recurring Transactions'!$L$38),MAX(0,INT((MIN(EOMONTH($Q1978,0),'Recurring Transactions'!$L$38)-'Recurring Transactions'!$J$38)/7)+INT(-(MAX('Recurring Transactions'!$J$38,$Q1978)-'Recurring Transactions'!$J$38)/7)+1),0),IF('Recurring Transactions'!$F$38="Bi-weekly",IF(AND('Recurring Transactions'!$J$38&lt;=EOMONTH($Q1978,0),$Q1978&lt;='Recurring Transactions'!$L$38),MAX(0,INT((MIN(EOMONTH($Q1978,0),'Recurring Transactions'!$L$38)-'Recurring Transactions'!$J$38)/14)+INT(-(MAX('Recurring Transactions'!$J$38,$Q1978)-'Recurring Transactions'!$J$38)/14)+1),0),IF('Recurring Transactions'!$F$38="Quarterly",IF(AND(AND('Recurring Transactions'!$J$38&lt;=EOMONTH($Q1978,0),$Q1978&lt;='Recurring Transactions'!$L$38),MOD((YEAR($Q1978)-YEAR('Recurring Transactions'!$J$38))*12+MONTH($Q1978)-MONTH('Recurring Transactions'!$J$38),3)=0),1,0),IF('Recurring Transactions'!$F$38="Annually",IF(AND(AND('Recurring Transactions'!$J$38&lt;=EOMONTH($Q1978,0),$Q1978&lt;='Recurring Transactions'!$L$38),MONTH($Q1978)=MONTH('Recurring Transactions'!$J$38)),1,0),0)))))))*'Recurring Transactions'!$D$38)</f>
        <v/>
      </c>
    </row>
    <row r="1979">
      <c r="N1979" s="126">
        <f>'Recurring Transactions'!$A$38</f>
        <v/>
      </c>
      <c r="O1979" s="126">
        <f>'Recurring Transactions'!$B$38</f>
        <v/>
      </c>
      <c r="P1979" s="126">
        <f>'Recurring Transactions'!$E$38</f>
        <v/>
      </c>
      <c r="Q1979" s="72">
        <f>IF('Recurring Transactions'!$J$38="","",EDATE('Recurring Transactions'!$J$38,37))</f>
        <v/>
      </c>
      <c r="R1979" s="126">
        <f>IF($Q1979="","",TEXT($Q1979,"mmm yyyy"))</f>
        <v/>
      </c>
      <c r="S1979" s="124">
        <f>IF(OR('Recurring Transactions'!$A$38="",$Q1979=""),0,(IF('Recurring Transactions'!$F$38="Monthly",IF(AND('Recurring Transactions'!$J$38&lt;=EOMONTH($Q1979,0),$Q1979&lt;='Recurring Transactions'!$L$38),1,0),IF('Recurring Transactions'!$F$38="Semi-monthly",IF(AND('Recurring Transactions'!$J$38&lt;=EOMONTH($Q1979,0),$Q1979&lt;='Recurring Transactions'!$L$38),2,0),IF('Recurring Transactions'!$F$38="Weekly",IF(AND('Recurring Transactions'!$J$38&lt;=EOMONTH($Q1979,0),$Q1979&lt;='Recurring Transactions'!$L$38),MAX(0,INT((MIN(EOMONTH($Q1979,0),'Recurring Transactions'!$L$38)-'Recurring Transactions'!$J$38)/7)+INT(-(MAX('Recurring Transactions'!$J$38,$Q1979)-'Recurring Transactions'!$J$38)/7)+1),0),IF('Recurring Transactions'!$F$38="Bi-weekly",IF(AND('Recurring Transactions'!$J$38&lt;=EOMONTH($Q1979,0),$Q1979&lt;='Recurring Transactions'!$L$38),MAX(0,INT((MIN(EOMONTH($Q1979,0),'Recurring Transactions'!$L$38)-'Recurring Transactions'!$J$38)/14)+INT(-(MAX('Recurring Transactions'!$J$38,$Q1979)-'Recurring Transactions'!$J$38)/14)+1),0),IF('Recurring Transactions'!$F$38="Quarterly",IF(AND(AND('Recurring Transactions'!$J$38&lt;=EOMONTH($Q1979,0),$Q1979&lt;='Recurring Transactions'!$L$38),MOD((YEAR($Q1979)-YEAR('Recurring Transactions'!$J$38))*12+MONTH($Q1979)-MONTH('Recurring Transactions'!$J$38),3)=0),1,0),IF('Recurring Transactions'!$F$38="Annually",IF(AND(AND('Recurring Transactions'!$J$38&lt;=EOMONTH($Q1979,0),$Q1979&lt;='Recurring Transactions'!$L$38),MONTH($Q1979)=MONTH('Recurring Transactions'!$J$38)),1,0),0)))))))*'Recurring Transactions'!$D$38)</f>
        <v/>
      </c>
    </row>
    <row r="1980">
      <c r="N1980" s="126">
        <f>'Recurring Transactions'!$A$38</f>
        <v/>
      </c>
      <c r="O1980" s="126">
        <f>'Recurring Transactions'!$B$38</f>
        <v/>
      </c>
      <c r="P1980" s="126">
        <f>'Recurring Transactions'!$E$38</f>
        <v/>
      </c>
      <c r="Q1980" s="72">
        <f>IF('Recurring Transactions'!$J$38="","",EDATE('Recurring Transactions'!$J$38,38))</f>
        <v/>
      </c>
      <c r="R1980" s="126">
        <f>IF($Q1980="","",TEXT($Q1980,"mmm yyyy"))</f>
        <v/>
      </c>
      <c r="S1980" s="124">
        <f>IF(OR('Recurring Transactions'!$A$38="",$Q1980=""),0,(IF('Recurring Transactions'!$F$38="Monthly",IF(AND('Recurring Transactions'!$J$38&lt;=EOMONTH($Q1980,0),$Q1980&lt;='Recurring Transactions'!$L$38),1,0),IF('Recurring Transactions'!$F$38="Semi-monthly",IF(AND('Recurring Transactions'!$J$38&lt;=EOMONTH($Q1980,0),$Q1980&lt;='Recurring Transactions'!$L$38),2,0),IF('Recurring Transactions'!$F$38="Weekly",IF(AND('Recurring Transactions'!$J$38&lt;=EOMONTH($Q1980,0),$Q1980&lt;='Recurring Transactions'!$L$38),MAX(0,INT((MIN(EOMONTH($Q1980,0),'Recurring Transactions'!$L$38)-'Recurring Transactions'!$J$38)/7)+INT(-(MAX('Recurring Transactions'!$J$38,$Q1980)-'Recurring Transactions'!$J$38)/7)+1),0),IF('Recurring Transactions'!$F$38="Bi-weekly",IF(AND('Recurring Transactions'!$J$38&lt;=EOMONTH($Q1980,0),$Q1980&lt;='Recurring Transactions'!$L$38),MAX(0,INT((MIN(EOMONTH($Q1980,0),'Recurring Transactions'!$L$38)-'Recurring Transactions'!$J$38)/14)+INT(-(MAX('Recurring Transactions'!$J$38,$Q1980)-'Recurring Transactions'!$J$38)/14)+1),0),IF('Recurring Transactions'!$F$38="Quarterly",IF(AND(AND('Recurring Transactions'!$J$38&lt;=EOMONTH($Q1980,0),$Q1980&lt;='Recurring Transactions'!$L$38),MOD((YEAR($Q1980)-YEAR('Recurring Transactions'!$J$38))*12+MONTH($Q1980)-MONTH('Recurring Transactions'!$J$38),3)=0),1,0),IF('Recurring Transactions'!$F$38="Annually",IF(AND(AND('Recurring Transactions'!$J$38&lt;=EOMONTH($Q1980,0),$Q1980&lt;='Recurring Transactions'!$L$38),MONTH($Q1980)=MONTH('Recurring Transactions'!$J$38)),1,0),0)))))))*'Recurring Transactions'!$D$38)</f>
        <v/>
      </c>
    </row>
    <row r="1981">
      <c r="N1981" s="126">
        <f>'Recurring Transactions'!$A$38</f>
        <v/>
      </c>
      <c r="O1981" s="126">
        <f>'Recurring Transactions'!$B$38</f>
        <v/>
      </c>
      <c r="P1981" s="126">
        <f>'Recurring Transactions'!$E$38</f>
        <v/>
      </c>
      <c r="Q1981" s="72">
        <f>IF('Recurring Transactions'!$J$38="","",EDATE('Recurring Transactions'!$J$38,39))</f>
        <v/>
      </c>
      <c r="R1981" s="126">
        <f>IF($Q1981="","",TEXT($Q1981,"mmm yyyy"))</f>
        <v/>
      </c>
      <c r="S1981" s="124">
        <f>IF(OR('Recurring Transactions'!$A$38="",$Q1981=""),0,(IF('Recurring Transactions'!$F$38="Monthly",IF(AND('Recurring Transactions'!$J$38&lt;=EOMONTH($Q1981,0),$Q1981&lt;='Recurring Transactions'!$L$38),1,0),IF('Recurring Transactions'!$F$38="Semi-monthly",IF(AND('Recurring Transactions'!$J$38&lt;=EOMONTH($Q1981,0),$Q1981&lt;='Recurring Transactions'!$L$38),2,0),IF('Recurring Transactions'!$F$38="Weekly",IF(AND('Recurring Transactions'!$J$38&lt;=EOMONTH($Q1981,0),$Q1981&lt;='Recurring Transactions'!$L$38),MAX(0,INT((MIN(EOMONTH($Q1981,0),'Recurring Transactions'!$L$38)-'Recurring Transactions'!$J$38)/7)+INT(-(MAX('Recurring Transactions'!$J$38,$Q1981)-'Recurring Transactions'!$J$38)/7)+1),0),IF('Recurring Transactions'!$F$38="Bi-weekly",IF(AND('Recurring Transactions'!$J$38&lt;=EOMONTH($Q1981,0),$Q1981&lt;='Recurring Transactions'!$L$38),MAX(0,INT((MIN(EOMONTH($Q1981,0),'Recurring Transactions'!$L$38)-'Recurring Transactions'!$J$38)/14)+INT(-(MAX('Recurring Transactions'!$J$38,$Q1981)-'Recurring Transactions'!$J$38)/14)+1),0),IF('Recurring Transactions'!$F$38="Quarterly",IF(AND(AND('Recurring Transactions'!$J$38&lt;=EOMONTH($Q1981,0),$Q1981&lt;='Recurring Transactions'!$L$38),MOD((YEAR($Q1981)-YEAR('Recurring Transactions'!$J$38))*12+MONTH($Q1981)-MONTH('Recurring Transactions'!$J$38),3)=0),1,0),IF('Recurring Transactions'!$F$38="Annually",IF(AND(AND('Recurring Transactions'!$J$38&lt;=EOMONTH($Q1981,0),$Q1981&lt;='Recurring Transactions'!$L$38),MONTH($Q1981)=MONTH('Recurring Transactions'!$J$38)),1,0),0)))))))*'Recurring Transactions'!$D$38)</f>
        <v/>
      </c>
    </row>
    <row r="1982">
      <c r="N1982" s="126">
        <f>'Recurring Transactions'!$A$38</f>
        <v/>
      </c>
      <c r="O1982" s="126">
        <f>'Recurring Transactions'!$B$38</f>
        <v/>
      </c>
      <c r="P1982" s="126">
        <f>'Recurring Transactions'!$E$38</f>
        <v/>
      </c>
      <c r="Q1982" s="72">
        <f>IF('Recurring Transactions'!$J$38="","",EDATE('Recurring Transactions'!$J$38,40))</f>
        <v/>
      </c>
      <c r="R1982" s="126">
        <f>IF($Q1982="","",TEXT($Q1982,"mmm yyyy"))</f>
        <v/>
      </c>
      <c r="S1982" s="124">
        <f>IF(OR('Recurring Transactions'!$A$38="",$Q1982=""),0,(IF('Recurring Transactions'!$F$38="Monthly",IF(AND('Recurring Transactions'!$J$38&lt;=EOMONTH($Q1982,0),$Q1982&lt;='Recurring Transactions'!$L$38),1,0),IF('Recurring Transactions'!$F$38="Semi-monthly",IF(AND('Recurring Transactions'!$J$38&lt;=EOMONTH($Q1982,0),$Q1982&lt;='Recurring Transactions'!$L$38),2,0),IF('Recurring Transactions'!$F$38="Weekly",IF(AND('Recurring Transactions'!$J$38&lt;=EOMONTH($Q1982,0),$Q1982&lt;='Recurring Transactions'!$L$38),MAX(0,INT((MIN(EOMONTH($Q1982,0),'Recurring Transactions'!$L$38)-'Recurring Transactions'!$J$38)/7)+INT(-(MAX('Recurring Transactions'!$J$38,$Q1982)-'Recurring Transactions'!$J$38)/7)+1),0),IF('Recurring Transactions'!$F$38="Bi-weekly",IF(AND('Recurring Transactions'!$J$38&lt;=EOMONTH($Q1982,0),$Q1982&lt;='Recurring Transactions'!$L$38),MAX(0,INT((MIN(EOMONTH($Q1982,0),'Recurring Transactions'!$L$38)-'Recurring Transactions'!$J$38)/14)+INT(-(MAX('Recurring Transactions'!$J$38,$Q1982)-'Recurring Transactions'!$J$38)/14)+1),0),IF('Recurring Transactions'!$F$38="Quarterly",IF(AND(AND('Recurring Transactions'!$J$38&lt;=EOMONTH($Q1982,0),$Q1982&lt;='Recurring Transactions'!$L$38),MOD((YEAR($Q1982)-YEAR('Recurring Transactions'!$J$38))*12+MONTH($Q1982)-MONTH('Recurring Transactions'!$J$38),3)=0),1,0),IF('Recurring Transactions'!$F$38="Annually",IF(AND(AND('Recurring Transactions'!$J$38&lt;=EOMONTH($Q1982,0),$Q1982&lt;='Recurring Transactions'!$L$38),MONTH($Q1982)=MONTH('Recurring Transactions'!$J$38)),1,0),0)))))))*'Recurring Transactions'!$D$38)</f>
        <v/>
      </c>
    </row>
    <row r="1983">
      <c r="N1983" s="126">
        <f>'Recurring Transactions'!$A$38</f>
        <v/>
      </c>
      <c r="O1983" s="126">
        <f>'Recurring Transactions'!$B$38</f>
        <v/>
      </c>
      <c r="P1983" s="126">
        <f>'Recurring Transactions'!$E$38</f>
        <v/>
      </c>
      <c r="Q1983" s="72">
        <f>IF('Recurring Transactions'!$J$38="","",EDATE('Recurring Transactions'!$J$38,41))</f>
        <v/>
      </c>
      <c r="R1983" s="126">
        <f>IF($Q1983="","",TEXT($Q1983,"mmm yyyy"))</f>
        <v/>
      </c>
      <c r="S1983" s="124">
        <f>IF(OR('Recurring Transactions'!$A$38="",$Q1983=""),0,(IF('Recurring Transactions'!$F$38="Monthly",IF(AND('Recurring Transactions'!$J$38&lt;=EOMONTH($Q1983,0),$Q1983&lt;='Recurring Transactions'!$L$38),1,0),IF('Recurring Transactions'!$F$38="Semi-monthly",IF(AND('Recurring Transactions'!$J$38&lt;=EOMONTH($Q1983,0),$Q1983&lt;='Recurring Transactions'!$L$38),2,0),IF('Recurring Transactions'!$F$38="Weekly",IF(AND('Recurring Transactions'!$J$38&lt;=EOMONTH($Q1983,0),$Q1983&lt;='Recurring Transactions'!$L$38),MAX(0,INT((MIN(EOMONTH($Q1983,0),'Recurring Transactions'!$L$38)-'Recurring Transactions'!$J$38)/7)+INT(-(MAX('Recurring Transactions'!$J$38,$Q1983)-'Recurring Transactions'!$J$38)/7)+1),0),IF('Recurring Transactions'!$F$38="Bi-weekly",IF(AND('Recurring Transactions'!$J$38&lt;=EOMONTH($Q1983,0),$Q1983&lt;='Recurring Transactions'!$L$38),MAX(0,INT((MIN(EOMONTH($Q1983,0),'Recurring Transactions'!$L$38)-'Recurring Transactions'!$J$38)/14)+INT(-(MAX('Recurring Transactions'!$J$38,$Q1983)-'Recurring Transactions'!$J$38)/14)+1),0),IF('Recurring Transactions'!$F$38="Quarterly",IF(AND(AND('Recurring Transactions'!$J$38&lt;=EOMONTH($Q1983,0),$Q1983&lt;='Recurring Transactions'!$L$38),MOD((YEAR($Q1983)-YEAR('Recurring Transactions'!$J$38))*12+MONTH($Q1983)-MONTH('Recurring Transactions'!$J$38),3)=0),1,0),IF('Recurring Transactions'!$F$38="Annually",IF(AND(AND('Recurring Transactions'!$J$38&lt;=EOMONTH($Q1983,0),$Q1983&lt;='Recurring Transactions'!$L$38),MONTH($Q1983)=MONTH('Recurring Transactions'!$J$38)),1,0),0)))))))*'Recurring Transactions'!$D$38)</f>
        <v/>
      </c>
    </row>
    <row r="1984">
      <c r="N1984" s="126">
        <f>'Recurring Transactions'!$A$38</f>
        <v/>
      </c>
      <c r="O1984" s="126">
        <f>'Recurring Transactions'!$B$38</f>
        <v/>
      </c>
      <c r="P1984" s="126">
        <f>'Recurring Transactions'!$E$38</f>
        <v/>
      </c>
      <c r="Q1984" s="72">
        <f>IF('Recurring Transactions'!$J$38="","",EDATE('Recurring Transactions'!$J$38,42))</f>
        <v/>
      </c>
      <c r="R1984" s="126">
        <f>IF($Q1984="","",TEXT($Q1984,"mmm yyyy"))</f>
        <v/>
      </c>
      <c r="S1984" s="124">
        <f>IF(OR('Recurring Transactions'!$A$38="",$Q1984=""),0,(IF('Recurring Transactions'!$F$38="Monthly",IF(AND('Recurring Transactions'!$J$38&lt;=EOMONTH($Q1984,0),$Q1984&lt;='Recurring Transactions'!$L$38),1,0),IF('Recurring Transactions'!$F$38="Semi-monthly",IF(AND('Recurring Transactions'!$J$38&lt;=EOMONTH($Q1984,0),$Q1984&lt;='Recurring Transactions'!$L$38),2,0),IF('Recurring Transactions'!$F$38="Weekly",IF(AND('Recurring Transactions'!$J$38&lt;=EOMONTH($Q1984,0),$Q1984&lt;='Recurring Transactions'!$L$38),MAX(0,INT((MIN(EOMONTH($Q1984,0),'Recurring Transactions'!$L$38)-'Recurring Transactions'!$J$38)/7)+INT(-(MAX('Recurring Transactions'!$J$38,$Q1984)-'Recurring Transactions'!$J$38)/7)+1),0),IF('Recurring Transactions'!$F$38="Bi-weekly",IF(AND('Recurring Transactions'!$J$38&lt;=EOMONTH($Q1984,0),$Q1984&lt;='Recurring Transactions'!$L$38),MAX(0,INT((MIN(EOMONTH($Q1984,0),'Recurring Transactions'!$L$38)-'Recurring Transactions'!$J$38)/14)+INT(-(MAX('Recurring Transactions'!$J$38,$Q1984)-'Recurring Transactions'!$J$38)/14)+1),0),IF('Recurring Transactions'!$F$38="Quarterly",IF(AND(AND('Recurring Transactions'!$J$38&lt;=EOMONTH($Q1984,0),$Q1984&lt;='Recurring Transactions'!$L$38),MOD((YEAR($Q1984)-YEAR('Recurring Transactions'!$J$38))*12+MONTH($Q1984)-MONTH('Recurring Transactions'!$J$38),3)=0),1,0),IF('Recurring Transactions'!$F$38="Annually",IF(AND(AND('Recurring Transactions'!$J$38&lt;=EOMONTH($Q1984,0),$Q1984&lt;='Recurring Transactions'!$L$38),MONTH($Q1984)=MONTH('Recurring Transactions'!$J$38)),1,0),0)))))))*'Recurring Transactions'!$D$38)</f>
        <v/>
      </c>
    </row>
    <row r="1985">
      <c r="N1985" s="126">
        <f>'Recurring Transactions'!$A$38</f>
        <v/>
      </c>
      <c r="O1985" s="126">
        <f>'Recurring Transactions'!$B$38</f>
        <v/>
      </c>
      <c r="P1985" s="126">
        <f>'Recurring Transactions'!$E$38</f>
        <v/>
      </c>
      <c r="Q1985" s="72">
        <f>IF('Recurring Transactions'!$J$38="","",EDATE('Recurring Transactions'!$J$38,43))</f>
        <v/>
      </c>
      <c r="R1985" s="126">
        <f>IF($Q1985="","",TEXT($Q1985,"mmm yyyy"))</f>
        <v/>
      </c>
      <c r="S1985" s="124">
        <f>IF(OR('Recurring Transactions'!$A$38="",$Q1985=""),0,(IF('Recurring Transactions'!$F$38="Monthly",IF(AND('Recurring Transactions'!$J$38&lt;=EOMONTH($Q1985,0),$Q1985&lt;='Recurring Transactions'!$L$38),1,0),IF('Recurring Transactions'!$F$38="Semi-monthly",IF(AND('Recurring Transactions'!$J$38&lt;=EOMONTH($Q1985,0),$Q1985&lt;='Recurring Transactions'!$L$38),2,0),IF('Recurring Transactions'!$F$38="Weekly",IF(AND('Recurring Transactions'!$J$38&lt;=EOMONTH($Q1985,0),$Q1985&lt;='Recurring Transactions'!$L$38),MAX(0,INT((MIN(EOMONTH($Q1985,0),'Recurring Transactions'!$L$38)-'Recurring Transactions'!$J$38)/7)+INT(-(MAX('Recurring Transactions'!$J$38,$Q1985)-'Recurring Transactions'!$J$38)/7)+1),0),IF('Recurring Transactions'!$F$38="Bi-weekly",IF(AND('Recurring Transactions'!$J$38&lt;=EOMONTH($Q1985,0),$Q1985&lt;='Recurring Transactions'!$L$38),MAX(0,INT((MIN(EOMONTH($Q1985,0),'Recurring Transactions'!$L$38)-'Recurring Transactions'!$J$38)/14)+INT(-(MAX('Recurring Transactions'!$J$38,$Q1985)-'Recurring Transactions'!$J$38)/14)+1),0),IF('Recurring Transactions'!$F$38="Quarterly",IF(AND(AND('Recurring Transactions'!$J$38&lt;=EOMONTH($Q1985,0),$Q1985&lt;='Recurring Transactions'!$L$38),MOD((YEAR($Q1985)-YEAR('Recurring Transactions'!$J$38))*12+MONTH($Q1985)-MONTH('Recurring Transactions'!$J$38),3)=0),1,0),IF('Recurring Transactions'!$F$38="Annually",IF(AND(AND('Recurring Transactions'!$J$38&lt;=EOMONTH($Q1985,0),$Q1985&lt;='Recurring Transactions'!$L$38),MONTH($Q1985)=MONTH('Recurring Transactions'!$J$38)),1,0),0)))))))*'Recurring Transactions'!$D$38)</f>
        <v/>
      </c>
    </row>
    <row r="1986">
      <c r="N1986" s="126">
        <f>'Recurring Transactions'!$A$38</f>
        <v/>
      </c>
      <c r="O1986" s="126">
        <f>'Recurring Transactions'!$B$38</f>
        <v/>
      </c>
      <c r="P1986" s="126">
        <f>'Recurring Transactions'!$E$38</f>
        <v/>
      </c>
      <c r="Q1986" s="72">
        <f>IF('Recurring Transactions'!$J$38="","",EDATE('Recurring Transactions'!$J$38,44))</f>
        <v/>
      </c>
      <c r="R1986" s="126">
        <f>IF($Q1986="","",TEXT($Q1986,"mmm yyyy"))</f>
        <v/>
      </c>
      <c r="S1986" s="124">
        <f>IF(OR('Recurring Transactions'!$A$38="",$Q1986=""),0,(IF('Recurring Transactions'!$F$38="Monthly",IF(AND('Recurring Transactions'!$J$38&lt;=EOMONTH($Q1986,0),$Q1986&lt;='Recurring Transactions'!$L$38),1,0),IF('Recurring Transactions'!$F$38="Semi-monthly",IF(AND('Recurring Transactions'!$J$38&lt;=EOMONTH($Q1986,0),$Q1986&lt;='Recurring Transactions'!$L$38),2,0),IF('Recurring Transactions'!$F$38="Weekly",IF(AND('Recurring Transactions'!$J$38&lt;=EOMONTH($Q1986,0),$Q1986&lt;='Recurring Transactions'!$L$38),MAX(0,INT((MIN(EOMONTH($Q1986,0),'Recurring Transactions'!$L$38)-'Recurring Transactions'!$J$38)/7)+INT(-(MAX('Recurring Transactions'!$J$38,$Q1986)-'Recurring Transactions'!$J$38)/7)+1),0),IF('Recurring Transactions'!$F$38="Bi-weekly",IF(AND('Recurring Transactions'!$J$38&lt;=EOMONTH($Q1986,0),$Q1986&lt;='Recurring Transactions'!$L$38),MAX(0,INT((MIN(EOMONTH($Q1986,0),'Recurring Transactions'!$L$38)-'Recurring Transactions'!$J$38)/14)+INT(-(MAX('Recurring Transactions'!$J$38,$Q1986)-'Recurring Transactions'!$J$38)/14)+1),0),IF('Recurring Transactions'!$F$38="Quarterly",IF(AND(AND('Recurring Transactions'!$J$38&lt;=EOMONTH($Q1986,0),$Q1986&lt;='Recurring Transactions'!$L$38),MOD((YEAR($Q1986)-YEAR('Recurring Transactions'!$J$38))*12+MONTH($Q1986)-MONTH('Recurring Transactions'!$J$38),3)=0),1,0),IF('Recurring Transactions'!$F$38="Annually",IF(AND(AND('Recurring Transactions'!$J$38&lt;=EOMONTH($Q1986,0),$Q1986&lt;='Recurring Transactions'!$L$38),MONTH($Q1986)=MONTH('Recurring Transactions'!$J$38)),1,0),0)))))))*'Recurring Transactions'!$D$38)</f>
        <v/>
      </c>
    </row>
    <row r="1987">
      <c r="N1987" s="126">
        <f>'Recurring Transactions'!$A$38</f>
        <v/>
      </c>
      <c r="O1987" s="126">
        <f>'Recurring Transactions'!$B$38</f>
        <v/>
      </c>
      <c r="P1987" s="126">
        <f>'Recurring Transactions'!$E$38</f>
        <v/>
      </c>
      <c r="Q1987" s="72">
        <f>IF('Recurring Transactions'!$J$38="","",EDATE('Recurring Transactions'!$J$38,45))</f>
        <v/>
      </c>
      <c r="R1987" s="126">
        <f>IF($Q1987="","",TEXT($Q1987,"mmm yyyy"))</f>
        <v/>
      </c>
      <c r="S1987" s="124">
        <f>IF(OR('Recurring Transactions'!$A$38="",$Q1987=""),0,(IF('Recurring Transactions'!$F$38="Monthly",IF(AND('Recurring Transactions'!$J$38&lt;=EOMONTH($Q1987,0),$Q1987&lt;='Recurring Transactions'!$L$38),1,0),IF('Recurring Transactions'!$F$38="Semi-monthly",IF(AND('Recurring Transactions'!$J$38&lt;=EOMONTH($Q1987,0),$Q1987&lt;='Recurring Transactions'!$L$38),2,0),IF('Recurring Transactions'!$F$38="Weekly",IF(AND('Recurring Transactions'!$J$38&lt;=EOMONTH($Q1987,0),$Q1987&lt;='Recurring Transactions'!$L$38),MAX(0,INT((MIN(EOMONTH($Q1987,0),'Recurring Transactions'!$L$38)-'Recurring Transactions'!$J$38)/7)+INT(-(MAX('Recurring Transactions'!$J$38,$Q1987)-'Recurring Transactions'!$J$38)/7)+1),0),IF('Recurring Transactions'!$F$38="Bi-weekly",IF(AND('Recurring Transactions'!$J$38&lt;=EOMONTH($Q1987,0),$Q1987&lt;='Recurring Transactions'!$L$38),MAX(0,INT((MIN(EOMONTH($Q1987,0),'Recurring Transactions'!$L$38)-'Recurring Transactions'!$J$38)/14)+INT(-(MAX('Recurring Transactions'!$J$38,$Q1987)-'Recurring Transactions'!$J$38)/14)+1),0),IF('Recurring Transactions'!$F$38="Quarterly",IF(AND(AND('Recurring Transactions'!$J$38&lt;=EOMONTH($Q1987,0),$Q1987&lt;='Recurring Transactions'!$L$38),MOD((YEAR($Q1987)-YEAR('Recurring Transactions'!$J$38))*12+MONTH($Q1987)-MONTH('Recurring Transactions'!$J$38),3)=0),1,0),IF('Recurring Transactions'!$F$38="Annually",IF(AND(AND('Recurring Transactions'!$J$38&lt;=EOMONTH($Q1987,0),$Q1987&lt;='Recurring Transactions'!$L$38),MONTH($Q1987)=MONTH('Recurring Transactions'!$J$38)),1,0),0)))))))*'Recurring Transactions'!$D$38)</f>
        <v/>
      </c>
    </row>
    <row r="1988">
      <c r="N1988" s="126">
        <f>'Recurring Transactions'!$A$38</f>
        <v/>
      </c>
      <c r="O1988" s="126">
        <f>'Recurring Transactions'!$B$38</f>
        <v/>
      </c>
      <c r="P1988" s="126">
        <f>'Recurring Transactions'!$E$38</f>
        <v/>
      </c>
      <c r="Q1988" s="72">
        <f>IF('Recurring Transactions'!$J$38="","",EDATE('Recurring Transactions'!$J$38,46))</f>
        <v/>
      </c>
      <c r="R1988" s="126">
        <f>IF($Q1988="","",TEXT($Q1988,"mmm yyyy"))</f>
        <v/>
      </c>
      <c r="S1988" s="124">
        <f>IF(OR('Recurring Transactions'!$A$38="",$Q1988=""),0,(IF('Recurring Transactions'!$F$38="Monthly",IF(AND('Recurring Transactions'!$J$38&lt;=EOMONTH($Q1988,0),$Q1988&lt;='Recurring Transactions'!$L$38),1,0),IF('Recurring Transactions'!$F$38="Semi-monthly",IF(AND('Recurring Transactions'!$J$38&lt;=EOMONTH($Q1988,0),$Q1988&lt;='Recurring Transactions'!$L$38),2,0),IF('Recurring Transactions'!$F$38="Weekly",IF(AND('Recurring Transactions'!$J$38&lt;=EOMONTH($Q1988,0),$Q1988&lt;='Recurring Transactions'!$L$38),MAX(0,INT((MIN(EOMONTH($Q1988,0),'Recurring Transactions'!$L$38)-'Recurring Transactions'!$J$38)/7)+INT(-(MAX('Recurring Transactions'!$J$38,$Q1988)-'Recurring Transactions'!$J$38)/7)+1),0),IF('Recurring Transactions'!$F$38="Bi-weekly",IF(AND('Recurring Transactions'!$J$38&lt;=EOMONTH($Q1988,0),$Q1988&lt;='Recurring Transactions'!$L$38),MAX(0,INT((MIN(EOMONTH($Q1988,0),'Recurring Transactions'!$L$38)-'Recurring Transactions'!$J$38)/14)+INT(-(MAX('Recurring Transactions'!$J$38,$Q1988)-'Recurring Transactions'!$J$38)/14)+1),0),IF('Recurring Transactions'!$F$38="Quarterly",IF(AND(AND('Recurring Transactions'!$J$38&lt;=EOMONTH($Q1988,0),$Q1988&lt;='Recurring Transactions'!$L$38),MOD((YEAR($Q1988)-YEAR('Recurring Transactions'!$J$38))*12+MONTH($Q1988)-MONTH('Recurring Transactions'!$J$38),3)=0),1,0),IF('Recurring Transactions'!$F$38="Annually",IF(AND(AND('Recurring Transactions'!$J$38&lt;=EOMONTH($Q1988,0),$Q1988&lt;='Recurring Transactions'!$L$38),MONTH($Q1988)=MONTH('Recurring Transactions'!$J$38)),1,0),0)))))))*'Recurring Transactions'!$D$38)</f>
        <v/>
      </c>
    </row>
    <row r="1989">
      <c r="N1989" s="126">
        <f>'Recurring Transactions'!$A$38</f>
        <v/>
      </c>
      <c r="O1989" s="126">
        <f>'Recurring Transactions'!$B$38</f>
        <v/>
      </c>
      <c r="P1989" s="126">
        <f>'Recurring Transactions'!$E$38</f>
        <v/>
      </c>
      <c r="Q1989" s="72">
        <f>IF('Recurring Transactions'!$J$38="","",EDATE('Recurring Transactions'!$J$38,47))</f>
        <v/>
      </c>
      <c r="R1989" s="126">
        <f>IF($Q1989="","",TEXT($Q1989,"mmm yyyy"))</f>
        <v/>
      </c>
      <c r="S1989" s="124">
        <f>IF(OR('Recurring Transactions'!$A$38="",$Q1989=""),0,(IF('Recurring Transactions'!$F$38="Monthly",IF(AND('Recurring Transactions'!$J$38&lt;=EOMONTH($Q1989,0),$Q1989&lt;='Recurring Transactions'!$L$38),1,0),IF('Recurring Transactions'!$F$38="Semi-monthly",IF(AND('Recurring Transactions'!$J$38&lt;=EOMONTH($Q1989,0),$Q1989&lt;='Recurring Transactions'!$L$38),2,0),IF('Recurring Transactions'!$F$38="Weekly",IF(AND('Recurring Transactions'!$J$38&lt;=EOMONTH($Q1989,0),$Q1989&lt;='Recurring Transactions'!$L$38),MAX(0,INT((MIN(EOMONTH($Q1989,0),'Recurring Transactions'!$L$38)-'Recurring Transactions'!$J$38)/7)+INT(-(MAX('Recurring Transactions'!$J$38,$Q1989)-'Recurring Transactions'!$J$38)/7)+1),0),IF('Recurring Transactions'!$F$38="Bi-weekly",IF(AND('Recurring Transactions'!$J$38&lt;=EOMONTH($Q1989,0),$Q1989&lt;='Recurring Transactions'!$L$38),MAX(0,INT((MIN(EOMONTH($Q1989,0),'Recurring Transactions'!$L$38)-'Recurring Transactions'!$J$38)/14)+INT(-(MAX('Recurring Transactions'!$J$38,$Q1989)-'Recurring Transactions'!$J$38)/14)+1),0),IF('Recurring Transactions'!$F$38="Quarterly",IF(AND(AND('Recurring Transactions'!$J$38&lt;=EOMONTH($Q1989,0),$Q1989&lt;='Recurring Transactions'!$L$38),MOD((YEAR($Q1989)-YEAR('Recurring Transactions'!$J$38))*12+MONTH($Q1989)-MONTH('Recurring Transactions'!$J$38),3)=0),1,0),IF('Recurring Transactions'!$F$38="Annually",IF(AND(AND('Recurring Transactions'!$J$38&lt;=EOMONTH($Q1989,0),$Q1989&lt;='Recurring Transactions'!$L$38),MONTH($Q1989)=MONTH('Recurring Transactions'!$J$38)),1,0),0)))))))*'Recurring Transactions'!$D$38)</f>
        <v/>
      </c>
    </row>
    <row r="1990">
      <c r="N1990" s="126">
        <f>'Recurring Transactions'!$A$38</f>
        <v/>
      </c>
      <c r="O1990" s="126">
        <f>'Recurring Transactions'!$B$38</f>
        <v/>
      </c>
      <c r="P1990" s="126">
        <f>'Recurring Transactions'!$E$38</f>
        <v/>
      </c>
      <c r="Q1990" s="72">
        <f>IF('Recurring Transactions'!$J$38="","",EDATE('Recurring Transactions'!$J$38,48))</f>
        <v/>
      </c>
      <c r="R1990" s="126">
        <f>IF($Q1990="","",TEXT($Q1990,"mmm yyyy"))</f>
        <v/>
      </c>
      <c r="S1990" s="124">
        <f>IF(OR('Recurring Transactions'!$A$38="",$Q1990=""),0,(IF('Recurring Transactions'!$F$38="Monthly",IF(AND('Recurring Transactions'!$J$38&lt;=EOMONTH($Q1990,0),$Q1990&lt;='Recurring Transactions'!$L$38),1,0),IF('Recurring Transactions'!$F$38="Semi-monthly",IF(AND('Recurring Transactions'!$J$38&lt;=EOMONTH($Q1990,0),$Q1990&lt;='Recurring Transactions'!$L$38),2,0),IF('Recurring Transactions'!$F$38="Weekly",IF(AND('Recurring Transactions'!$J$38&lt;=EOMONTH($Q1990,0),$Q1990&lt;='Recurring Transactions'!$L$38),MAX(0,INT((MIN(EOMONTH($Q1990,0),'Recurring Transactions'!$L$38)-'Recurring Transactions'!$J$38)/7)+INT(-(MAX('Recurring Transactions'!$J$38,$Q1990)-'Recurring Transactions'!$J$38)/7)+1),0),IF('Recurring Transactions'!$F$38="Bi-weekly",IF(AND('Recurring Transactions'!$J$38&lt;=EOMONTH($Q1990,0),$Q1990&lt;='Recurring Transactions'!$L$38),MAX(0,INT((MIN(EOMONTH($Q1990,0),'Recurring Transactions'!$L$38)-'Recurring Transactions'!$J$38)/14)+INT(-(MAX('Recurring Transactions'!$J$38,$Q1990)-'Recurring Transactions'!$J$38)/14)+1),0),IF('Recurring Transactions'!$F$38="Quarterly",IF(AND(AND('Recurring Transactions'!$J$38&lt;=EOMONTH($Q1990,0),$Q1990&lt;='Recurring Transactions'!$L$38),MOD((YEAR($Q1990)-YEAR('Recurring Transactions'!$J$38))*12+MONTH($Q1990)-MONTH('Recurring Transactions'!$J$38),3)=0),1,0),IF('Recurring Transactions'!$F$38="Annually",IF(AND(AND('Recurring Transactions'!$J$38&lt;=EOMONTH($Q1990,0),$Q1990&lt;='Recurring Transactions'!$L$38),MONTH($Q1990)=MONTH('Recurring Transactions'!$J$38)),1,0),0)))))))*'Recurring Transactions'!$D$38)</f>
        <v/>
      </c>
    </row>
    <row r="1991">
      <c r="N1991" s="126">
        <f>'Recurring Transactions'!$A$38</f>
        <v/>
      </c>
      <c r="O1991" s="126">
        <f>'Recurring Transactions'!$B$38</f>
        <v/>
      </c>
      <c r="P1991" s="126">
        <f>'Recurring Transactions'!$E$38</f>
        <v/>
      </c>
      <c r="Q1991" s="72">
        <f>IF('Recurring Transactions'!$J$38="","",EDATE('Recurring Transactions'!$J$38,49))</f>
        <v/>
      </c>
      <c r="R1991" s="126">
        <f>IF($Q1991="","",TEXT($Q1991,"mmm yyyy"))</f>
        <v/>
      </c>
      <c r="S1991" s="124">
        <f>IF(OR('Recurring Transactions'!$A$38="",$Q1991=""),0,(IF('Recurring Transactions'!$F$38="Monthly",IF(AND('Recurring Transactions'!$J$38&lt;=EOMONTH($Q1991,0),$Q1991&lt;='Recurring Transactions'!$L$38),1,0),IF('Recurring Transactions'!$F$38="Semi-monthly",IF(AND('Recurring Transactions'!$J$38&lt;=EOMONTH($Q1991,0),$Q1991&lt;='Recurring Transactions'!$L$38),2,0),IF('Recurring Transactions'!$F$38="Weekly",IF(AND('Recurring Transactions'!$J$38&lt;=EOMONTH($Q1991,0),$Q1991&lt;='Recurring Transactions'!$L$38),MAX(0,INT((MIN(EOMONTH($Q1991,0),'Recurring Transactions'!$L$38)-'Recurring Transactions'!$J$38)/7)+INT(-(MAX('Recurring Transactions'!$J$38,$Q1991)-'Recurring Transactions'!$J$38)/7)+1),0),IF('Recurring Transactions'!$F$38="Bi-weekly",IF(AND('Recurring Transactions'!$J$38&lt;=EOMONTH($Q1991,0),$Q1991&lt;='Recurring Transactions'!$L$38),MAX(0,INT((MIN(EOMONTH($Q1991,0),'Recurring Transactions'!$L$38)-'Recurring Transactions'!$J$38)/14)+INT(-(MAX('Recurring Transactions'!$J$38,$Q1991)-'Recurring Transactions'!$J$38)/14)+1),0),IF('Recurring Transactions'!$F$38="Quarterly",IF(AND(AND('Recurring Transactions'!$J$38&lt;=EOMONTH($Q1991,0),$Q1991&lt;='Recurring Transactions'!$L$38),MOD((YEAR($Q1991)-YEAR('Recurring Transactions'!$J$38))*12+MONTH($Q1991)-MONTH('Recurring Transactions'!$J$38),3)=0),1,0),IF('Recurring Transactions'!$F$38="Annually",IF(AND(AND('Recurring Transactions'!$J$38&lt;=EOMONTH($Q1991,0),$Q1991&lt;='Recurring Transactions'!$L$38),MONTH($Q1991)=MONTH('Recurring Transactions'!$J$38)),1,0),0)))))))*'Recurring Transactions'!$D$38)</f>
        <v/>
      </c>
    </row>
    <row r="1992">
      <c r="N1992" s="126">
        <f>'Recurring Transactions'!$A$38</f>
        <v/>
      </c>
      <c r="O1992" s="126">
        <f>'Recurring Transactions'!$B$38</f>
        <v/>
      </c>
      <c r="P1992" s="126">
        <f>'Recurring Transactions'!$E$38</f>
        <v/>
      </c>
      <c r="Q1992" s="72">
        <f>IF('Recurring Transactions'!$J$38="","",EDATE('Recurring Transactions'!$J$38,50))</f>
        <v/>
      </c>
      <c r="R1992" s="126">
        <f>IF($Q1992="","",TEXT($Q1992,"mmm yyyy"))</f>
        <v/>
      </c>
      <c r="S1992" s="124">
        <f>IF(OR('Recurring Transactions'!$A$38="",$Q1992=""),0,(IF('Recurring Transactions'!$F$38="Monthly",IF(AND('Recurring Transactions'!$J$38&lt;=EOMONTH($Q1992,0),$Q1992&lt;='Recurring Transactions'!$L$38),1,0),IF('Recurring Transactions'!$F$38="Semi-monthly",IF(AND('Recurring Transactions'!$J$38&lt;=EOMONTH($Q1992,0),$Q1992&lt;='Recurring Transactions'!$L$38),2,0),IF('Recurring Transactions'!$F$38="Weekly",IF(AND('Recurring Transactions'!$J$38&lt;=EOMONTH($Q1992,0),$Q1992&lt;='Recurring Transactions'!$L$38),MAX(0,INT((MIN(EOMONTH($Q1992,0),'Recurring Transactions'!$L$38)-'Recurring Transactions'!$J$38)/7)+INT(-(MAX('Recurring Transactions'!$J$38,$Q1992)-'Recurring Transactions'!$J$38)/7)+1),0),IF('Recurring Transactions'!$F$38="Bi-weekly",IF(AND('Recurring Transactions'!$J$38&lt;=EOMONTH($Q1992,0),$Q1992&lt;='Recurring Transactions'!$L$38),MAX(0,INT((MIN(EOMONTH($Q1992,0),'Recurring Transactions'!$L$38)-'Recurring Transactions'!$J$38)/14)+INT(-(MAX('Recurring Transactions'!$J$38,$Q1992)-'Recurring Transactions'!$J$38)/14)+1),0),IF('Recurring Transactions'!$F$38="Quarterly",IF(AND(AND('Recurring Transactions'!$J$38&lt;=EOMONTH($Q1992,0),$Q1992&lt;='Recurring Transactions'!$L$38),MOD((YEAR($Q1992)-YEAR('Recurring Transactions'!$J$38))*12+MONTH($Q1992)-MONTH('Recurring Transactions'!$J$38),3)=0),1,0),IF('Recurring Transactions'!$F$38="Annually",IF(AND(AND('Recurring Transactions'!$J$38&lt;=EOMONTH($Q1992,0),$Q1992&lt;='Recurring Transactions'!$L$38),MONTH($Q1992)=MONTH('Recurring Transactions'!$J$38)),1,0),0)))))))*'Recurring Transactions'!$D$38)</f>
        <v/>
      </c>
    </row>
    <row r="1993">
      <c r="N1993" s="126">
        <f>'Recurring Transactions'!$A$38</f>
        <v/>
      </c>
      <c r="O1993" s="126">
        <f>'Recurring Transactions'!$B$38</f>
        <v/>
      </c>
      <c r="P1993" s="126">
        <f>'Recurring Transactions'!$E$38</f>
        <v/>
      </c>
      <c r="Q1993" s="72">
        <f>IF('Recurring Transactions'!$J$38="","",EDATE('Recurring Transactions'!$J$38,51))</f>
        <v/>
      </c>
      <c r="R1993" s="126">
        <f>IF($Q1993="","",TEXT($Q1993,"mmm yyyy"))</f>
        <v/>
      </c>
      <c r="S1993" s="124">
        <f>IF(OR('Recurring Transactions'!$A$38="",$Q1993=""),0,(IF('Recurring Transactions'!$F$38="Monthly",IF(AND('Recurring Transactions'!$J$38&lt;=EOMONTH($Q1993,0),$Q1993&lt;='Recurring Transactions'!$L$38),1,0),IF('Recurring Transactions'!$F$38="Semi-monthly",IF(AND('Recurring Transactions'!$J$38&lt;=EOMONTH($Q1993,0),$Q1993&lt;='Recurring Transactions'!$L$38),2,0),IF('Recurring Transactions'!$F$38="Weekly",IF(AND('Recurring Transactions'!$J$38&lt;=EOMONTH($Q1993,0),$Q1993&lt;='Recurring Transactions'!$L$38),MAX(0,INT((MIN(EOMONTH($Q1993,0),'Recurring Transactions'!$L$38)-'Recurring Transactions'!$J$38)/7)+INT(-(MAX('Recurring Transactions'!$J$38,$Q1993)-'Recurring Transactions'!$J$38)/7)+1),0),IF('Recurring Transactions'!$F$38="Bi-weekly",IF(AND('Recurring Transactions'!$J$38&lt;=EOMONTH($Q1993,0),$Q1993&lt;='Recurring Transactions'!$L$38),MAX(0,INT((MIN(EOMONTH($Q1993,0),'Recurring Transactions'!$L$38)-'Recurring Transactions'!$J$38)/14)+INT(-(MAX('Recurring Transactions'!$J$38,$Q1993)-'Recurring Transactions'!$J$38)/14)+1),0),IF('Recurring Transactions'!$F$38="Quarterly",IF(AND(AND('Recurring Transactions'!$J$38&lt;=EOMONTH($Q1993,0),$Q1993&lt;='Recurring Transactions'!$L$38),MOD((YEAR($Q1993)-YEAR('Recurring Transactions'!$J$38))*12+MONTH($Q1993)-MONTH('Recurring Transactions'!$J$38),3)=0),1,0),IF('Recurring Transactions'!$F$38="Annually",IF(AND(AND('Recurring Transactions'!$J$38&lt;=EOMONTH($Q1993,0),$Q1993&lt;='Recurring Transactions'!$L$38),MONTH($Q1993)=MONTH('Recurring Transactions'!$J$38)),1,0),0)))))))*'Recurring Transactions'!$D$38)</f>
        <v/>
      </c>
    </row>
    <row r="1994">
      <c r="N1994" s="126">
        <f>'Recurring Transactions'!$A$38</f>
        <v/>
      </c>
      <c r="O1994" s="126">
        <f>'Recurring Transactions'!$B$38</f>
        <v/>
      </c>
      <c r="P1994" s="126">
        <f>'Recurring Transactions'!$E$38</f>
        <v/>
      </c>
      <c r="Q1994" s="72">
        <f>IF('Recurring Transactions'!$J$38="","",EDATE('Recurring Transactions'!$J$38,52))</f>
        <v/>
      </c>
      <c r="R1994" s="126">
        <f>IF($Q1994="","",TEXT($Q1994,"mmm yyyy"))</f>
        <v/>
      </c>
      <c r="S1994" s="124">
        <f>IF(OR('Recurring Transactions'!$A$38="",$Q1994=""),0,(IF('Recurring Transactions'!$F$38="Monthly",IF(AND('Recurring Transactions'!$J$38&lt;=EOMONTH($Q1994,0),$Q1994&lt;='Recurring Transactions'!$L$38),1,0),IF('Recurring Transactions'!$F$38="Semi-monthly",IF(AND('Recurring Transactions'!$J$38&lt;=EOMONTH($Q1994,0),$Q1994&lt;='Recurring Transactions'!$L$38),2,0),IF('Recurring Transactions'!$F$38="Weekly",IF(AND('Recurring Transactions'!$J$38&lt;=EOMONTH($Q1994,0),$Q1994&lt;='Recurring Transactions'!$L$38),MAX(0,INT((MIN(EOMONTH($Q1994,0),'Recurring Transactions'!$L$38)-'Recurring Transactions'!$J$38)/7)+INT(-(MAX('Recurring Transactions'!$J$38,$Q1994)-'Recurring Transactions'!$J$38)/7)+1),0),IF('Recurring Transactions'!$F$38="Bi-weekly",IF(AND('Recurring Transactions'!$J$38&lt;=EOMONTH($Q1994,0),$Q1994&lt;='Recurring Transactions'!$L$38),MAX(0,INT((MIN(EOMONTH($Q1994,0),'Recurring Transactions'!$L$38)-'Recurring Transactions'!$J$38)/14)+INT(-(MAX('Recurring Transactions'!$J$38,$Q1994)-'Recurring Transactions'!$J$38)/14)+1),0),IF('Recurring Transactions'!$F$38="Quarterly",IF(AND(AND('Recurring Transactions'!$J$38&lt;=EOMONTH($Q1994,0),$Q1994&lt;='Recurring Transactions'!$L$38),MOD((YEAR($Q1994)-YEAR('Recurring Transactions'!$J$38))*12+MONTH($Q1994)-MONTH('Recurring Transactions'!$J$38),3)=0),1,0),IF('Recurring Transactions'!$F$38="Annually",IF(AND(AND('Recurring Transactions'!$J$38&lt;=EOMONTH($Q1994,0),$Q1994&lt;='Recurring Transactions'!$L$38),MONTH($Q1994)=MONTH('Recurring Transactions'!$J$38)),1,0),0)))))))*'Recurring Transactions'!$D$38)</f>
        <v/>
      </c>
    </row>
    <row r="1995">
      <c r="N1995" s="126">
        <f>'Recurring Transactions'!$A$38</f>
        <v/>
      </c>
      <c r="O1995" s="126">
        <f>'Recurring Transactions'!$B$38</f>
        <v/>
      </c>
      <c r="P1995" s="126">
        <f>'Recurring Transactions'!$E$38</f>
        <v/>
      </c>
      <c r="Q1995" s="72">
        <f>IF('Recurring Transactions'!$J$38="","",EDATE('Recurring Transactions'!$J$38,53))</f>
        <v/>
      </c>
      <c r="R1995" s="126">
        <f>IF($Q1995="","",TEXT($Q1995,"mmm yyyy"))</f>
        <v/>
      </c>
      <c r="S1995" s="124">
        <f>IF(OR('Recurring Transactions'!$A$38="",$Q1995=""),0,(IF('Recurring Transactions'!$F$38="Monthly",IF(AND('Recurring Transactions'!$J$38&lt;=EOMONTH($Q1995,0),$Q1995&lt;='Recurring Transactions'!$L$38),1,0),IF('Recurring Transactions'!$F$38="Semi-monthly",IF(AND('Recurring Transactions'!$J$38&lt;=EOMONTH($Q1995,0),$Q1995&lt;='Recurring Transactions'!$L$38),2,0),IF('Recurring Transactions'!$F$38="Weekly",IF(AND('Recurring Transactions'!$J$38&lt;=EOMONTH($Q1995,0),$Q1995&lt;='Recurring Transactions'!$L$38),MAX(0,INT((MIN(EOMONTH($Q1995,0),'Recurring Transactions'!$L$38)-'Recurring Transactions'!$J$38)/7)+INT(-(MAX('Recurring Transactions'!$J$38,$Q1995)-'Recurring Transactions'!$J$38)/7)+1),0),IF('Recurring Transactions'!$F$38="Bi-weekly",IF(AND('Recurring Transactions'!$J$38&lt;=EOMONTH($Q1995,0),$Q1995&lt;='Recurring Transactions'!$L$38),MAX(0,INT((MIN(EOMONTH($Q1995,0),'Recurring Transactions'!$L$38)-'Recurring Transactions'!$J$38)/14)+INT(-(MAX('Recurring Transactions'!$J$38,$Q1995)-'Recurring Transactions'!$J$38)/14)+1),0),IF('Recurring Transactions'!$F$38="Quarterly",IF(AND(AND('Recurring Transactions'!$J$38&lt;=EOMONTH($Q1995,0),$Q1995&lt;='Recurring Transactions'!$L$38),MOD((YEAR($Q1995)-YEAR('Recurring Transactions'!$J$38))*12+MONTH($Q1995)-MONTH('Recurring Transactions'!$J$38),3)=0),1,0),IF('Recurring Transactions'!$F$38="Annually",IF(AND(AND('Recurring Transactions'!$J$38&lt;=EOMONTH($Q1995,0),$Q1995&lt;='Recurring Transactions'!$L$38),MONTH($Q1995)=MONTH('Recurring Transactions'!$J$38)),1,0),0)))))))*'Recurring Transactions'!$D$38)</f>
        <v/>
      </c>
    </row>
    <row r="1996">
      <c r="N1996" s="126">
        <f>'Recurring Transactions'!$A$38</f>
        <v/>
      </c>
      <c r="O1996" s="126">
        <f>'Recurring Transactions'!$B$38</f>
        <v/>
      </c>
      <c r="P1996" s="126">
        <f>'Recurring Transactions'!$E$38</f>
        <v/>
      </c>
      <c r="Q1996" s="72">
        <f>IF('Recurring Transactions'!$J$38="","",EDATE('Recurring Transactions'!$J$38,54))</f>
        <v/>
      </c>
      <c r="R1996" s="126">
        <f>IF($Q1996="","",TEXT($Q1996,"mmm yyyy"))</f>
        <v/>
      </c>
      <c r="S1996" s="124">
        <f>IF(OR('Recurring Transactions'!$A$38="",$Q1996=""),0,(IF('Recurring Transactions'!$F$38="Monthly",IF(AND('Recurring Transactions'!$J$38&lt;=EOMONTH($Q1996,0),$Q1996&lt;='Recurring Transactions'!$L$38),1,0),IF('Recurring Transactions'!$F$38="Semi-monthly",IF(AND('Recurring Transactions'!$J$38&lt;=EOMONTH($Q1996,0),$Q1996&lt;='Recurring Transactions'!$L$38),2,0),IF('Recurring Transactions'!$F$38="Weekly",IF(AND('Recurring Transactions'!$J$38&lt;=EOMONTH($Q1996,0),$Q1996&lt;='Recurring Transactions'!$L$38),MAX(0,INT((MIN(EOMONTH($Q1996,0),'Recurring Transactions'!$L$38)-'Recurring Transactions'!$J$38)/7)+INT(-(MAX('Recurring Transactions'!$J$38,$Q1996)-'Recurring Transactions'!$J$38)/7)+1),0),IF('Recurring Transactions'!$F$38="Bi-weekly",IF(AND('Recurring Transactions'!$J$38&lt;=EOMONTH($Q1996,0),$Q1996&lt;='Recurring Transactions'!$L$38),MAX(0,INT((MIN(EOMONTH($Q1996,0),'Recurring Transactions'!$L$38)-'Recurring Transactions'!$J$38)/14)+INT(-(MAX('Recurring Transactions'!$J$38,$Q1996)-'Recurring Transactions'!$J$38)/14)+1),0),IF('Recurring Transactions'!$F$38="Quarterly",IF(AND(AND('Recurring Transactions'!$J$38&lt;=EOMONTH($Q1996,0),$Q1996&lt;='Recurring Transactions'!$L$38),MOD((YEAR($Q1996)-YEAR('Recurring Transactions'!$J$38))*12+MONTH($Q1996)-MONTH('Recurring Transactions'!$J$38),3)=0),1,0),IF('Recurring Transactions'!$F$38="Annually",IF(AND(AND('Recurring Transactions'!$J$38&lt;=EOMONTH($Q1996,0),$Q1996&lt;='Recurring Transactions'!$L$38),MONTH($Q1996)=MONTH('Recurring Transactions'!$J$38)),1,0),0)))))))*'Recurring Transactions'!$D$38)</f>
        <v/>
      </c>
    </row>
    <row r="1997">
      <c r="N1997" s="126">
        <f>'Recurring Transactions'!$A$38</f>
        <v/>
      </c>
      <c r="O1997" s="126">
        <f>'Recurring Transactions'!$B$38</f>
        <v/>
      </c>
      <c r="P1997" s="126">
        <f>'Recurring Transactions'!$E$38</f>
        <v/>
      </c>
      <c r="Q1997" s="72">
        <f>IF('Recurring Transactions'!$J$38="","",EDATE('Recurring Transactions'!$J$38,55))</f>
        <v/>
      </c>
      <c r="R1997" s="126">
        <f>IF($Q1997="","",TEXT($Q1997,"mmm yyyy"))</f>
        <v/>
      </c>
      <c r="S1997" s="124">
        <f>IF(OR('Recurring Transactions'!$A$38="",$Q1997=""),0,(IF('Recurring Transactions'!$F$38="Monthly",IF(AND('Recurring Transactions'!$J$38&lt;=EOMONTH($Q1997,0),$Q1997&lt;='Recurring Transactions'!$L$38),1,0),IF('Recurring Transactions'!$F$38="Semi-monthly",IF(AND('Recurring Transactions'!$J$38&lt;=EOMONTH($Q1997,0),$Q1997&lt;='Recurring Transactions'!$L$38),2,0),IF('Recurring Transactions'!$F$38="Weekly",IF(AND('Recurring Transactions'!$J$38&lt;=EOMONTH($Q1997,0),$Q1997&lt;='Recurring Transactions'!$L$38),MAX(0,INT((MIN(EOMONTH($Q1997,0),'Recurring Transactions'!$L$38)-'Recurring Transactions'!$J$38)/7)+INT(-(MAX('Recurring Transactions'!$J$38,$Q1997)-'Recurring Transactions'!$J$38)/7)+1),0),IF('Recurring Transactions'!$F$38="Bi-weekly",IF(AND('Recurring Transactions'!$J$38&lt;=EOMONTH($Q1997,0),$Q1997&lt;='Recurring Transactions'!$L$38),MAX(0,INT((MIN(EOMONTH($Q1997,0),'Recurring Transactions'!$L$38)-'Recurring Transactions'!$J$38)/14)+INT(-(MAX('Recurring Transactions'!$J$38,$Q1997)-'Recurring Transactions'!$J$38)/14)+1),0),IF('Recurring Transactions'!$F$38="Quarterly",IF(AND(AND('Recurring Transactions'!$J$38&lt;=EOMONTH($Q1997,0),$Q1997&lt;='Recurring Transactions'!$L$38),MOD((YEAR($Q1997)-YEAR('Recurring Transactions'!$J$38))*12+MONTH($Q1997)-MONTH('Recurring Transactions'!$J$38),3)=0),1,0),IF('Recurring Transactions'!$F$38="Annually",IF(AND(AND('Recurring Transactions'!$J$38&lt;=EOMONTH($Q1997,0),$Q1997&lt;='Recurring Transactions'!$L$38),MONTH($Q1997)=MONTH('Recurring Transactions'!$J$38)),1,0),0)))))))*'Recurring Transactions'!$D$38)</f>
        <v/>
      </c>
    </row>
    <row r="1998">
      <c r="N1998" s="126">
        <f>'Recurring Transactions'!$A$38</f>
        <v/>
      </c>
      <c r="O1998" s="126">
        <f>'Recurring Transactions'!$B$38</f>
        <v/>
      </c>
      <c r="P1998" s="126">
        <f>'Recurring Transactions'!$E$38</f>
        <v/>
      </c>
      <c r="Q1998" s="72">
        <f>IF('Recurring Transactions'!$J$38="","",EDATE('Recurring Transactions'!$J$38,56))</f>
        <v/>
      </c>
      <c r="R1998" s="126">
        <f>IF($Q1998="","",TEXT($Q1998,"mmm yyyy"))</f>
        <v/>
      </c>
      <c r="S1998" s="124">
        <f>IF(OR('Recurring Transactions'!$A$38="",$Q1998=""),0,(IF('Recurring Transactions'!$F$38="Monthly",IF(AND('Recurring Transactions'!$J$38&lt;=EOMONTH($Q1998,0),$Q1998&lt;='Recurring Transactions'!$L$38),1,0),IF('Recurring Transactions'!$F$38="Semi-monthly",IF(AND('Recurring Transactions'!$J$38&lt;=EOMONTH($Q1998,0),$Q1998&lt;='Recurring Transactions'!$L$38),2,0),IF('Recurring Transactions'!$F$38="Weekly",IF(AND('Recurring Transactions'!$J$38&lt;=EOMONTH($Q1998,0),$Q1998&lt;='Recurring Transactions'!$L$38),MAX(0,INT((MIN(EOMONTH($Q1998,0),'Recurring Transactions'!$L$38)-'Recurring Transactions'!$J$38)/7)+INT(-(MAX('Recurring Transactions'!$J$38,$Q1998)-'Recurring Transactions'!$J$38)/7)+1),0),IF('Recurring Transactions'!$F$38="Bi-weekly",IF(AND('Recurring Transactions'!$J$38&lt;=EOMONTH($Q1998,0),$Q1998&lt;='Recurring Transactions'!$L$38),MAX(0,INT((MIN(EOMONTH($Q1998,0),'Recurring Transactions'!$L$38)-'Recurring Transactions'!$J$38)/14)+INT(-(MAX('Recurring Transactions'!$J$38,$Q1998)-'Recurring Transactions'!$J$38)/14)+1),0),IF('Recurring Transactions'!$F$38="Quarterly",IF(AND(AND('Recurring Transactions'!$J$38&lt;=EOMONTH($Q1998,0),$Q1998&lt;='Recurring Transactions'!$L$38),MOD((YEAR($Q1998)-YEAR('Recurring Transactions'!$J$38))*12+MONTH($Q1998)-MONTH('Recurring Transactions'!$J$38),3)=0),1,0),IF('Recurring Transactions'!$F$38="Annually",IF(AND(AND('Recurring Transactions'!$J$38&lt;=EOMONTH($Q1998,0),$Q1998&lt;='Recurring Transactions'!$L$38),MONTH($Q1998)=MONTH('Recurring Transactions'!$J$38)),1,0),0)))))))*'Recurring Transactions'!$D$38)</f>
        <v/>
      </c>
    </row>
    <row r="1999">
      <c r="N1999" s="126">
        <f>'Recurring Transactions'!$A$38</f>
        <v/>
      </c>
      <c r="O1999" s="126">
        <f>'Recurring Transactions'!$B$38</f>
        <v/>
      </c>
      <c r="P1999" s="126">
        <f>'Recurring Transactions'!$E$38</f>
        <v/>
      </c>
      <c r="Q1999" s="72">
        <f>IF('Recurring Transactions'!$J$38="","",EDATE('Recurring Transactions'!$J$38,57))</f>
        <v/>
      </c>
      <c r="R1999" s="126">
        <f>IF($Q1999="","",TEXT($Q1999,"mmm yyyy"))</f>
        <v/>
      </c>
      <c r="S1999" s="124">
        <f>IF(OR('Recurring Transactions'!$A$38="",$Q1999=""),0,(IF('Recurring Transactions'!$F$38="Monthly",IF(AND('Recurring Transactions'!$J$38&lt;=EOMONTH($Q1999,0),$Q1999&lt;='Recurring Transactions'!$L$38),1,0),IF('Recurring Transactions'!$F$38="Semi-monthly",IF(AND('Recurring Transactions'!$J$38&lt;=EOMONTH($Q1999,0),$Q1999&lt;='Recurring Transactions'!$L$38),2,0),IF('Recurring Transactions'!$F$38="Weekly",IF(AND('Recurring Transactions'!$J$38&lt;=EOMONTH($Q1999,0),$Q1999&lt;='Recurring Transactions'!$L$38),MAX(0,INT((MIN(EOMONTH($Q1999,0),'Recurring Transactions'!$L$38)-'Recurring Transactions'!$J$38)/7)+INT(-(MAX('Recurring Transactions'!$J$38,$Q1999)-'Recurring Transactions'!$J$38)/7)+1),0),IF('Recurring Transactions'!$F$38="Bi-weekly",IF(AND('Recurring Transactions'!$J$38&lt;=EOMONTH($Q1999,0),$Q1999&lt;='Recurring Transactions'!$L$38),MAX(0,INT((MIN(EOMONTH($Q1999,0),'Recurring Transactions'!$L$38)-'Recurring Transactions'!$J$38)/14)+INT(-(MAX('Recurring Transactions'!$J$38,$Q1999)-'Recurring Transactions'!$J$38)/14)+1),0),IF('Recurring Transactions'!$F$38="Quarterly",IF(AND(AND('Recurring Transactions'!$J$38&lt;=EOMONTH($Q1999,0),$Q1999&lt;='Recurring Transactions'!$L$38),MOD((YEAR($Q1999)-YEAR('Recurring Transactions'!$J$38))*12+MONTH($Q1999)-MONTH('Recurring Transactions'!$J$38),3)=0),1,0),IF('Recurring Transactions'!$F$38="Annually",IF(AND(AND('Recurring Transactions'!$J$38&lt;=EOMONTH($Q1999,0),$Q1999&lt;='Recurring Transactions'!$L$38),MONTH($Q1999)=MONTH('Recurring Transactions'!$J$38)),1,0),0)))))))*'Recurring Transactions'!$D$38)</f>
        <v/>
      </c>
    </row>
    <row r="2000">
      <c r="N2000" s="126">
        <f>'Recurring Transactions'!$A$38</f>
        <v/>
      </c>
      <c r="O2000" s="126">
        <f>'Recurring Transactions'!$B$38</f>
        <v/>
      </c>
      <c r="P2000" s="126">
        <f>'Recurring Transactions'!$E$38</f>
        <v/>
      </c>
      <c r="Q2000" s="72">
        <f>IF('Recurring Transactions'!$J$38="","",EDATE('Recurring Transactions'!$J$38,58))</f>
        <v/>
      </c>
      <c r="R2000" s="126">
        <f>IF($Q2000="","",TEXT($Q2000,"mmm yyyy"))</f>
        <v/>
      </c>
      <c r="S2000" s="124">
        <f>IF(OR('Recurring Transactions'!$A$38="",$Q2000=""),0,(IF('Recurring Transactions'!$F$38="Monthly",IF(AND('Recurring Transactions'!$J$38&lt;=EOMONTH($Q2000,0),$Q2000&lt;='Recurring Transactions'!$L$38),1,0),IF('Recurring Transactions'!$F$38="Semi-monthly",IF(AND('Recurring Transactions'!$J$38&lt;=EOMONTH($Q2000,0),$Q2000&lt;='Recurring Transactions'!$L$38),2,0),IF('Recurring Transactions'!$F$38="Weekly",IF(AND('Recurring Transactions'!$J$38&lt;=EOMONTH($Q2000,0),$Q2000&lt;='Recurring Transactions'!$L$38),MAX(0,INT((MIN(EOMONTH($Q2000,0),'Recurring Transactions'!$L$38)-'Recurring Transactions'!$J$38)/7)+INT(-(MAX('Recurring Transactions'!$J$38,$Q2000)-'Recurring Transactions'!$J$38)/7)+1),0),IF('Recurring Transactions'!$F$38="Bi-weekly",IF(AND('Recurring Transactions'!$J$38&lt;=EOMONTH($Q2000,0),$Q2000&lt;='Recurring Transactions'!$L$38),MAX(0,INT((MIN(EOMONTH($Q2000,0),'Recurring Transactions'!$L$38)-'Recurring Transactions'!$J$38)/14)+INT(-(MAX('Recurring Transactions'!$J$38,$Q2000)-'Recurring Transactions'!$J$38)/14)+1),0),IF('Recurring Transactions'!$F$38="Quarterly",IF(AND(AND('Recurring Transactions'!$J$38&lt;=EOMONTH($Q2000,0),$Q2000&lt;='Recurring Transactions'!$L$38),MOD((YEAR($Q2000)-YEAR('Recurring Transactions'!$J$38))*12+MONTH($Q2000)-MONTH('Recurring Transactions'!$J$38),3)=0),1,0),IF('Recurring Transactions'!$F$38="Annually",IF(AND(AND('Recurring Transactions'!$J$38&lt;=EOMONTH($Q2000,0),$Q2000&lt;='Recurring Transactions'!$L$38),MONTH($Q2000)=MONTH('Recurring Transactions'!$J$38)),1,0),0)))))))*'Recurring Transactions'!$D$38)</f>
        <v/>
      </c>
    </row>
    <row r="2001">
      <c r="N2001" s="126">
        <f>'Recurring Transactions'!$A$38</f>
        <v/>
      </c>
      <c r="O2001" s="126">
        <f>'Recurring Transactions'!$B$38</f>
        <v/>
      </c>
      <c r="P2001" s="126">
        <f>'Recurring Transactions'!$E$38</f>
        <v/>
      </c>
      <c r="Q2001" s="72">
        <f>IF('Recurring Transactions'!$J$38="","",EDATE('Recurring Transactions'!$J$38,59))</f>
        <v/>
      </c>
      <c r="R2001" s="126">
        <f>IF($Q2001="","",TEXT($Q2001,"mmm yyyy"))</f>
        <v/>
      </c>
      <c r="S2001" s="124">
        <f>IF(OR('Recurring Transactions'!$A$38="",$Q2001=""),0,(IF('Recurring Transactions'!$F$38="Monthly",IF(AND('Recurring Transactions'!$J$38&lt;=EOMONTH($Q2001,0),$Q2001&lt;='Recurring Transactions'!$L$38),1,0),IF('Recurring Transactions'!$F$38="Semi-monthly",IF(AND('Recurring Transactions'!$J$38&lt;=EOMONTH($Q2001,0),$Q2001&lt;='Recurring Transactions'!$L$38),2,0),IF('Recurring Transactions'!$F$38="Weekly",IF(AND('Recurring Transactions'!$J$38&lt;=EOMONTH($Q2001,0),$Q2001&lt;='Recurring Transactions'!$L$38),MAX(0,INT((MIN(EOMONTH($Q2001,0),'Recurring Transactions'!$L$38)-'Recurring Transactions'!$J$38)/7)+INT(-(MAX('Recurring Transactions'!$J$38,$Q2001)-'Recurring Transactions'!$J$38)/7)+1),0),IF('Recurring Transactions'!$F$38="Bi-weekly",IF(AND('Recurring Transactions'!$J$38&lt;=EOMONTH($Q2001,0),$Q2001&lt;='Recurring Transactions'!$L$38),MAX(0,INT((MIN(EOMONTH($Q2001,0),'Recurring Transactions'!$L$38)-'Recurring Transactions'!$J$38)/14)+INT(-(MAX('Recurring Transactions'!$J$38,$Q2001)-'Recurring Transactions'!$J$38)/14)+1),0),IF('Recurring Transactions'!$F$38="Quarterly",IF(AND(AND('Recurring Transactions'!$J$38&lt;=EOMONTH($Q2001,0),$Q2001&lt;='Recurring Transactions'!$L$38),MOD((YEAR($Q2001)-YEAR('Recurring Transactions'!$J$38))*12+MONTH($Q2001)-MONTH('Recurring Transactions'!$J$38),3)=0),1,0),IF('Recurring Transactions'!$F$38="Annually",IF(AND(AND('Recurring Transactions'!$J$38&lt;=EOMONTH($Q2001,0),$Q2001&lt;='Recurring Transactions'!$L$38),MONTH($Q2001)=MONTH('Recurring Transactions'!$J$38)),1,0),0)))))))*'Recurring Transactions'!$D$38)</f>
        <v/>
      </c>
    </row>
    <row r="2002">
      <c r="N2002" s="126">
        <f>'Recurring Transactions'!$A$39</f>
        <v/>
      </c>
      <c r="O2002" s="126">
        <f>'Recurring Transactions'!$B$39</f>
        <v/>
      </c>
      <c r="P2002" s="126">
        <f>'Recurring Transactions'!$E$39</f>
        <v/>
      </c>
      <c r="Q2002" s="72">
        <f>IF('Recurring Transactions'!$J$39="","",EDATE('Recurring Transactions'!$J$39,0))</f>
        <v/>
      </c>
      <c r="R2002" s="126">
        <f>IF($Q2002="","",TEXT($Q2002,"mmm yyyy"))</f>
        <v/>
      </c>
      <c r="S2002" s="124">
        <f>IF(OR('Recurring Transactions'!$A$39="",$Q2002=""),0,(IF('Recurring Transactions'!$F$39="Monthly",IF(AND('Recurring Transactions'!$J$39&lt;=EOMONTH($Q2002,0),$Q2002&lt;='Recurring Transactions'!$L$39),1,0),IF('Recurring Transactions'!$F$39="Semi-monthly",IF(AND('Recurring Transactions'!$J$39&lt;=EOMONTH($Q2002,0),$Q2002&lt;='Recurring Transactions'!$L$39),2,0),IF('Recurring Transactions'!$F$39="Weekly",IF(AND('Recurring Transactions'!$J$39&lt;=EOMONTH($Q2002,0),$Q2002&lt;='Recurring Transactions'!$L$39),MAX(0,INT((MIN(EOMONTH($Q2002,0),'Recurring Transactions'!$L$39)-'Recurring Transactions'!$J$39)/7)+INT(-(MAX('Recurring Transactions'!$J$39,$Q2002)-'Recurring Transactions'!$J$39)/7)+1),0),IF('Recurring Transactions'!$F$39="Bi-weekly",IF(AND('Recurring Transactions'!$J$39&lt;=EOMONTH($Q2002,0),$Q2002&lt;='Recurring Transactions'!$L$39),MAX(0,INT((MIN(EOMONTH($Q2002,0),'Recurring Transactions'!$L$39)-'Recurring Transactions'!$J$39)/14)+INT(-(MAX('Recurring Transactions'!$J$39,$Q2002)-'Recurring Transactions'!$J$39)/14)+1),0),IF('Recurring Transactions'!$F$39="Quarterly",IF(AND(AND('Recurring Transactions'!$J$39&lt;=EOMONTH($Q2002,0),$Q2002&lt;='Recurring Transactions'!$L$39),MOD((YEAR($Q2002)-YEAR('Recurring Transactions'!$J$39))*12+MONTH($Q2002)-MONTH('Recurring Transactions'!$J$39),3)=0),1,0),IF('Recurring Transactions'!$F$39="Annually",IF(AND(AND('Recurring Transactions'!$J$39&lt;=EOMONTH($Q2002,0),$Q2002&lt;='Recurring Transactions'!$L$39),MONTH($Q2002)=MONTH('Recurring Transactions'!$J$39)),1,0),0)))))))*'Recurring Transactions'!$D$39)</f>
        <v/>
      </c>
    </row>
    <row r="2003">
      <c r="N2003" s="126">
        <f>'Recurring Transactions'!$A$39</f>
        <v/>
      </c>
      <c r="O2003" s="126">
        <f>'Recurring Transactions'!$B$39</f>
        <v/>
      </c>
      <c r="P2003" s="126">
        <f>'Recurring Transactions'!$E$39</f>
        <v/>
      </c>
      <c r="Q2003" s="72">
        <f>IF('Recurring Transactions'!$J$39="","",EDATE('Recurring Transactions'!$J$39,1))</f>
        <v/>
      </c>
      <c r="R2003" s="126">
        <f>IF($Q2003="","",TEXT($Q2003,"mmm yyyy"))</f>
        <v/>
      </c>
      <c r="S2003" s="124">
        <f>IF(OR('Recurring Transactions'!$A$39="",$Q2003=""),0,(IF('Recurring Transactions'!$F$39="Monthly",IF(AND('Recurring Transactions'!$J$39&lt;=EOMONTH($Q2003,0),$Q2003&lt;='Recurring Transactions'!$L$39),1,0),IF('Recurring Transactions'!$F$39="Semi-monthly",IF(AND('Recurring Transactions'!$J$39&lt;=EOMONTH($Q2003,0),$Q2003&lt;='Recurring Transactions'!$L$39),2,0),IF('Recurring Transactions'!$F$39="Weekly",IF(AND('Recurring Transactions'!$J$39&lt;=EOMONTH($Q2003,0),$Q2003&lt;='Recurring Transactions'!$L$39),MAX(0,INT((MIN(EOMONTH($Q2003,0),'Recurring Transactions'!$L$39)-'Recurring Transactions'!$J$39)/7)+INT(-(MAX('Recurring Transactions'!$J$39,$Q2003)-'Recurring Transactions'!$J$39)/7)+1),0),IF('Recurring Transactions'!$F$39="Bi-weekly",IF(AND('Recurring Transactions'!$J$39&lt;=EOMONTH($Q2003,0),$Q2003&lt;='Recurring Transactions'!$L$39),MAX(0,INT((MIN(EOMONTH($Q2003,0),'Recurring Transactions'!$L$39)-'Recurring Transactions'!$J$39)/14)+INT(-(MAX('Recurring Transactions'!$J$39,$Q2003)-'Recurring Transactions'!$J$39)/14)+1),0),IF('Recurring Transactions'!$F$39="Quarterly",IF(AND(AND('Recurring Transactions'!$J$39&lt;=EOMONTH($Q2003,0),$Q2003&lt;='Recurring Transactions'!$L$39),MOD((YEAR($Q2003)-YEAR('Recurring Transactions'!$J$39))*12+MONTH($Q2003)-MONTH('Recurring Transactions'!$J$39),3)=0),1,0),IF('Recurring Transactions'!$F$39="Annually",IF(AND(AND('Recurring Transactions'!$J$39&lt;=EOMONTH($Q2003,0),$Q2003&lt;='Recurring Transactions'!$L$39),MONTH($Q2003)=MONTH('Recurring Transactions'!$J$39)),1,0),0)))))))*'Recurring Transactions'!$D$39)</f>
        <v/>
      </c>
    </row>
    <row r="2004">
      <c r="N2004" s="126">
        <f>'Recurring Transactions'!$A$39</f>
        <v/>
      </c>
      <c r="O2004" s="126">
        <f>'Recurring Transactions'!$B$39</f>
        <v/>
      </c>
      <c r="P2004" s="126">
        <f>'Recurring Transactions'!$E$39</f>
        <v/>
      </c>
      <c r="Q2004" s="72">
        <f>IF('Recurring Transactions'!$J$39="","",EDATE('Recurring Transactions'!$J$39,2))</f>
        <v/>
      </c>
      <c r="R2004" s="126">
        <f>IF($Q2004="","",TEXT($Q2004,"mmm yyyy"))</f>
        <v/>
      </c>
      <c r="S2004" s="124">
        <f>IF(OR('Recurring Transactions'!$A$39="",$Q2004=""),0,(IF('Recurring Transactions'!$F$39="Monthly",IF(AND('Recurring Transactions'!$J$39&lt;=EOMONTH($Q2004,0),$Q2004&lt;='Recurring Transactions'!$L$39),1,0),IF('Recurring Transactions'!$F$39="Semi-monthly",IF(AND('Recurring Transactions'!$J$39&lt;=EOMONTH($Q2004,0),$Q2004&lt;='Recurring Transactions'!$L$39),2,0),IF('Recurring Transactions'!$F$39="Weekly",IF(AND('Recurring Transactions'!$J$39&lt;=EOMONTH($Q2004,0),$Q2004&lt;='Recurring Transactions'!$L$39),MAX(0,INT((MIN(EOMONTH($Q2004,0),'Recurring Transactions'!$L$39)-'Recurring Transactions'!$J$39)/7)+INT(-(MAX('Recurring Transactions'!$J$39,$Q2004)-'Recurring Transactions'!$J$39)/7)+1),0),IF('Recurring Transactions'!$F$39="Bi-weekly",IF(AND('Recurring Transactions'!$J$39&lt;=EOMONTH($Q2004,0),$Q2004&lt;='Recurring Transactions'!$L$39),MAX(0,INT((MIN(EOMONTH($Q2004,0),'Recurring Transactions'!$L$39)-'Recurring Transactions'!$J$39)/14)+INT(-(MAX('Recurring Transactions'!$J$39,$Q2004)-'Recurring Transactions'!$J$39)/14)+1),0),IF('Recurring Transactions'!$F$39="Quarterly",IF(AND(AND('Recurring Transactions'!$J$39&lt;=EOMONTH($Q2004,0),$Q2004&lt;='Recurring Transactions'!$L$39),MOD((YEAR($Q2004)-YEAR('Recurring Transactions'!$J$39))*12+MONTH($Q2004)-MONTH('Recurring Transactions'!$J$39),3)=0),1,0),IF('Recurring Transactions'!$F$39="Annually",IF(AND(AND('Recurring Transactions'!$J$39&lt;=EOMONTH($Q2004,0),$Q2004&lt;='Recurring Transactions'!$L$39),MONTH($Q2004)=MONTH('Recurring Transactions'!$J$39)),1,0),0)))))))*'Recurring Transactions'!$D$39)</f>
        <v/>
      </c>
    </row>
    <row r="2005">
      <c r="N2005" s="126">
        <f>'Recurring Transactions'!$A$39</f>
        <v/>
      </c>
      <c r="O2005" s="126">
        <f>'Recurring Transactions'!$B$39</f>
        <v/>
      </c>
      <c r="P2005" s="126">
        <f>'Recurring Transactions'!$E$39</f>
        <v/>
      </c>
      <c r="Q2005" s="72">
        <f>IF('Recurring Transactions'!$J$39="","",EDATE('Recurring Transactions'!$J$39,3))</f>
        <v/>
      </c>
      <c r="R2005" s="126">
        <f>IF($Q2005="","",TEXT($Q2005,"mmm yyyy"))</f>
        <v/>
      </c>
      <c r="S2005" s="124">
        <f>IF(OR('Recurring Transactions'!$A$39="",$Q2005=""),0,(IF('Recurring Transactions'!$F$39="Monthly",IF(AND('Recurring Transactions'!$J$39&lt;=EOMONTH($Q2005,0),$Q2005&lt;='Recurring Transactions'!$L$39),1,0),IF('Recurring Transactions'!$F$39="Semi-monthly",IF(AND('Recurring Transactions'!$J$39&lt;=EOMONTH($Q2005,0),$Q2005&lt;='Recurring Transactions'!$L$39),2,0),IF('Recurring Transactions'!$F$39="Weekly",IF(AND('Recurring Transactions'!$J$39&lt;=EOMONTH($Q2005,0),$Q2005&lt;='Recurring Transactions'!$L$39),MAX(0,INT((MIN(EOMONTH($Q2005,0),'Recurring Transactions'!$L$39)-'Recurring Transactions'!$J$39)/7)+INT(-(MAX('Recurring Transactions'!$J$39,$Q2005)-'Recurring Transactions'!$J$39)/7)+1),0),IF('Recurring Transactions'!$F$39="Bi-weekly",IF(AND('Recurring Transactions'!$J$39&lt;=EOMONTH($Q2005,0),$Q2005&lt;='Recurring Transactions'!$L$39),MAX(0,INT((MIN(EOMONTH($Q2005,0),'Recurring Transactions'!$L$39)-'Recurring Transactions'!$J$39)/14)+INT(-(MAX('Recurring Transactions'!$J$39,$Q2005)-'Recurring Transactions'!$J$39)/14)+1),0),IF('Recurring Transactions'!$F$39="Quarterly",IF(AND(AND('Recurring Transactions'!$J$39&lt;=EOMONTH($Q2005,0),$Q2005&lt;='Recurring Transactions'!$L$39),MOD((YEAR($Q2005)-YEAR('Recurring Transactions'!$J$39))*12+MONTH($Q2005)-MONTH('Recurring Transactions'!$J$39),3)=0),1,0),IF('Recurring Transactions'!$F$39="Annually",IF(AND(AND('Recurring Transactions'!$J$39&lt;=EOMONTH($Q2005,0),$Q2005&lt;='Recurring Transactions'!$L$39),MONTH($Q2005)=MONTH('Recurring Transactions'!$J$39)),1,0),0)))))))*'Recurring Transactions'!$D$39)</f>
        <v/>
      </c>
    </row>
    <row r="2006">
      <c r="N2006" s="126">
        <f>'Recurring Transactions'!$A$39</f>
        <v/>
      </c>
      <c r="O2006" s="126">
        <f>'Recurring Transactions'!$B$39</f>
        <v/>
      </c>
      <c r="P2006" s="126">
        <f>'Recurring Transactions'!$E$39</f>
        <v/>
      </c>
      <c r="Q2006" s="72">
        <f>IF('Recurring Transactions'!$J$39="","",EDATE('Recurring Transactions'!$J$39,4))</f>
        <v/>
      </c>
      <c r="R2006" s="126">
        <f>IF($Q2006="","",TEXT($Q2006,"mmm yyyy"))</f>
        <v/>
      </c>
      <c r="S2006" s="124">
        <f>IF(OR('Recurring Transactions'!$A$39="",$Q2006=""),0,(IF('Recurring Transactions'!$F$39="Monthly",IF(AND('Recurring Transactions'!$J$39&lt;=EOMONTH($Q2006,0),$Q2006&lt;='Recurring Transactions'!$L$39),1,0),IF('Recurring Transactions'!$F$39="Semi-monthly",IF(AND('Recurring Transactions'!$J$39&lt;=EOMONTH($Q2006,0),$Q2006&lt;='Recurring Transactions'!$L$39),2,0),IF('Recurring Transactions'!$F$39="Weekly",IF(AND('Recurring Transactions'!$J$39&lt;=EOMONTH($Q2006,0),$Q2006&lt;='Recurring Transactions'!$L$39),MAX(0,INT((MIN(EOMONTH($Q2006,0),'Recurring Transactions'!$L$39)-'Recurring Transactions'!$J$39)/7)+INT(-(MAX('Recurring Transactions'!$J$39,$Q2006)-'Recurring Transactions'!$J$39)/7)+1),0),IF('Recurring Transactions'!$F$39="Bi-weekly",IF(AND('Recurring Transactions'!$J$39&lt;=EOMONTH($Q2006,0),$Q2006&lt;='Recurring Transactions'!$L$39),MAX(0,INT((MIN(EOMONTH($Q2006,0),'Recurring Transactions'!$L$39)-'Recurring Transactions'!$J$39)/14)+INT(-(MAX('Recurring Transactions'!$J$39,$Q2006)-'Recurring Transactions'!$J$39)/14)+1),0),IF('Recurring Transactions'!$F$39="Quarterly",IF(AND(AND('Recurring Transactions'!$J$39&lt;=EOMONTH($Q2006,0),$Q2006&lt;='Recurring Transactions'!$L$39),MOD((YEAR($Q2006)-YEAR('Recurring Transactions'!$J$39))*12+MONTH($Q2006)-MONTH('Recurring Transactions'!$J$39),3)=0),1,0),IF('Recurring Transactions'!$F$39="Annually",IF(AND(AND('Recurring Transactions'!$J$39&lt;=EOMONTH($Q2006,0),$Q2006&lt;='Recurring Transactions'!$L$39),MONTH($Q2006)=MONTH('Recurring Transactions'!$J$39)),1,0),0)))))))*'Recurring Transactions'!$D$39)</f>
        <v/>
      </c>
    </row>
    <row r="2007">
      <c r="N2007" s="126">
        <f>'Recurring Transactions'!$A$39</f>
        <v/>
      </c>
      <c r="O2007" s="126">
        <f>'Recurring Transactions'!$B$39</f>
        <v/>
      </c>
      <c r="P2007" s="126">
        <f>'Recurring Transactions'!$E$39</f>
        <v/>
      </c>
      <c r="Q2007" s="72">
        <f>IF('Recurring Transactions'!$J$39="","",EDATE('Recurring Transactions'!$J$39,5))</f>
        <v/>
      </c>
      <c r="R2007" s="126">
        <f>IF($Q2007="","",TEXT($Q2007,"mmm yyyy"))</f>
        <v/>
      </c>
      <c r="S2007" s="124">
        <f>IF(OR('Recurring Transactions'!$A$39="",$Q2007=""),0,(IF('Recurring Transactions'!$F$39="Monthly",IF(AND('Recurring Transactions'!$J$39&lt;=EOMONTH($Q2007,0),$Q2007&lt;='Recurring Transactions'!$L$39),1,0),IF('Recurring Transactions'!$F$39="Semi-monthly",IF(AND('Recurring Transactions'!$J$39&lt;=EOMONTH($Q2007,0),$Q2007&lt;='Recurring Transactions'!$L$39),2,0),IF('Recurring Transactions'!$F$39="Weekly",IF(AND('Recurring Transactions'!$J$39&lt;=EOMONTH($Q2007,0),$Q2007&lt;='Recurring Transactions'!$L$39),MAX(0,INT((MIN(EOMONTH($Q2007,0),'Recurring Transactions'!$L$39)-'Recurring Transactions'!$J$39)/7)+INT(-(MAX('Recurring Transactions'!$J$39,$Q2007)-'Recurring Transactions'!$J$39)/7)+1),0),IF('Recurring Transactions'!$F$39="Bi-weekly",IF(AND('Recurring Transactions'!$J$39&lt;=EOMONTH($Q2007,0),$Q2007&lt;='Recurring Transactions'!$L$39),MAX(0,INT((MIN(EOMONTH($Q2007,0),'Recurring Transactions'!$L$39)-'Recurring Transactions'!$J$39)/14)+INT(-(MAX('Recurring Transactions'!$J$39,$Q2007)-'Recurring Transactions'!$J$39)/14)+1),0),IF('Recurring Transactions'!$F$39="Quarterly",IF(AND(AND('Recurring Transactions'!$J$39&lt;=EOMONTH($Q2007,0),$Q2007&lt;='Recurring Transactions'!$L$39),MOD((YEAR($Q2007)-YEAR('Recurring Transactions'!$J$39))*12+MONTH($Q2007)-MONTH('Recurring Transactions'!$J$39),3)=0),1,0),IF('Recurring Transactions'!$F$39="Annually",IF(AND(AND('Recurring Transactions'!$J$39&lt;=EOMONTH($Q2007,0),$Q2007&lt;='Recurring Transactions'!$L$39),MONTH($Q2007)=MONTH('Recurring Transactions'!$J$39)),1,0),0)))))))*'Recurring Transactions'!$D$39)</f>
        <v/>
      </c>
    </row>
    <row r="2008">
      <c r="N2008" s="126">
        <f>'Recurring Transactions'!$A$39</f>
        <v/>
      </c>
      <c r="O2008" s="126">
        <f>'Recurring Transactions'!$B$39</f>
        <v/>
      </c>
      <c r="P2008" s="126">
        <f>'Recurring Transactions'!$E$39</f>
        <v/>
      </c>
      <c r="Q2008" s="72">
        <f>IF('Recurring Transactions'!$J$39="","",EDATE('Recurring Transactions'!$J$39,6))</f>
        <v/>
      </c>
      <c r="R2008" s="126">
        <f>IF($Q2008="","",TEXT($Q2008,"mmm yyyy"))</f>
        <v/>
      </c>
      <c r="S2008" s="124">
        <f>IF(OR('Recurring Transactions'!$A$39="",$Q2008=""),0,(IF('Recurring Transactions'!$F$39="Monthly",IF(AND('Recurring Transactions'!$J$39&lt;=EOMONTH($Q2008,0),$Q2008&lt;='Recurring Transactions'!$L$39),1,0),IF('Recurring Transactions'!$F$39="Semi-monthly",IF(AND('Recurring Transactions'!$J$39&lt;=EOMONTH($Q2008,0),$Q2008&lt;='Recurring Transactions'!$L$39),2,0),IF('Recurring Transactions'!$F$39="Weekly",IF(AND('Recurring Transactions'!$J$39&lt;=EOMONTH($Q2008,0),$Q2008&lt;='Recurring Transactions'!$L$39),MAX(0,INT((MIN(EOMONTH($Q2008,0),'Recurring Transactions'!$L$39)-'Recurring Transactions'!$J$39)/7)+INT(-(MAX('Recurring Transactions'!$J$39,$Q2008)-'Recurring Transactions'!$J$39)/7)+1),0),IF('Recurring Transactions'!$F$39="Bi-weekly",IF(AND('Recurring Transactions'!$J$39&lt;=EOMONTH($Q2008,0),$Q2008&lt;='Recurring Transactions'!$L$39),MAX(0,INT((MIN(EOMONTH($Q2008,0),'Recurring Transactions'!$L$39)-'Recurring Transactions'!$J$39)/14)+INT(-(MAX('Recurring Transactions'!$J$39,$Q2008)-'Recurring Transactions'!$J$39)/14)+1),0),IF('Recurring Transactions'!$F$39="Quarterly",IF(AND(AND('Recurring Transactions'!$J$39&lt;=EOMONTH($Q2008,0),$Q2008&lt;='Recurring Transactions'!$L$39),MOD((YEAR($Q2008)-YEAR('Recurring Transactions'!$J$39))*12+MONTH($Q2008)-MONTH('Recurring Transactions'!$J$39),3)=0),1,0),IF('Recurring Transactions'!$F$39="Annually",IF(AND(AND('Recurring Transactions'!$J$39&lt;=EOMONTH($Q2008,0),$Q2008&lt;='Recurring Transactions'!$L$39),MONTH($Q2008)=MONTH('Recurring Transactions'!$J$39)),1,0),0)))))))*'Recurring Transactions'!$D$39)</f>
        <v/>
      </c>
    </row>
    <row r="2009">
      <c r="N2009" s="126">
        <f>'Recurring Transactions'!$A$39</f>
        <v/>
      </c>
      <c r="O2009" s="126">
        <f>'Recurring Transactions'!$B$39</f>
        <v/>
      </c>
      <c r="P2009" s="126">
        <f>'Recurring Transactions'!$E$39</f>
        <v/>
      </c>
      <c r="Q2009" s="72">
        <f>IF('Recurring Transactions'!$J$39="","",EDATE('Recurring Transactions'!$J$39,7))</f>
        <v/>
      </c>
      <c r="R2009" s="126">
        <f>IF($Q2009="","",TEXT($Q2009,"mmm yyyy"))</f>
        <v/>
      </c>
      <c r="S2009" s="124">
        <f>IF(OR('Recurring Transactions'!$A$39="",$Q2009=""),0,(IF('Recurring Transactions'!$F$39="Monthly",IF(AND('Recurring Transactions'!$J$39&lt;=EOMONTH($Q2009,0),$Q2009&lt;='Recurring Transactions'!$L$39),1,0),IF('Recurring Transactions'!$F$39="Semi-monthly",IF(AND('Recurring Transactions'!$J$39&lt;=EOMONTH($Q2009,0),$Q2009&lt;='Recurring Transactions'!$L$39),2,0),IF('Recurring Transactions'!$F$39="Weekly",IF(AND('Recurring Transactions'!$J$39&lt;=EOMONTH($Q2009,0),$Q2009&lt;='Recurring Transactions'!$L$39),MAX(0,INT((MIN(EOMONTH($Q2009,0),'Recurring Transactions'!$L$39)-'Recurring Transactions'!$J$39)/7)+INT(-(MAX('Recurring Transactions'!$J$39,$Q2009)-'Recurring Transactions'!$J$39)/7)+1),0),IF('Recurring Transactions'!$F$39="Bi-weekly",IF(AND('Recurring Transactions'!$J$39&lt;=EOMONTH($Q2009,0),$Q2009&lt;='Recurring Transactions'!$L$39),MAX(0,INT((MIN(EOMONTH($Q2009,0),'Recurring Transactions'!$L$39)-'Recurring Transactions'!$J$39)/14)+INT(-(MAX('Recurring Transactions'!$J$39,$Q2009)-'Recurring Transactions'!$J$39)/14)+1),0),IF('Recurring Transactions'!$F$39="Quarterly",IF(AND(AND('Recurring Transactions'!$J$39&lt;=EOMONTH($Q2009,0),$Q2009&lt;='Recurring Transactions'!$L$39),MOD((YEAR($Q2009)-YEAR('Recurring Transactions'!$J$39))*12+MONTH($Q2009)-MONTH('Recurring Transactions'!$J$39),3)=0),1,0),IF('Recurring Transactions'!$F$39="Annually",IF(AND(AND('Recurring Transactions'!$J$39&lt;=EOMONTH($Q2009,0),$Q2009&lt;='Recurring Transactions'!$L$39),MONTH($Q2009)=MONTH('Recurring Transactions'!$J$39)),1,0),0)))))))*'Recurring Transactions'!$D$39)</f>
        <v/>
      </c>
    </row>
    <row r="2010">
      <c r="N2010" s="126">
        <f>'Recurring Transactions'!$A$39</f>
        <v/>
      </c>
      <c r="O2010" s="126">
        <f>'Recurring Transactions'!$B$39</f>
        <v/>
      </c>
      <c r="P2010" s="126">
        <f>'Recurring Transactions'!$E$39</f>
        <v/>
      </c>
      <c r="Q2010" s="72">
        <f>IF('Recurring Transactions'!$J$39="","",EDATE('Recurring Transactions'!$J$39,8))</f>
        <v/>
      </c>
      <c r="R2010" s="126">
        <f>IF($Q2010="","",TEXT($Q2010,"mmm yyyy"))</f>
        <v/>
      </c>
      <c r="S2010" s="124">
        <f>IF(OR('Recurring Transactions'!$A$39="",$Q2010=""),0,(IF('Recurring Transactions'!$F$39="Monthly",IF(AND('Recurring Transactions'!$J$39&lt;=EOMONTH($Q2010,0),$Q2010&lt;='Recurring Transactions'!$L$39),1,0),IF('Recurring Transactions'!$F$39="Semi-monthly",IF(AND('Recurring Transactions'!$J$39&lt;=EOMONTH($Q2010,0),$Q2010&lt;='Recurring Transactions'!$L$39),2,0),IF('Recurring Transactions'!$F$39="Weekly",IF(AND('Recurring Transactions'!$J$39&lt;=EOMONTH($Q2010,0),$Q2010&lt;='Recurring Transactions'!$L$39),MAX(0,INT((MIN(EOMONTH($Q2010,0),'Recurring Transactions'!$L$39)-'Recurring Transactions'!$J$39)/7)+INT(-(MAX('Recurring Transactions'!$J$39,$Q2010)-'Recurring Transactions'!$J$39)/7)+1),0),IF('Recurring Transactions'!$F$39="Bi-weekly",IF(AND('Recurring Transactions'!$J$39&lt;=EOMONTH($Q2010,0),$Q2010&lt;='Recurring Transactions'!$L$39),MAX(0,INT((MIN(EOMONTH($Q2010,0),'Recurring Transactions'!$L$39)-'Recurring Transactions'!$J$39)/14)+INT(-(MAX('Recurring Transactions'!$J$39,$Q2010)-'Recurring Transactions'!$J$39)/14)+1),0),IF('Recurring Transactions'!$F$39="Quarterly",IF(AND(AND('Recurring Transactions'!$J$39&lt;=EOMONTH($Q2010,0),$Q2010&lt;='Recurring Transactions'!$L$39),MOD((YEAR($Q2010)-YEAR('Recurring Transactions'!$J$39))*12+MONTH($Q2010)-MONTH('Recurring Transactions'!$J$39),3)=0),1,0),IF('Recurring Transactions'!$F$39="Annually",IF(AND(AND('Recurring Transactions'!$J$39&lt;=EOMONTH($Q2010,0),$Q2010&lt;='Recurring Transactions'!$L$39),MONTH($Q2010)=MONTH('Recurring Transactions'!$J$39)),1,0),0)))))))*'Recurring Transactions'!$D$39)</f>
        <v/>
      </c>
    </row>
    <row r="2011">
      <c r="N2011" s="126">
        <f>'Recurring Transactions'!$A$39</f>
        <v/>
      </c>
      <c r="O2011" s="126">
        <f>'Recurring Transactions'!$B$39</f>
        <v/>
      </c>
      <c r="P2011" s="126">
        <f>'Recurring Transactions'!$E$39</f>
        <v/>
      </c>
      <c r="Q2011" s="72">
        <f>IF('Recurring Transactions'!$J$39="","",EDATE('Recurring Transactions'!$J$39,9))</f>
        <v/>
      </c>
      <c r="R2011" s="126">
        <f>IF($Q2011="","",TEXT($Q2011,"mmm yyyy"))</f>
        <v/>
      </c>
      <c r="S2011" s="124">
        <f>IF(OR('Recurring Transactions'!$A$39="",$Q2011=""),0,(IF('Recurring Transactions'!$F$39="Monthly",IF(AND('Recurring Transactions'!$J$39&lt;=EOMONTH($Q2011,0),$Q2011&lt;='Recurring Transactions'!$L$39),1,0),IF('Recurring Transactions'!$F$39="Semi-monthly",IF(AND('Recurring Transactions'!$J$39&lt;=EOMONTH($Q2011,0),$Q2011&lt;='Recurring Transactions'!$L$39),2,0),IF('Recurring Transactions'!$F$39="Weekly",IF(AND('Recurring Transactions'!$J$39&lt;=EOMONTH($Q2011,0),$Q2011&lt;='Recurring Transactions'!$L$39),MAX(0,INT((MIN(EOMONTH($Q2011,0),'Recurring Transactions'!$L$39)-'Recurring Transactions'!$J$39)/7)+INT(-(MAX('Recurring Transactions'!$J$39,$Q2011)-'Recurring Transactions'!$J$39)/7)+1),0),IF('Recurring Transactions'!$F$39="Bi-weekly",IF(AND('Recurring Transactions'!$J$39&lt;=EOMONTH($Q2011,0),$Q2011&lt;='Recurring Transactions'!$L$39),MAX(0,INT((MIN(EOMONTH($Q2011,0),'Recurring Transactions'!$L$39)-'Recurring Transactions'!$J$39)/14)+INT(-(MAX('Recurring Transactions'!$J$39,$Q2011)-'Recurring Transactions'!$J$39)/14)+1),0),IF('Recurring Transactions'!$F$39="Quarterly",IF(AND(AND('Recurring Transactions'!$J$39&lt;=EOMONTH($Q2011,0),$Q2011&lt;='Recurring Transactions'!$L$39),MOD((YEAR($Q2011)-YEAR('Recurring Transactions'!$J$39))*12+MONTH($Q2011)-MONTH('Recurring Transactions'!$J$39),3)=0),1,0),IF('Recurring Transactions'!$F$39="Annually",IF(AND(AND('Recurring Transactions'!$J$39&lt;=EOMONTH($Q2011,0),$Q2011&lt;='Recurring Transactions'!$L$39),MONTH($Q2011)=MONTH('Recurring Transactions'!$J$39)),1,0),0)))))))*'Recurring Transactions'!$D$39)</f>
        <v/>
      </c>
    </row>
    <row r="2012">
      <c r="N2012" s="126">
        <f>'Recurring Transactions'!$A$39</f>
        <v/>
      </c>
      <c r="O2012" s="126">
        <f>'Recurring Transactions'!$B$39</f>
        <v/>
      </c>
      <c r="P2012" s="126">
        <f>'Recurring Transactions'!$E$39</f>
        <v/>
      </c>
      <c r="Q2012" s="72">
        <f>IF('Recurring Transactions'!$J$39="","",EDATE('Recurring Transactions'!$J$39,10))</f>
        <v/>
      </c>
      <c r="R2012" s="126">
        <f>IF($Q2012="","",TEXT($Q2012,"mmm yyyy"))</f>
        <v/>
      </c>
      <c r="S2012" s="124">
        <f>IF(OR('Recurring Transactions'!$A$39="",$Q2012=""),0,(IF('Recurring Transactions'!$F$39="Monthly",IF(AND('Recurring Transactions'!$J$39&lt;=EOMONTH($Q2012,0),$Q2012&lt;='Recurring Transactions'!$L$39),1,0),IF('Recurring Transactions'!$F$39="Semi-monthly",IF(AND('Recurring Transactions'!$J$39&lt;=EOMONTH($Q2012,0),$Q2012&lt;='Recurring Transactions'!$L$39),2,0),IF('Recurring Transactions'!$F$39="Weekly",IF(AND('Recurring Transactions'!$J$39&lt;=EOMONTH($Q2012,0),$Q2012&lt;='Recurring Transactions'!$L$39),MAX(0,INT((MIN(EOMONTH($Q2012,0),'Recurring Transactions'!$L$39)-'Recurring Transactions'!$J$39)/7)+INT(-(MAX('Recurring Transactions'!$J$39,$Q2012)-'Recurring Transactions'!$J$39)/7)+1),0),IF('Recurring Transactions'!$F$39="Bi-weekly",IF(AND('Recurring Transactions'!$J$39&lt;=EOMONTH($Q2012,0),$Q2012&lt;='Recurring Transactions'!$L$39),MAX(0,INT((MIN(EOMONTH($Q2012,0),'Recurring Transactions'!$L$39)-'Recurring Transactions'!$J$39)/14)+INT(-(MAX('Recurring Transactions'!$J$39,$Q2012)-'Recurring Transactions'!$J$39)/14)+1),0),IF('Recurring Transactions'!$F$39="Quarterly",IF(AND(AND('Recurring Transactions'!$J$39&lt;=EOMONTH($Q2012,0),$Q2012&lt;='Recurring Transactions'!$L$39),MOD((YEAR($Q2012)-YEAR('Recurring Transactions'!$J$39))*12+MONTH($Q2012)-MONTH('Recurring Transactions'!$J$39),3)=0),1,0),IF('Recurring Transactions'!$F$39="Annually",IF(AND(AND('Recurring Transactions'!$J$39&lt;=EOMONTH($Q2012,0),$Q2012&lt;='Recurring Transactions'!$L$39),MONTH($Q2012)=MONTH('Recurring Transactions'!$J$39)),1,0),0)))))))*'Recurring Transactions'!$D$39)</f>
        <v/>
      </c>
    </row>
    <row r="2013">
      <c r="N2013" s="126">
        <f>'Recurring Transactions'!$A$39</f>
        <v/>
      </c>
      <c r="O2013" s="126">
        <f>'Recurring Transactions'!$B$39</f>
        <v/>
      </c>
      <c r="P2013" s="126">
        <f>'Recurring Transactions'!$E$39</f>
        <v/>
      </c>
      <c r="Q2013" s="72">
        <f>IF('Recurring Transactions'!$J$39="","",EDATE('Recurring Transactions'!$J$39,11))</f>
        <v/>
      </c>
      <c r="R2013" s="126">
        <f>IF($Q2013="","",TEXT($Q2013,"mmm yyyy"))</f>
        <v/>
      </c>
      <c r="S2013" s="124">
        <f>IF(OR('Recurring Transactions'!$A$39="",$Q2013=""),0,(IF('Recurring Transactions'!$F$39="Monthly",IF(AND('Recurring Transactions'!$J$39&lt;=EOMONTH($Q2013,0),$Q2013&lt;='Recurring Transactions'!$L$39),1,0),IF('Recurring Transactions'!$F$39="Semi-monthly",IF(AND('Recurring Transactions'!$J$39&lt;=EOMONTH($Q2013,0),$Q2013&lt;='Recurring Transactions'!$L$39),2,0),IF('Recurring Transactions'!$F$39="Weekly",IF(AND('Recurring Transactions'!$J$39&lt;=EOMONTH($Q2013,0),$Q2013&lt;='Recurring Transactions'!$L$39),MAX(0,INT((MIN(EOMONTH($Q2013,0),'Recurring Transactions'!$L$39)-'Recurring Transactions'!$J$39)/7)+INT(-(MAX('Recurring Transactions'!$J$39,$Q2013)-'Recurring Transactions'!$J$39)/7)+1),0),IF('Recurring Transactions'!$F$39="Bi-weekly",IF(AND('Recurring Transactions'!$J$39&lt;=EOMONTH($Q2013,0),$Q2013&lt;='Recurring Transactions'!$L$39),MAX(0,INT((MIN(EOMONTH($Q2013,0),'Recurring Transactions'!$L$39)-'Recurring Transactions'!$J$39)/14)+INT(-(MAX('Recurring Transactions'!$J$39,$Q2013)-'Recurring Transactions'!$J$39)/14)+1),0),IF('Recurring Transactions'!$F$39="Quarterly",IF(AND(AND('Recurring Transactions'!$J$39&lt;=EOMONTH($Q2013,0),$Q2013&lt;='Recurring Transactions'!$L$39),MOD((YEAR($Q2013)-YEAR('Recurring Transactions'!$J$39))*12+MONTH($Q2013)-MONTH('Recurring Transactions'!$J$39),3)=0),1,0),IF('Recurring Transactions'!$F$39="Annually",IF(AND(AND('Recurring Transactions'!$J$39&lt;=EOMONTH($Q2013,0),$Q2013&lt;='Recurring Transactions'!$L$39),MONTH($Q2013)=MONTH('Recurring Transactions'!$J$39)),1,0),0)))))))*'Recurring Transactions'!$D$39)</f>
        <v/>
      </c>
    </row>
    <row r="2014">
      <c r="N2014" s="126">
        <f>'Recurring Transactions'!$A$39</f>
        <v/>
      </c>
      <c r="O2014" s="126">
        <f>'Recurring Transactions'!$B$39</f>
        <v/>
      </c>
      <c r="P2014" s="126">
        <f>'Recurring Transactions'!$E$39</f>
        <v/>
      </c>
      <c r="Q2014" s="72">
        <f>IF('Recurring Transactions'!$J$39="","",EDATE('Recurring Transactions'!$J$39,12))</f>
        <v/>
      </c>
      <c r="R2014" s="126">
        <f>IF($Q2014="","",TEXT($Q2014,"mmm yyyy"))</f>
        <v/>
      </c>
      <c r="S2014" s="124">
        <f>IF(OR('Recurring Transactions'!$A$39="",$Q2014=""),0,(IF('Recurring Transactions'!$F$39="Monthly",IF(AND('Recurring Transactions'!$J$39&lt;=EOMONTH($Q2014,0),$Q2014&lt;='Recurring Transactions'!$L$39),1,0),IF('Recurring Transactions'!$F$39="Semi-monthly",IF(AND('Recurring Transactions'!$J$39&lt;=EOMONTH($Q2014,0),$Q2014&lt;='Recurring Transactions'!$L$39),2,0),IF('Recurring Transactions'!$F$39="Weekly",IF(AND('Recurring Transactions'!$J$39&lt;=EOMONTH($Q2014,0),$Q2014&lt;='Recurring Transactions'!$L$39),MAX(0,INT((MIN(EOMONTH($Q2014,0),'Recurring Transactions'!$L$39)-'Recurring Transactions'!$J$39)/7)+INT(-(MAX('Recurring Transactions'!$J$39,$Q2014)-'Recurring Transactions'!$J$39)/7)+1),0),IF('Recurring Transactions'!$F$39="Bi-weekly",IF(AND('Recurring Transactions'!$J$39&lt;=EOMONTH($Q2014,0),$Q2014&lt;='Recurring Transactions'!$L$39),MAX(0,INT((MIN(EOMONTH($Q2014,0),'Recurring Transactions'!$L$39)-'Recurring Transactions'!$J$39)/14)+INT(-(MAX('Recurring Transactions'!$J$39,$Q2014)-'Recurring Transactions'!$J$39)/14)+1),0),IF('Recurring Transactions'!$F$39="Quarterly",IF(AND(AND('Recurring Transactions'!$J$39&lt;=EOMONTH($Q2014,0),$Q2014&lt;='Recurring Transactions'!$L$39),MOD((YEAR($Q2014)-YEAR('Recurring Transactions'!$J$39))*12+MONTH($Q2014)-MONTH('Recurring Transactions'!$J$39),3)=0),1,0),IF('Recurring Transactions'!$F$39="Annually",IF(AND(AND('Recurring Transactions'!$J$39&lt;=EOMONTH($Q2014,0),$Q2014&lt;='Recurring Transactions'!$L$39),MONTH($Q2014)=MONTH('Recurring Transactions'!$J$39)),1,0),0)))))))*'Recurring Transactions'!$D$39)</f>
        <v/>
      </c>
    </row>
    <row r="2015">
      <c r="N2015" s="126">
        <f>'Recurring Transactions'!$A$39</f>
        <v/>
      </c>
      <c r="O2015" s="126">
        <f>'Recurring Transactions'!$B$39</f>
        <v/>
      </c>
      <c r="P2015" s="126">
        <f>'Recurring Transactions'!$E$39</f>
        <v/>
      </c>
      <c r="Q2015" s="72">
        <f>IF('Recurring Transactions'!$J$39="","",EDATE('Recurring Transactions'!$J$39,13))</f>
        <v/>
      </c>
      <c r="R2015" s="126">
        <f>IF($Q2015="","",TEXT($Q2015,"mmm yyyy"))</f>
        <v/>
      </c>
      <c r="S2015" s="124">
        <f>IF(OR('Recurring Transactions'!$A$39="",$Q2015=""),0,(IF('Recurring Transactions'!$F$39="Monthly",IF(AND('Recurring Transactions'!$J$39&lt;=EOMONTH($Q2015,0),$Q2015&lt;='Recurring Transactions'!$L$39),1,0),IF('Recurring Transactions'!$F$39="Semi-monthly",IF(AND('Recurring Transactions'!$J$39&lt;=EOMONTH($Q2015,0),$Q2015&lt;='Recurring Transactions'!$L$39),2,0),IF('Recurring Transactions'!$F$39="Weekly",IF(AND('Recurring Transactions'!$J$39&lt;=EOMONTH($Q2015,0),$Q2015&lt;='Recurring Transactions'!$L$39),MAX(0,INT((MIN(EOMONTH($Q2015,0),'Recurring Transactions'!$L$39)-'Recurring Transactions'!$J$39)/7)+INT(-(MAX('Recurring Transactions'!$J$39,$Q2015)-'Recurring Transactions'!$J$39)/7)+1),0),IF('Recurring Transactions'!$F$39="Bi-weekly",IF(AND('Recurring Transactions'!$J$39&lt;=EOMONTH($Q2015,0),$Q2015&lt;='Recurring Transactions'!$L$39),MAX(0,INT((MIN(EOMONTH($Q2015,0),'Recurring Transactions'!$L$39)-'Recurring Transactions'!$J$39)/14)+INT(-(MAX('Recurring Transactions'!$J$39,$Q2015)-'Recurring Transactions'!$J$39)/14)+1),0),IF('Recurring Transactions'!$F$39="Quarterly",IF(AND(AND('Recurring Transactions'!$J$39&lt;=EOMONTH($Q2015,0),$Q2015&lt;='Recurring Transactions'!$L$39),MOD((YEAR($Q2015)-YEAR('Recurring Transactions'!$J$39))*12+MONTH($Q2015)-MONTH('Recurring Transactions'!$J$39),3)=0),1,0),IF('Recurring Transactions'!$F$39="Annually",IF(AND(AND('Recurring Transactions'!$J$39&lt;=EOMONTH($Q2015,0),$Q2015&lt;='Recurring Transactions'!$L$39),MONTH($Q2015)=MONTH('Recurring Transactions'!$J$39)),1,0),0)))))))*'Recurring Transactions'!$D$39)</f>
        <v/>
      </c>
    </row>
    <row r="2016">
      <c r="N2016" s="126">
        <f>'Recurring Transactions'!$A$39</f>
        <v/>
      </c>
      <c r="O2016" s="126">
        <f>'Recurring Transactions'!$B$39</f>
        <v/>
      </c>
      <c r="P2016" s="126">
        <f>'Recurring Transactions'!$E$39</f>
        <v/>
      </c>
      <c r="Q2016" s="72">
        <f>IF('Recurring Transactions'!$J$39="","",EDATE('Recurring Transactions'!$J$39,14))</f>
        <v/>
      </c>
      <c r="R2016" s="126">
        <f>IF($Q2016="","",TEXT($Q2016,"mmm yyyy"))</f>
        <v/>
      </c>
      <c r="S2016" s="124">
        <f>IF(OR('Recurring Transactions'!$A$39="",$Q2016=""),0,(IF('Recurring Transactions'!$F$39="Monthly",IF(AND('Recurring Transactions'!$J$39&lt;=EOMONTH($Q2016,0),$Q2016&lt;='Recurring Transactions'!$L$39),1,0),IF('Recurring Transactions'!$F$39="Semi-monthly",IF(AND('Recurring Transactions'!$J$39&lt;=EOMONTH($Q2016,0),$Q2016&lt;='Recurring Transactions'!$L$39),2,0),IF('Recurring Transactions'!$F$39="Weekly",IF(AND('Recurring Transactions'!$J$39&lt;=EOMONTH($Q2016,0),$Q2016&lt;='Recurring Transactions'!$L$39),MAX(0,INT((MIN(EOMONTH($Q2016,0),'Recurring Transactions'!$L$39)-'Recurring Transactions'!$J$39)/7)+INT(-(MAX('Recurring Transactions'!$J$39,$Q2016)-'Recurring Transactions'!$J$39)/7)+1),0),IF('Recurring Transactions'!$F$39="Bi-weekly",IF(AND('Recurring Transactions'!$J$39&lt;=EOMONTH($Q2016,0),$Q2016&lt;='Recurring Transactions'!$L$39),MAX(0,INT((MIN(EOMONTH($Q2016,0),'Recurring Transactions'!$L$39)-'Recurring Transactions'!$J$39)/14)+INT(-(MAX('Recurring Transactions'!$J$39,$Q2016)-'Recurring Transactions'!$J$39)/14)+1),0),IF('Recurring Transactions'!$F$39="Quarterly",IF(AND(AND('Recurring Transactions'!$J$39&lt;=EOMONTH($Q2016,0),$Q2016&lt;='Recurring Transactions'!$L$39),MOD((YEAR($Q2016)-YEAR('Recurring Transactions'!$J$39))*12+MONTH($Q2016)-MONTH('Recurring Transactions'!$J$39),3)=0),1,0),IF('Recurring Transactions'!$F$39="Annually",IF(AND(AND('Recurring Transactions'!$J$39&lt;=EOMONTH($Q2016,0),$Q2016&lt;='Recurring Transactions'!$L$39),MONTH($Q2016)=MONTH('Recurring Transactions'!$J$39)),1,0),0)))))))*'Recurring Transactions'!$D$39)</f>
        <v/>
      </c>
    </row>
    <row r="2017">
      <c r="N2017" s="126">
        <f>'Recurring Transactions'!$A$39</f>
        <v/>
      </c>
      <c r="O2017" s="126">
        <f>'Recurring Transactions'!$B$39</f>
        <v/>
      </c>
      <c r="P2017" s="126">
        <f>'Recurring Transactions'!$E$39</f>
        <v/>
      </c>
      <c r="Q2017" s="72">
        <f>IF('Recurring Transactions'!$J$39="","",EDATE('Recurring Transactions'!$J$39,15))</f>
        <v/>
      </c>
      <c r="R2017" s="126">
        <f>IF($Q2017="","",TEXT($Q2017,"mmm yyyy"))</f>
        <v/>
      </c>
      <c r="S2017" s="124">
        <f>IF(OR('Recurring Transactions'!$A$39="",$Q2017=""),0,(IF('Recurring Transactions'!$F$39="Monthly",IF(AND('Recurring Transactions'!$J$39&lt;=EOMONTH($Q2017,0),$Q2017&lt;='Recurring Transactions'!$L$39),1,0),IF('Recurring Transactions'!$F$39="Semi-monthly",IF(AND('Recurring Transactions'!$J$39&lt;=EOMONTH($Q2017,0),$Q2017&lt;='Recurring Transactions'!$L$39),2,0),IF('Recurring Transactions'!$F$39="Weekly",IF(AND('Recurring Transactions'!$J$39&lt;=EOMONTH($Q2017,0),$Q2017&lt;='Recurring Transactions'!$L$39),MAX(0,INT((MIN(EOMONTH($Q2017,0),'Recurring Transactions'!$L$39)-'Recurring Transactions'!$J$39)/7)+INT(-(MAX('Recurring Transactions'!$J$39,$Q2017)-'Recurring Transactions'!$J$39)/7)+1),0),IF('Recurring Transactions'!$F$39="Bi-weekly",IF(AND('Recurring Transactions'!$J$39&lt;=EOMONTH($Q2017,0),$Q2017&lt;='Recurring Transactions'!$L$39),MAX(0,INT((MIN(EOMONTH($Q2017,0),'Recurring Transactions'!$L$39)-'Recurring Transactions'!$J$39)/14)+INT(-(MAX('Recurring Transactions'!$J$39,$Q2017)-'Recurring Transactions'!$J$39)/14)+1),0),IF('Recurring Transactions'!$F$39="Quarterly",IF(AND(AND('Recurring Transactions'!$J$39&lt;=EOMONTH($Q2017,0),$Q2017&lt;='Recurring Transactions'!$L$39),MOD((YEAR($Q2017)-YEAR('Recurring Transactions'!$J$39))*12+MONTH($Q2017)-MONTH('Recurring Transactions'!$J$39),3)=0),1,0),IF('Recurring Transactions'!$F$39="Annually",IF(AND(AND('Recurring Transactions'!$J$39&lt;=EOMONTH($Q2017,0),$Q2017&lt;='Recurring Transactions'!$L$39),MONTH($Q2017)=MONTH('Recurring Transactions'!$J$39)),1,0),0)))))))*'Recurring Transactions'!$D$39)</f>
        <v/>
      </c>
    </row>
    <row r="2018">
      <c r="N2018" s="126">
        <f>'Recurring Transactions'!$A$39</f>
        <v/>
      </c>
      <c r="O2018" s="126">
        <f>'Recurring Transactions'!$B$39</f>
        <v/>
      </c>
      <c r="P2018" s="126">
        <f>'Recurring Transactions'!$E$39</f>
        <v/>
      </c>
      <c r="Q2018" s="72">
        <f>IF('Recurring Transactions'!$J$39="","",EDATE('Recurring Transactions'!$J$39,16))</f>
        <v/>
      </c>
      <c r="R2018" s="126">
        <f>IF($Q2018="","",TEXT($Q2018,"mmm yyyy"))</f>
        <v/>
      </c>
      <c r="S2018" s="124">
        <f>IF(OR('Recurring Transactions'!$A$39="",$Q2018=""),0,(IF('Recurring Transactions'!$F$39="Monthly",IF(AND('Recurring Transactions'!$J$39&lt;=EOMONTH($Q2018,0),$Q2018&lt;='Recurring Transactions'!$L$39),1,0),IF('Recurring Transactions'!$F$39="Semi-monthly",IF(AND('Recurring Transactions'!$J$39&lt;=EOMONTH($Q2018,0),$Q2018&lt;='Recurring Transactions'!$L$39),2,0),IF('Recurring Transactions'!$F$39="Weekly",IF(AND('Recurring Transactions'!$J$39&lt;=EOMONTH($Q2018,0),$Q2018&lt;='Recurring Transactions'!$L$39),MAX(0,INT((MIN(EOMONTH($Q2018,0),'Recurring Transactions'!$L$39)-'Recurring Transactions'!$J$39)/7)+INT(-(MAX('Recurring Transactions'!$J$39,$Q2018)-'Recurring Transactions'!$J$39)/7)+1),0),IF('Recurring Transactions'!$F$39="Bi-weekly",IF(AND('Recurring Transactions'!$J$39&lt;=EOMONTH($Q2018,0),$Q2018&lt;='Recurring Transactions'!$L$39),MAX(0,INT((MIN(EOMONTH($Q2018,0),'Recurring Transactions'!$L$39)-'Recurring Transactions'!$J$39)/14)+INT(-(MAX('Recurring Transactions'!$J$39,$Q2018)-'Recurring Transactions'!$J$39)/14)+1),0),IF('Recurring Transactions'!$F$39="Quarterly",IF(AND(AND('Recurring Transactions'!$J$39&lt;=EOMONTH($Q2018,0),$Q2018&lt;='Recurring Transactions'!$L$39),MOD((YEAR($Q2018)-YEAR('Recurring Transactions'!$J$39))*12+MONTH($Q2018)-MONTH('Recurring Transactions'!$J$39),3)=0),1,0),IF('Recurring Transactions'!$F$39="Annually",IF(AND(AND('Recurring Transactions'!$J$39&lt;=EOMONTH($Q2018,0),$Q2018&lt;='Recurring Transactions'!$L$39),MONTH($Q2018)=MONTH('Recurring Transactions'!$J$39)),1,0),0)))))))*'Recurring Transactions'!$D$39)</f>
        <v/>
      </c>
    </row>
    <row r="2019">
      <c r="N2019" s="126">
        <f>'Recurring Transactions'!$A$39</f>
        <v/>
      </c>
      <c r="O2019" s="126">
        <f>'Recurring Transactions'!$B$39</f>
        <v/>
      </c>
      <c r="P2019" s="126">
        <f>'Recurring Transactions'!$E$39</f>
        <v/>
      </c>
      <c r="Q2019" s="72">
        <f>IF('Recurring Transactions'!$J$39="","",EDATE('Recurring Transactions'!$J$39,17))</f>
        <v/>
      </c>
      <c r="R2019" s="126">
        <f>IF($Q2019="","",TEXT($Q2019,"mmm yyyy"))</f>
        <v/>
      </c>
      <c r="S2019" s="124">
        <f>IF(OR('Recurring Transactions'!$A$39="",$Q2019=""),0,(IF('Recurring Transactions'!$F$39="Monthly",IF(AND('Recurring Transactions'!$J$39&lt;=EOMONTH($Q2019,0),$Q2019&lt;='Recurring Transactions'!$L$39),1,0),IF('Recurring Transactions'!$F$39="Semi-monthly",IF(AND('Recurring Transactions'!$J$39&lt;=EOMONTH($Q2019,0),$Q2019&lt;='Recurring Transactions'!$L$39),2,0),IF('Recurring Transactions'!$F$39="Weekly",IF(AND('Recurring Transactions'!$J$39&lt;=EOMONTH($Q2019,0),$Q2019&lt;='Recurring Transactions'!$L$39),MAX(0,INT((MIN(EOMONTH($Q2019,0),'Recurring Transactions'!$L$39)-'Recurring Transactions'!$J$39)/7)+INT(-(MAX('Recurring Transactions'!$J$39,$Q2019)-'Recurring Transactions'!$J$39)/7)+1),0),IF('Recurring Transactions'!$F$39="Bi-weekly",IF(AND('Recurring Transactions'!$J$39&lt;=EOMONTH($Q2019,0),$Q2019&lt;='Recurring Transactions'!$L$39),MAX(0,INT((MIN(EOMONTH($Q2019,0),'Recurring Transactions'!$L$39)-'Recurring Transactions'!$J$39)/14)+INT(-(MAX('Recurring Transactions'!$J$39,$Q2019)-'Recurring Transactions'!$J$39)/14)+1),0),IF('Recurring Transactions'!$F$39="Quarterly",IF(AND(AND('Recurring Transactions'!$J$39&lt;=EOMONTH($Q2019,0),$Q2019&lt;='Recurring Transactions'!$L$39),MOD((YEAR($Q2019)-YEAR('Recurring Transactions'!$J$39))*12+MONTH($Q2019)-MONTH('Recurring Transactions'!$J$39),3)=0),1,0),IF('Recurring Transactions'!$F$39="Annually",IF(AND(AND('Recurring Transactions'!$J$39&lt;=EOMONTH($Q2019,0),$Q2019&lt;='Recurring Transactions'!$L$39),MONTH($Q2019)=MONTH('Recurring Transactions'!$J$39)),1,0),0)))))))*'Recurring Transactions'!$D$39)</f>
        <v/>
      </c>
    </row>
    <row r="2020">
      <c r="N2020" s="126">
        <f>'Recurring Transactions'!$A$39</f>
        <v/>
      </c>
      <c r="O2020" s="126">
        <f>'Recurring Transactions'!$B$39</f>
        <v/>
      </c>
      <c r="P2020" s="126">
        <f>'Recurring Transactions'!$E$39</f>
        <v/>
      </c>
      <c r="Q2020" s="72">
        <f>IF('Recurring Transactions'!$J$39="","",EDATE('Recurring Transactions'!$J$39,18))</f>
        <v/>
      </c>
      <c r="R2020" s="126">
        <f>IF($Q2020="","",TEXT($Q2020,"mmm yyyy"))</f>
        <v/>
      </c>
      <c r="S2020" s="124">
        <f>IF(OR('Recurring Transactions'!$A$39="",$Q2020=""),0,(IF('Recurring Transactions'!$F$39="Monthly",IF(AND('Recurring Transactions'!$J$39&lt;=EOMONTH($Q2020,0),$Q2020&lt;='Recurring Transactions'!$L$39),1,0),IF('Recurring Transactions'!$F$39="Semi-monthly",IF(AND('Recurring Transactions'!$J$39&lt;=EOMONTH($Q2020,0),$Q2020&lt;='Recurring Transactions'!$L$39),2,0),IF('Recurring Transactions'!$F$39="Weekly",IF(AND('Recurring Transactions'!$J$39&lt;=EOMONTH($Q2020,0),$Q2020&lt;='Recurring Transactions'!$L$39),MAX(0,INT((MIN(EOMONTH($Q2020,0),'Recurring Transactions'!$L$39)-'Recurring Transactions'!$J$39)/7)+INT(-(MAX('Recurring Transactions'!$J$39,$Q2020)-'Recurring Transactions'!$J$39)/7)+1),0),IF('Recurring Transactions'!$F$39="Bi-weekly",IF(AND('Recurring Transactions'!$J$39&lt;=EOMONTH($Q2020,0),$Q2020&lt;='Recurring Transactions'!$L$39),MAX(0,INT((MIN(EOMONTH($Q2020,0),'Recurring Transactions'!$L$39)-'Recurring Transactions'!$J$39)/14)+INT(-(MAX('Recurring Transactions'!$J$39,$Q2020)-'Recurring Transactions'!$J$39)/14)+1),0),IF('Recurring Transactions'!$F$39="Quarterly",IF(AND(AND('Recurring Transactions'!$J$39&lt;=EOMONTH($Q2020,0),$Q2020&lt;='Recurring Transactions'!$L$39),MOD((YEAR($Q2020)-YEAR('Recurring Transactions'!$J$39))*12+MONTH($Q2020)-MONTH('Recurring Transactions'!$J$39),3)=0),1,0),IF('Recurring Transactions'!$F$39="Annually",IF(AND(AND('Recurring Transactions'!$J$39&lt;=EOMONTH($Q2020,0),$Q2020&lt;='Recurring Transactions'!$L$39),MONTH($Q2020)=MONTH('Recurring Transactions'!$J$39)),1,0),0)))))))*'Recurring Transactions'!$D$39)</f>
        <v/>
      </c>
    </row>
    <row r="2021">
      <c r="N2021" s="126">
        <f>'Recurring Transactions'!$A$39</f>
        <v/>
      </c>
      <c r="O2021" s="126">
        <f>'Recurring Transactions'!$B$39</f>
        <v/>
      </c>
      <c r="P2021" s="126">
        <f>'Recurring Transactions'!$E$39</f>
        <v/>
      </c>
      <c r="Q2021" s="72">
        <f>IF('Recurring Transactions'!$J$39="","",EDATE('Recurring Transactions'!$J$39,19))</f>
        <v/>
      </c>
      <c r="R2021" s="126">
        <f>IF($Q2021="","",TEXT($Q2021,"mmm yyyy"))</f>
        <v/>
      </c>
      <c r="S2021" s="124">
        <f>IF(OR('Recurring Transactions'!$A$39="",$Q2021=""),0,(IF('Recurring Transactions'!$F$39="Monthly",IF(AND('Recurring Transactions'!$J$39&lt;=EOMONTH($Q2021,0),$Q2021&lt;='Recurring Transactions'!$L$39),1,0),IF('Recurring Transactions'!$F$39="Semi-monthly",IF(AND('Recurring Transactions'!$J$39&lt;=EOMONTH($Q2021,0),$Q2021&lt;='Recurring Transactions'!$L$39),2,0),IF('Recurring Transactions'!$F$39="Weekly",IF(AND('Recurring Transactions'!$J$39&lt;=EOMONTH($Q2021,0),$Q2021&lt;='Recurring Transactions'!$L$39),MAX(0,INT((MIN(EOMONTH($Q2021,0),'Recurring Transactions'!$L$39)-'Recurring Transactions'!$J$39)/7)+INT(-(MAX('Recurring Transactions'!$J$39,$Q2021)-'Recurring Transactions'!$J$39)/7)+1),0),IF('Recurring Transactions'!$F$39="Bi-weekly",IF(AND('Recurring Transactions'!$J$39&lt;=EOMONTH($Q2021,0),$Q2021&lt;='Recurring Transactions'!$L$39),MAX(0,INT((MIN(EOMONTH($Q2021,0),'Recurring Transactions'!$L$39)-'Recurring Transactions'!$J$39)/14)+INT(-(MAX('Recurring Transactions'!$J$39,$Q2021)-'Recurring Transactions'!$J$39)/14)+1),0),IF('Recurring Transactions'!$F$39="Quarterly",IF(AND(AND('Recurring Transactions'!$J$39&lt;=EOMONTH($Q2021,0),$Q2021&lt;='Recurring Transactions'!$L$39),MOD((YEAR($Q2021)-YEAR('Recurring Transactions'!$J$39))*12+MONTH($Q2021)-MONTH('Recurring Transactions'!$J$39),3)=0),1,0),IF('Recurring Transactions'!$F$39="Annually",IF(AND(AND('Recurring Transactions'!$J$39&lt;=EOMONTH($Q2021,0),$Q2021&lt;='Recurring Transactions'!$L$39),MONTH($Q2021)=MONTH('Recurring Transactions'!$J$39)),1,0),0)))))))*'Recurring Transactions'!$D$39)</f>
        <v/>
      </c>
    </row>
    <row r="2022">
      <c r="N2022" s="126">
        <f>'Recurring Transactions'!$A$39</f>
        <v/>
      </c>
      <c r="O2022" s="126">
        <f>'Recurring Transactions'!$B$39</f>
        <v/>
      </c>
      <c r="P2022" s="126">
        <f>'Recurring Transactions'!$E$39</f>
        <v/>
      </c>
      <c r="Q2022" s="72">
        <f>IF('Recurring Transactions'!$J$39="","",EDATE('Recurring Transactions'!$J$39,20))</f>
        <v/>
      </c>
      <c r="R2022" s="126">
        <f>IF($Q2022="","",TEXT($Q2022,"mmm yyyy"))</f>
        <v/>
      </c>
      <c r="S2022" s="124">
        <f>IF(OR('Recurring Transactions'!$A$39="",$Q2022=""),0,(IF('Recurring Transactions'!$F$39="Monthly",IF(AND('Recurring Transactions'!$J$39&lt;=EOMONTH($Q2022,0),$Q2022&lt;='Recurring Transactions'!$L$39),1,0),IF('Recurring Transactions'!$F$39="Semi-monthly",IF(AND('Recurring Transactions'!$J$39&lt;=EOMONTH($Q2022,0),$Q2022&lt;='Recurring Transactions'!$L$39),2,0),IF('Recurring Transactions'!$F$39="Weekly",IF(AND('Recurring Transactions'!$J$39&lt;=EOMONTH($Q2022,0),$Q2022&lt;='Recurring Transactions'!$L$39),MAX(0,INT((MIN(EOMONTH($Q2022,0),'Recurring Transactions'!$L$39)-'Recurring Transactions'!$J$39)/7)+INT(-(MAX('Recurring Transactions'!$J$39,$Q2022)-'Recurring Transactions'!$J$39)/7)+1),0),IF('Recurring Transactions'!$F$39="Bi-weekly",IF(AND('Recurring Transactions'!$J$39&lt;=EOMONTH($Q2022,0),$Q2022&lt;='Recurring Transactions'!$L$39),MAX(0,INT((MIN(EOMONTH($Q2022,0),'Recurring Transactions'!$L$39)-'Recurring Transactions'!$J$39)/14)+INT(-(MAX('Recurring Transactions'!$J$39,$Q2022)-'Recurring Transactions'!$J$39)/14)+1),0),IF('Recurring Transactions'!$F$39="Quarterly",IF(AND(AND('Recurring Transactions'!$J$39&lt;=EOMONTH($Q2022,0),$Q2022&lt;='Recurring Transactions'!$L$39),MOD((YEAR($Q2022)-YEAR('Recurring Transactions'!$J$39))*12+MONTH($Q2022)-MONTH('Recurring Transactions'!$J$39),3)=0),1,0),IF('Recurring Transactions'!$F$39="Annually",IF(AND(AND('Recurring Transactions'!$J$39&lt;=EOMONTH($Q2022,0),$Q2022&lt;='Recurring Transactions'!$L$39),MONTH($Q2022)=MONTH('Recurring Transactions'!$J$39)),1,0),0)))))))*'Recurring Transactions'!$D$39)</f>
        <v/>
      </c>
    </row>
    <row r="2023">
      <c r="N2023" s="126">
        <f>'Recurring Transactions'!$A$39</f>
        <v/>
      </c>
      <c r="O2023" s="126">
        <f>'Recurring Transactions'!$B$39</f>
        <v/>
      </c>
      <c r="P2023" s="126">
        <f>'Recurring Transactions'!$E$39</f>
        <v/>
      </c>
      <c r="Q2023" s="72">
        <f>IF('Recurring Transactions'!$J$39="","",EDATE('Recurring Transactions'!$J$39,21))</f>
        <v/>
      </c>
      <c r="R2023" s="126">
        <f>IF($Q2023="","",TEXT($Q2023,"mmm yyyy"))</f>
        <v/>
      </c>
      <c r="S2023" s="124">
        <f>IF(OR('Recurring Transactions'!$A$39="",$Q2023=""),0,(IF('Recurring Transactions'!$F$39="Monthly",IF(AND('Recurring Transactions'!$J$39&lt;=EOMONTH($Q2023,0),$Q2023&lt;='Recurring Transactions'!$L$39),1,0),IF('Recurring Transactions'!$F$39="Semi-monthly",IF(AND('Recurring Transactions'!$J$39&lt;=EOMONTH($Q2023,0),$Q2023&lt;='Recurring Transactions'!$L$39),2,0),IF('Recurring Transactions'!$F$39="Weekly",IF(AND('Recurring Transactions'!$J$39&lt;=EOMONTH($Q2023,0),$Q2023&lt;='Recurring Transactions'!$L$39),MAX(0,INT((MIN(EOMONTH($Q2023,0),'Recurring Transactions'!$L$39)-'Recurring Transactions'!$J$39)/7)+INT(-(MAX('Recurring Transactions'!$J$39,$Q2023)-'Recurring Transactions'!$J$39)/7)+1),0),IF('Recurring Transactions'!$F$39="Bi-weekly",IF(AND('Recurring Transactions'!$J$39&lt;=EOMONTH($Q2023,0),$Q2023&lt;='Recurring Transactions'!$L$39),MAX(0,INT((MIN(EOMONTH($Q2023,0),'Recurring Transactions'!$L$39)-'Recurring Transactions'!$J$39)/14)+INT(-(MAX('Recurring Transactions'!$J$39,$Q2023)-'Recurring Transactions'!$J$39)/14)+1),0),IF('Recurring Transactions'!$F$39="Quarterly",IF(AND(AND('Recurring Transactions'!$J$39&lt;=EOMONTH($Q2023,0),$Q2023&lt;='Recurring Transactions'!$L$39),MOD((YEAR($Q2023)-YEAR('Recurring Transactions'!$J$39))*12+MONTH($Q2023)-MONTH('Recurring Transactions'!$J$39),3)=0),1,0),IF('Recurring Transactions'!$F$39="Annually",IF(AND(AND('Recurring Transactions'!$J$39&lt;=EOMONTH($Q2023,0),$Q2023&lt;='Recurring Transactions'!$L$39),MONTH($Q2023)=MONTH('Recurring Transactions'!$J$39)),1,0),0)))))))*'Recurring Transactions'!$D$39)</f>
        <v/>
      </c>
    </row>
    <row r="2024">
      <c r="N2024" s="126">
        <f>'Recurring Transactions'!$A$39</f>
        <v/>
      </c>
      <c r="O2024" s="126">
        <f>'Recurring Transactions'!$B$39</f>
        <v/>
      </c>
      <c r="P2024" s="126">
        <f>'Recurring Transactions'!$E$39</f>
        <v/>
      </c>
      <c r="Q2024" s="72">
        <f>IF('Recurring Transactions'!$J$39="","",EDATE('Recurring Transactions'!$J$39,22))</f>
        <v/>
      </c>
      <c r="R2024" s="126">
        <f>IF($Q2024="","",TEXT($Q2024,"mmm yyyy"))</f>
        <v/>
      </c>
      <c r="S2024" s="124">
        <f>IF(OR('Recurring Transactions'!$A$39="",$Q2024=""),0,(IF('Recurring Transactions'!$F$39="Monthly",IF(AND('Recurring Transactions'!$J$39&lt;=EOMONTH($Q2024,0),$Q2024&lt;='Recurring Transactions'!$L$39),1,0),IF('Recurring Transactions'!$F$39="Semi-monthly",IF(AND('Recurring Transactions'!$J$39&lt;=EOMONTH($Q2024,0),$Q2024&lt;='Recurring Transactions'!$L$39),2,0),IF('Recurring Transactions'!$F$39="Weekly",IF(AND('Recurring Transactions'!$J$39&lt;=EOMONTH($Q2024,0),$Q2024&lt;='Recurring Transactions'!$L$39),MAX(0,INT((MIN(EOMONTH($Q2024,0),'Recurring Transactions'!$L$39)-'Recurring Transactions'!$J$39)/7)+INT(-(MAX('Recurring Transactions'!$J$39,$Q2024)-'Recurring Transactions'!$J$39)/7)+1),0),IF('Recurring Transactions'!$F$39="Bi-weekly",IF(AND('Recurring Transactions'!$J$39&lt;=EOMONTH($Q2024,0),$Q2024&lt;='Recurring Transactions'!$L$39),MAX(0,INT((MIN(EOMONTH($Q2024,0),'Recurring Transactions'!$L$39)-'Recurring Transactions'!$J$39)/14)+INT(-(MAX('Recurring Transactions'!$J$39,$Q2024)-'Recurring Transactions'!$J$39)/14)+1),0),IF('Recurring Transactions'!$F$39="Quarterly",IF(AND(AND('Recurring Transactions'!$J$39&lt;=EOMONTH($Q2024,0),$Q2024&lt;='Recurring Transactions'!$L$39),MOD((YEAR($Q2024)-YEAR('Recurring Transactions'!$J$39))*12+MONTH($Q2024)-MONTH('Recurring Transactions'!$J$39),3)=0),1,0),IF('Recurring Transactions'!$F$39="Annually",IF(AND(AND('Recurring Transactions'!$J$39&lt;=EOMONTH($Q2024,0),$Q2024&lt;='Recurring Transactions'!$L$39),MONTH($Q2024)=MONTH('Recurring Transactions'!$J$39)),1,0),0)))))))*'Recurring Transactions'!$D$39)</f>
        <v/>
      </c>
    </row>
    <row r="2025">
      <c r="N2025" s="126">
        <f>'Recurring Transactions'!$A$39</f>
        <v/>
      </c>
      <c r="O2025" s="126">
        <f>'Recurring Transactions'!$B$39</f>
        <v/>
      </c>
      <c r="P2025" s="126">
        <f>'Recurring Transactions'!$E$39</f>
        <v/>
      </c>
      <c r="Q2025" s="72">
        <f>IF('Recurring Transactions'!$J$39="","",EDATE('Recurring Transactions'!$J$39,23))</f>
        <v/>
      </c>
      <c r="R2025" s="126">
        <f>IF($Q2025="","",TEXT($Q2025,"mmm yyyy"))</f>
        <v/>
      </c>
      <c r="S2025" s="124">
        <f>IF(OR('Recurring Transactions'!$A$39="",$Q2025=""),0,(IF('Recurring Transactions'!$F$39="Monthly",IF(AND('Recurring Transactions'!$J$39&lt;=EOMONTH($Q2025,0),$Q2025&lt;='Recurring Transactions'!$L$39),1,0),IF('Recurring Transactions'!$F$39="Semi-monthly",IF(AND('Recurring Transactions'!$J$39&lt;=EOMONTH($Q2025,0),$Q2025&lt;='Recurring Transactions'!$L$39),2,0),IF('Recurring Transactions'!$F$39="Weekly",IF(AND('Recurring Transactions'!$J$39&lt;=EOMONTH($Q2025,0),$Q2025&lt;='Recurring Transactions'!$L$39),MAX(0,INT((MIN(EOMONTH($Q2025,0),'Recurring Transactions'!$L$39)-'Recurring Transactions'!$J$39)/7)+INT(-(MAX('Recurring Transactions'!$J$39,$Q2025)-'Recurring Transactions'!$J$39)/7)+1),0),IF('Recurring Transactions'!$F$39="Bi-weekly",IF(AND('Recurring Transactions'!$J$39&lt;=EOMONTH($Q2025,0),$Q2025&lt;='Recurring Transactions'!$L$39),MAX(0,INT((MIN(EOMONTH($Q2025,0),'Recurring Transactions'!$L$39)-'Recurring Transactions'!$J$39)/14)+INT(-(MAX('Recurring Transactions'!$J$39,$Q2025)-'Recurring Transactions'!$J$39)/14)+1),0),IF('Recurring Transactions'!$F$39="Quarterly",IF(AND(AND('Recurring Transactions'!$J$39&lt;=EOMONTH($Q2025,0),$Q2025&lt;='Recurring Transactions'!$L$39),MOD((YEAR($Q2025)-YEAR('Recurring Transactions'!$J$39))*12+MONTH($Q2025)-MONTH('Recurring Transactions'!$J$39),3)=0),1,0),IF('Recurring Transactions'!$F$39="Annually",IF(AND(AND('Recurring Transactions'!$J$39&lt;=EOMONTH($Q2025,0),$Q2025&lt;='Recurring Transactions'!$L$39),MONTH($Q2025)=MONTH('Recurring Transactions'!$J$39)),1,0),0)))))))*'Recurring Transactions'!$D$39)</f>
        <v/>
      </c>
    </row>
    <row r="2026">
      <c r="N2026" s="126">
        <f>'Recurring Transactions'!$A$39</f>
        <v/>
      </c>
      <c r="O2026" s="126">
        <f>'Recurring Transactions'!$B$39</f>
        <v/>
      </c>
      <c r="P2026" s="126">
        <f>'Recurring Transactions'!$E$39</f>
        <v/>
      </c>
      <c r="Q2026" s="72">
        <f>IF('Recurring Transactions'!$J$39="","",EDATE('Recurring Transactions'!$J$39,24))</f>
        <v/>
      </c>
      <c r="R2026" s="126">
        <f>IF($Q2026="","",TEXT($Q2026,"mmm yyyy"))</f>
        <v/>
      </c>
      <c r="S2026" s="124">
        <f>IF(OR('Recurring Transactions'!$A$39="",$Q2026=""),0,(IF('Recurring Transactions'!$F$39="Monthly",IF(AND('Recurring Transactions'!$J$39&lt;=EOMONTH($Q2026,0),$Q2026&lt;='Recurring Transactions'!$L$39),1,0),IF('Recurring Transactions'!$F$39="Semi-monthly",IF(AND('Recurring Transactions'!$J$39&lt;=EOMONTH($Q2026,0),$Q2026&lt;='Recurring Transactions'!$L$39),2,0),IF('Recurring Transactions'!$F$39="Weekly",IF(AND('Recurring Transactions'!$J$39&lt;=EOMONTH($Q2026,0),$Q2026&lt;='Recurring Transactions'!$L$39),MAX(0,INT((MIN(EOMONTH($Q2026,0),'Recurring Transactions'!$L$39)-'Recurring Transactions'!$J$39)/7)+INT(-(MAX('Recurring Transactions'!$J$39,$Q2026)-'Recurring Transactions'!$J$39)/7)+1),0),IF('Recurring Transactions'!$F$39="Bi-weekly",IF(AND('Recurring Transactions'!$J$39&lt;=EOMONTH($Q2026,0),$Q2026&lt;='Recurring Transactions'!$L$39),MAX(0,INT((MIN(EOMONTH($Q2026,0),'Recurring Transactions'!$L$39)-'Recurring Transactions'!$J$39)/14)+INT(-(MAX('Recurring Transactions'!$J$39,$Q2026)-'Recurring Transactions'!$J$39)/14)+1),0),IF('Recurring Transactions'!$F$39="Quarterly",IF(AND(AND('Recurring Transactions'!$J$39&lt;=EOMONTH($Q2026,0),$Q2026&lt;='Recurring Transactions'!$L$39),MOD((YEAR($Q2026)-YEAR('Recurring Transactions'!$J$39))*12+MONTH($Q2026)-MONTH('Recurring Transactions'!$J$39),3)=0),1,0),IF('Recurring Transactions'!$F$39="Annually",IF(AND(AND('Recurring Transactions'!$J$39&lt;=EOMONTH($Q2026,0),$Q2026&lt;='Recurring Transactions'!$L$39),MONTH($Q2026)=MONTH('Recurring Transactions'!$J$39)),1,0),0)))))))*'Recurring Transactions'!$D$39)</f>
        <v/>
      </c>
    </row>
    <row r="2027">
      <c r="N2027" s="126">
        <f>'Recurring Transactions'!$A$39</f>
        <v/>
      </c>
      <c r="O2027" s="126">
        <f>'Recurring Transactions'!$B$39</f>
        <v/>
      </c>
      <c r="P2027" s="126">
        <f>'Recurring Transactions'!$E$39</f>
        <v/>
      </c>
      <c r="Q2027" s="72">
        <f>IF('Recurring Transactions'!$J$39="","",EDATE('Recurring Transactions'!$J$39,25))</f>
        <v/>
      </c>
      <c r="R2027" s="126">
        <f>IF($Q2027="","",TEXT($Q2027,"mmm yyyy"))</f>
        <v/>
      </c>
      <c r="S2027" s="124">
        <f>IF(OR('Recurring Transactions'!$A$39="",$Q2027=""),0,(IF('Recurring Transactions'!$F$39="Monthly",IF(AND('Recurring Transactions'!$J$39&lt;=EOMONTH($Q2027,0),$Q2027&lt;='Recurring Transactions'!$L$39),1,0),IF('Recurring Transactions'!$F$39="Semi-monthly",IF(AND('Recurring Transactions'!$J$39&lt;=EOMONTH($Q2027,0),$Q2027&lt;='Recurring Transactions'!$L$39),2,0),IF('Recurring Transactions'!$F$39="Weekly",IF(AND('Recurring Transactions'!$J$39&lt;=EOMONTH($Q2027,0),$Q2027&lt;='Recurring Transactions'!$L$39),MAX(0,INT((MIN(EOMONTH($Q2027,0),'Recurring Transactions'!$L$39)-'Recurring Transactions'!$J$39)/7)+INT(-(MAX('Recurring Transactions'!$J$39,$Q2027)-'Recurring Transactions'!$J$39)/7)+1),0),IF('Recurring Transactions'!$F$39="Bi-weekly",IF(AND('Recurring Transactions'!$J$39&lt;=EOMONTH($Q2027,0),$Q2027&lt;='Recurring Transactions'!$L$39),MAX(0,INT((MIN(EOMONTH($Q2027,0),'Recurring Transactions'!$L$39)-'Recurring Transactions'!$J$39)/14)+INT(-(MAX('Recurring Transactions'!$J$39,$Q2027)-'Recurring Transactions'!$J$39)/14)+1),0),IF('Recurring Transactions'!$F$39="Quarterly",IF(AND(AND('Recurring Transactions'!$J$39&lt;=EOMONTH($Q2027,0),$Q2027&lt;='Recurring Transactions'!$L$39),MOD((YEAR($Q2027)-YEAR('Recurring Transactions'!$J$39))*12+MONTH($Q2027)-MONTH('Recurring Transactions'!$J$39),3)=0),1,0),IF('Recurring Transactions'!$F$39="Annually",IF(AND(AND('Recurring Transactions'!$J$39&lt;=EOMONTH($Q2027,0),$Q2027&lt;='Recurring Transactions'!$L$39),MONTH($Q2027)=MONTH('Recurring Transactions'!$J$39)),1,0),0)))))))*'Recurring Transactions'!$D$39)</f>
        <v/>
      </c>
    </row>
    <row r="2028">
      <c r="N2028" s="126">
        <f>'Recurring Transactions'!$A$39</f>
        <v/>
      </c>
      <c r="O2028" s="126">
        <f>'Recurring Transactions'!$B$39</f>
        <v/>
      </c>
      <c r="P2028" s="126">
        <f>'Recurring Transactions'!$E$39</f>
        <v/>
      </c>
      <c r="Q2028" s="72">
        <f>IF('Recurring Transactions'!$J$39="","",EDATE('Recurring Transactions'!$J$39,26))</f>
        <v/>
      </c>
      <c r="R2028" s="126">
        <f>IF($Q2028="","",TEXT($Q2028,"mmm yyyy"))</f>
        <v/>
      </c>
      <c r="S2028" s="124">
        <f>IF(OR('Recurring Transactions'!$A$39="",$Q2028=""),0,(IF('Recurring Transactions'!$F$39="Monthly",IF(AND('Recurring Transactions'!$J$39&lt;=EOMONTH($Q2028,0),$Q2028&lt;='Recurring Transactions'!$L$39),1,0),IF('Recurring Transactions'!$F$39="Semi-monthly",IF(AND('Recurring Transactions'!$J$39&lt;=EOMONTH($Q2028,0),$Q2028&lt;='Recurring Transactions'!$L$39),2,0),IF('Recurring Transactions'!$F$39="Weekly",IF(AND('Recurring Transactions'!$J$39&lt;=EOMONTH($Q2028,0),$Q2028&lt;='Recurring Transactions'!$L$39),MAX(0,INT((MIN(EOMONTH($Q2028,0),'Recurring Transactions'!$L$39)-'Recurring Transactions'!$J$39)/7)+INT(-(MAX('Recurring Transactions'!$J$39,$Q2028)-'Recurring Transactions'!$J$39)/7)+1),0),IF('Recurring Transactions'!$F$39="Bi-weekly",IF(AND('Recurring Transactions'!$J$39&lt;=EOMONTH($Q2028,0),$Q2028&lt;='Recurring Transactions'!$L$39),MAX(0,INT((MIN(EOMONTH($Q2028,0),'Recurring Transactions'!$L$39)-'Recurring Transactions'!$J$39)/14)+INT(-(MAX('Recurring Transactions'!$J$39,$Q2028)-'Recurring Transactions'!$J$39)/14)+1),0),IF('Recurring Transactions'!$F$39="Quarterly",IF(AND(AND('Recurring Transactions'!$J$39&lt;=EOMONTH($Q2028,0),$Q2028&lt;='Recurring Transactions'!$L$39),MOD((YEAR($Q2028)-YEAR('Recurring Transactions'!$J$39))*12+MONTH($Q2028)-MONTH('Recurring Transactions'!$J$39),3)=0),1,0),IF('Recurring Transactions'!$F$39="Annually",IF(AND(AND('Recurring Transactions'!$J$39&lt;=EOMONTH($Q2028,0),$Q2028&lt;='Recurring Transactions'!$L$39),MONTH($Q2028)=MONTH('Recurring Transactions'!$J$39)),1,0),0)))))))*'Recurring Transactions'!$D$39)</f>
        <v/>
      </c>
    </row>
    <row r="2029">
      <c r="N2029" s="126">
        <f>'Recurring Transactions'!$A$39</f>
        <v/>
      </c>
      <c r="O2029" s="126">
        <f>'Recurring Transactions'!$B$39</f>
        <v/>
      </c>
      <c r="P2029" s="126">
        <f>'Recurring Transactions'!$E$39</f>
        <v/>
      </c>
      <c r="Q2029" s="72">
        <f>IF('Recurring Transactions'!$J$39="","",EDATE('Recurring Transactions'!$J$39,27))</f>
        <v/>
      </c>
      <c r="R2029" s="126">
        <f>IF($Q2029="","",TEXT($Q2029,"mmm yyyy"))</f>
        <v/>
      </c>
      <c r="S2029" s="124">
        <f>IF(OR('Recurring Transactions'!$A$39="",$Q2029=""),0,(IF('Recurring Transactions'!$F$39="Monthly",IF(AND('Recurring Transactions'!$J$39&lt;=EOMONTH($Q2029,0),$Q2029&lt;='Recurring Transactions'!$L$39),1,0),IF('Recurring Transactions'!$F$39="Semi-monthly",IF(AND('Recurring Transactions'!$J$39&lt;=EOMONTH($Q2029,0),$Q2029&lt;='Recurring Transactions'!$L$39),2,0),IF('Recurring Transactions'!$F$39="Weekly",IF(AND('Recurring Transactions'!$J$39&lt;=EOMONTH($Q2029,0),$Q2029&lt;='Recurring Transactions'!$L$39),MAX(0,INT((MIN(EOMONTH($Q2029,0),'Recurring Transactions'!$L$39)-'Recurring Transactions'!$J$39)/7)+INT(-(MAX('Recurring Transactions'!$J$39,$Q2029)-'Recurring Transactions'!$J$39)/7)+1),0),IF('Recurring Transactions'!$F$39="Bi-weekly",IF(AND('Recurring Transactions'!$J$39&lt;=EOMONTH($Q2029,0),$Q2029&lt;='Recurring Transactions'!$L$39),MAX(0,INT((MIN(EOMONTH($Q2029,0),'Recurring Transactions'!$L$39)-'Recurring Transactions'!$J$39)/14)+INT(-(MAX('Recurring Transactions'!$J$39,$Q2029)-'Recurring Transactions'!$J$39)/14)+1),0),IF('Recurring Transactions'!$F$39="Quarterly",IF(AND(AND('Recurring Transactions'!$J$39&lt;=EOMONTH($Q2029,0),$Q2029&lt;='Recurring Transactions'!$L$39),MOD((YEAR($Q2029)-YEAR('Recurring Transactions'!$J$39))*12+MONTH($Q2029)-MONTH('Recurring Transactions'!$J$39),3)=0),1,0),IF('Recurring Transactions'!$F$39="Annually",IF(AND(AND('Recurring Transactions'!$J$39&lt;=EOMONTH($Q2029,0),$Q2029&lt;='Recurring Transactions'!$L$39),MONTH($Q2029)=MONTH('Recurring Transactions'!$J$39)),1,0),0)))))))*'Recurring Transactions'!$D$39)</f>
        <v/>
      </c>
    </row>
    <row r="2030">
      <c r="N2030" s="126">
        <f>'Recurring Transactions'!$A$39</f>
        <v/>
      </c>
      <c r="O2030" s="126">
        <f>'Recurring Transactions'!$B$39</f>
        <v/>
      </c>
      <c r="P2030" s="126">
        <f>'Recurring Transactions'!$E$39</f>
        <v/>
      </c>
      <c r="Q2030" s="72">
        <f>IF('Recurring Transactions'!$J$39="","",EDATE('Recurring Transactions'!$J$39,28))</f>
        <v/>
      </c>
      <c r="R2030" s="126">
        <f>IF($Q2030="","",TEXT($Q2030,"mmm yyyy"))</f>
        <v/>
      </c>
      <c r="S2030" s="124">
        <f>IF(OR('Recurring Transactions'!$A$39="",$Q2030=""),0,(IF('Recurring Transactions'!$F$39="Monthly",IF(AND('Recurring Transactions'!$J$39&lt;=EOMONTH($Q2030,0),$Q2030&lt;='Recurring Transactions'!$L$39),1,0),IF('Recurring Transactions'!$F$39="Semi-monthly",IF(AND('Recurring Transactions'!$J$39&lt;=EOMONTH($Q2030,0),$Q2030&lt;='Recurring Transactions'!$L$39),2,0),IF('Recurring Transactions'!$F$39="Weekly",IF(AND('Recurring Transactions'!$J$39&lt;=EOMONTH($Q2030,0),$Q2030&lt;='Recurring Transactions'!$L$39),MAX(0,INT((MIN(EOMONTH($Q2030,0),'Recurring Transactions'!$L$39)-'Recurring Transactions'!$J$39)/7)+INT(-(MAX('Recurring Transactions'!$J$39,$Q2030)-'Recurring Transactions'!$J$39)/7)+1),0),IF('Recurring Transactions'!$F$39="Bi-weekly",IF(AND('Recurring Transactions'!$J$39&lt;=EOMONTH($Q2030,0),$Q2030&lt;='Recurring Transactions'!$L$39),MAX(0,INT((MIN(EOMONTH($Q2030,0),'Recurring Transactions'!$L$39)-'Recurring Transactions'!$J$39)/14)+INT(-(MAX('Recurring Transactions'!$J$39,$Q2030)-'Recurring Transactions'!$J$39)/14)+1),0),IF('Recurring Transactions'!$F$39="Quarterly",IF(AND(AND('Recurring Transactions'!$J$39&lt;=EOMONTH($Q2030,0),$Q2030&lt;='Recurring Transactions'!$L$39),MOD((YEAR($Q2030)-YEAR('Recurring Transactions'!$J$39))*12+MONTH($Q2030)-MONTH('Recurring Transactions'!$J$39),3)=0),1,0),IF('Recurring Transactions'!$F$39="Annually",IF(AND(AND('Recurring Transactions'!$J$39&lt;=EOMONTH($Q2030,0),$Q2030&lt;='Recurring Transactions'!$L$39),MONTH($Q2030)=MONTH('Recurring Transactions'!$J$39)),1,0),0)))))))*'Recurring Transactions'!$D$39)</f>
        <v/>
      </c>
    </row>
    <row r="2031">
      <c r="N2031" s="126">
        <f>'Recurring Transactions'!$A$39</f>
        <v/>
      </c>
      <c r="O2031" s="126">
        <f>'Recurring Transactions'!$B$39</f>
        <v/>
      </c>
      <c r="P2031" s="126">
        <f>'Recurring Transactions'!$E$39</f>
        <v/>
      </c>
      <c r="Q2031" s="72">
        <f>IF('Recurring Transactions'!$J$39="","",EDATE('Recurring Transactions'!$J$39,29))</f>
        <v/>
      </c>
      <c r="R2031" s="126">
        <f>IF($Q2031="","",TEXT($Q2031,"mmm yyyy"))</f>
        <v/>
      </c>
      <c r="S2031" s="124">
        <f>IF(OR('Recurring Transactions'!$A$39="",$Q2031=""),0,(IF('Recurring Transactions'!$F$39="Monthly",IF(AND('Recurring Transactions'!$J$39&lt;=EOMONTH($Q2031,0),$Q2031&lt;='Recurring Transactions'!$L$39),1,0),IF('Recurring Transactions'!$F$39="Semi-monthly",IF(AND('Recurring Transactions'!$J$39&lt;=EOMONTH($Q2031,0),$Q2031&lt;='Recurring Transactions'!$L$39),2,0),IF('Recurring Transactions'!$F$39="Weekly",IF(AND('Recurring Transactions'!$J$39&lt;=EOMONTH($Q2031,0),$Q2031&lt;='Recurring Transactions'!$L$39),MAX(0,INT((MIN(EOMONTH($Q2031,0),'Recurring Transactions'!$L$39)-'Recurring Transactions'!$J$39)/7)+INT(-(MAX('Recurring Transactions'!$J$39,$Q2031)-'Recurring Transactions'!$J$39)/7)+1),0),IF('Recurring Transactions'!$F$39="Bi-weekly",IF(AND('Recurring Transactions'!$J$39&lt;=EOMONTH($Q2031,0),$Q2031&lt;='Recurring Transactions'!$L$39),MAX(0,INT((MIN(EOMONTH($Q2031,0),'Recurring Transactions'!$L$39)-'Recurring Transactions'!$J$39)/14)+INT(-(MAX('Recurring Transactions'!$J$39,$Q2031)-'Recurring Transactions'!$J$39)/14)+1),0),IF('Recurring Transactions'!$F$39="Quarterly",IF(AND(AND('Recurring Transactions'!$J$39&lt;=EOMONTH($Q2031,0),$Q2031&lt;='Recurring Transactions'!$L$39),MOD((YEAR($Q2031)-YEAR('Recurring Transactions'!$J$39))*12+MONTH($Q2031)-MONTH('Recurring Transactions'!$J$39),3)=0),1,0),IF('Recurring Transactions'!$F$39="Annually",IF(AND(AND('Recurring Transactions'!$J$39&lt;=EOMONTH($Q2031,0),$Q2031&lt;='Recurring Transactions'!$L$39),MONTH($Q2031)=MONTH('Recurring Transactions'!$J$39)),1,0),0)))))))*'Recurring Transactions'!$D$39)</f>
        <v/>
      </c>
    </row>
    <row r="2032">
      <c r="N2032" s="126">
        <f>'Recurring Transactions'!$A$39</f>
        <v/>
      </c>
      <c r="O2032" s="126">
        <f>'Recurring Transactions'!$B$39</f>
        <v/>
      </c>
      <c r="P2032" s="126">
        <f>'Recurring Transactions'!$E$39</f>
        <v/>
      </c>
      <c r="Q2032" s="72">
        <f>IF('Recurring Transactions'!$J$39="","",EDATE('Recurring Transactions'!$J$39,30))</f>
        <v/>
      </c>
      <c r="R2032" s="126">
        <f>IF($Q2032="","",TEXT($Q2032,"mmm yyyy"))</f>
        <v/>
      </c>
      <c r="S2032" s="124">
        <f>IF(OR('Recurring Transactions'!$A$39="",$Q2032=""),0,(IF('Recurring Transactions'!$F$39="Monthly",IF(AND('Recurring Transactions'!$J$39&lt;=EOMONTH($Q2032,0),$Q2032&lt;='Recurring Transactions'!$L$39),1,0),IF('Recurring Transactions'!$F$39="Semi-monthly",IF(AND('Recurring Transactions'!$J$39&lt;=EOMONTH($Q2032,0),$Q2032&lt;='Recurring Transactions'!$L$39),2,0),IF('Recurring Transactions'!$F$39="Weekly",IF(AND('Recurring Transactions'!$J$39&lt;=EOMONTH($Q2032,0),$Q2032&lt;='Recurring Transactions'!$L$39),MAX(0,INT((MIN(EOMONTH($Q2032,0),'Recurring Transactions'!$L$39)-'Recurring Transactions'!$J$39)/7)+INT(-(MAX('Recurring Transactions'!$J$39,$Q2032)-'Recurring Transactions'!$J$39)/7)+1),0),IF('Recurring Transactions'!$F$39="Bi-weekly",IF(AND('Recurring Transactions'!$J$39&lt;=EOMONTH($Q2032,0),$Q2032&lt;='Recurring Transactions'!$L$39),MAX(0,INT((MIN(EOMONTH($Q2032,0),'Recurring Transactions'!$L$39)-'Recurring Transactions'!$J$39)/14)+INT(-(MAX('Recurring Transactions'!$J$39,$Q2032)-'Recurring Transactions'!$J$39)/14)+1),0),IF('Recurring Transactions'!$F$39="Quarterly",IF(AND(AND('Recurring Transactions'!$J$39&lt;=EOMONTH($Q2032,0),$Q2032&lt;='Recurring Transactions'!$L$39),MOD((YEAR($Q2032)-YEAR('Recurring Transactions'!$J$39))*12+MONTH($Q2032)-MONTH('Recurring Transactions'!$J$39),3)=0),1,0),IF('Recurring Transactions'!$F$39="Annually",IF(AND(AND('Recurring Transactions'!$J$39&lt;=EOMONTH($Q2032,0),$Q2032&lt;='Recurring Transactions'!$L$39),MONTH($Q2032)=MONTH('Recurring Transactions'!$J$39)),1,0),0)))))))*'Recurring Transactions'!$D$39)</f>
        <v/>
      </c>
    </row>
    <row r="2033">
      <c r="N2033" s="126">
        <f>'Recurring Transactions'!$A$39</f>
        <v/>
      </c>
      <c r="O2033" s="126">
        <f>'Recurring Transactions'!$B$39</f>
        <v/>
      </c>
      <c r="P2033" s="126">
        <f>'Recurring Transactions'!$E$39</f>
        <v/>
      </c>
      <c r="Q2033" s="72">
        <f>IF('Recurring Transactions'!$J$39="","",EDATE('Recurring Transactions'!$J$39,31))</f>
        <v/>
      </c>
      <c r="R2033" s="126">
        <f>IF($Q2033="","",TEXT($Q2033,"mmm yyyy"))</f>
        <v/>
      </c>
      <c r="S2033" s="124">
        <f>IF(OR('Recurring Transactions'!$A$39="",$Q2033=""),0,(IF('Recurring Transactions'!$F$39="Monthly",IF(AND('Recurring Transactions'!$J$39&lt;=EOMONTH($Q2033,0),$Q2033&lt;='Recurring Transactions'!$L$39),1,0),IF('Recurring Transactions'!$F$39="Semi-monthly",IF(AND('Recurring Transactions'!$J$39&lt;=EOMONTH($Q2033,0),$Q2033&lt;='Recurring Transactions'!$L$39),2,0),IF('Recurring Transactions'!$F$39="Weekly",IF(AND('Recurring Transactions'!$J$39&lt;=EOMONTH($Q2033,0),$Q2033&lt;='Recurring Transactions'!$L$39),MAX(0,INT((MIN(EOMONTH($Q2033,0),'Recurring Transactions'!$L$39)-'Recurring Transactions'!$J$39)/7)+INT(-(MAX('Recurring Transactions'!$J$39,$Q2033)-'Recurring Transactions'!$J$39)/7)+1),0),IF('Recurring Transactions'!$F$39="Bi-weekly",IF(AND('Recurring Transactions'!$J$39&lt;=EOMONTH($Q2033,0),$Q2033&lt;='Recurring Transactions'!$L$39),MAX(0,INT((MIN(EOMONTH($Q2033,0),'Recurring Transactions'!$L$39)-'Recurring Transactions'!$J$39)/14)+INT(-(MAX('Recurring Transactions'!$J$39,$Q2033)-'Recurring Transactions'!$J$39)/14)+1),0),IF('Recurring Transactions'!$F$39="Quarterly",IF(AND(AND('Recurring Transactions'!$J$39&lt;=EOMONTH($Q2033,0),$Q2033&lt;='Recurring Transactions'!$L$39),MOD((YEAR($Q2033)-YEAR('Recurring Transactions'!$J$39))*12+MONTH($Q2033)-MONTH('Recurring Transactions'!$J$39),3)=0),1,0),IF('Recurring Transactions'!$F$39="Annually",IF(AND(AND('Recurring Transactions'!$J$39&lt;=EOMONTH($Q2033,0),$Q2033&lt;='Recurring Transactions'!$L$39),MONTH($Q2033)=MONTH('Recurring Transactions'!$J$39)),1,0),0)))))))*'Recurring Transactions'!$D$39)</f>
        <v/>
      </c>
    </row>
    <row r="2034">
      <c r="N2034" s="126">
        <f>'Recurring Transactions'!$A$39</f>
        <v/>
      </c>
      <c r="O2034" s="126">
        <f>'Recurring Transactions'!$B$39</f>
        <v/>
      </c>
      <c r="P2034" s="126">
        <f>'Recurring Transactions'!$E$39</f>
        <v/>
      </c>
      <c r="Q2034" s="72">
        <f>IF('Recurring Transactions'!$J$39="","",EDATE('Recurring Transactions'!$J$39,32))</f>
        <v/>
      </c>
      <c r="R2034" s="126">
        <f>IF($Q2034="","",TEXT($Q2034,"mmm yyyy"))</f>
        <v/>
      </c>
      <c r="S2034" s="124">
        <f>IF(OR('Recurring Transactions'!$A$39="",$Q2034=""),0,(IF('Recurring Transactions'!$F$39="Monthly",IF(AND('Recurring Transactions'!$J$39&lt;=EOMONTH($Q2034,0),$Q2034&lt;='Recurring Transactions'!$L$39),1,0),IF('Recurring Transactions'!$F$39="Semi-monthly",IF(AND('Recurring Transactions'!$J$39&lt;=EOMONTH($Q2034,0),$Q2034&lt;='Recurring Transactions'!$L$39),2,0),IF('Recurring Transactions'!$F$39="Weekly",IF(AND('Recurring Transactions'!$J$39&lt;=EOMONTH($Q2034,0),$Q2034&lt;='Recurring Transactions'!$L$39),MAX(0,INT((MIN(EOMONTH($Q2034,0),'Recurring Transactions'!$L$39)-'Recurring Transactions'!$J$39)/7)+INT(-(MAX('Recurring Transactions'!$J$39,$Q2034)-'Recurring Transactions'!$J$39)/7)+1),0),IF('Recurring Transactions'!$F$39="Bi-weekly",IF(AND('Recurring Transactions'!$J$39&lt;=EOMONTH($Q2034,0),$Q2034&lt;='Recurring Transactions'!$L$39),MAX(0,INT((MIN(EOMONTH($Q2034,0),'Recurring Transactions'!$L$39)-'Recurring Transactions'!$J$39)/14)+INT(-(MAX('Recurring Transactions'!$J$39,$Q2034)-'Recurring Transactions'!$J$39)/14)+1),0),IF('Recurring Transactions'!$F$39="Quarterly",IF(AND(AND('Recurring Transactions'!$J$39&lt;=EOMONTH($Q2034,0),$Q2034&lt;='Recurring Transactions'!$L$39),MOD((YEAR($Q2034)-YEAR('Recurring Transactions'!$J$39))*12+MONTH($Q2034)-MONTH('Recurring Transactions'!$J$39),3)=0),1,0),IF('Recurring Transactions'!$F$39="Annually",IF(AND(AND('Recurring Transactions'!$J$39&lt;=EOMONTH($Q2034,0),$Q2034&lt;='Recurring Transactions'!$L$39),MONTH($Q2034)=MONTH('Recurring Transactions'!$J$39)),1,0),0)))))))*'Recurring Transactions'!$D$39)</f>
        <v/>
      </c>
    </row>
    <row r="2035">
      <c r="N2035" s="126">
        <f>'Recurring Transactions'!$A$39</f>
        <v/>
      </c>
      <c r="O2035" s="126">
        <f>'Recurring Transactions'!$B$39</f>
        <v/>
      </c>
      <c r="P2035" s="126">
        <f>'Recurring Transactions'!$E$39</f>
        <v/>
      </c>
      <c r="Q2035" s="72">
        <f>IF('Recurring Transactions'!$J$39="","",EDATE('Recurring Transactions'!$J$39,33))</f>
        <v/>
      </c>
      <c r="R2035" s="126">
        <f>IF($Q2035="","",TEXT($Q2035,"mmm yyyy"))</f>
        <v/>
      </c>
      <c r="S2035" s="124">
        <f>IF(OR('Recurring Transactions'!$A$39="",$Q2035=""),0,(IF('Recurring Transactions'!$F$39="Monthly",IF(AND('Recurring Transactions'!$J$39&lt;=EOMONTH($Q2035,0),$Q2035&lt;='Recurring Transactions'!$L$39),1,0),IF('Recurring Transactions'!$F$39="Semi-monthly",IF(AND('Recurring Transactions'!$J$39&lt;=EOMONTH($Q2035,0),$Q2035&lt;='Recurring Transactions'!$L$39),2,0),IF('Recurring Transactions'!$F$39="Weekly",IF(AND('Recurring Transactions'!$J$39&lt;=EOMONTH($Q2035,0),$Q2035&lt;='Recurring Transactions'!$L$39),MAX(0,INT((MIN(EOMONTH($Q2035,0),'Recurring Transactions'!$L$39)-'Recurring Transactions'!$J$39)/7)+INT(-(MAX('Recurring Transactions'!$J$39,$Q2035)-'Recurring Transactions'!$J$39)/7)+1),0),IF('Recurring Transactions'!$F$39="Bi-weekly",IF(AND('Recurring Transactions'!$J$39&lt;=EOMONTH($Q2035,0),$Q2035&lt;='Recurring Transactions'!$L$39),MAX(0,INT((MIN(EOMONTH($Q2035,0),'Recurring Transactions'!$L$39)-'Recurring Transactions'!$J$39)/14)+INT(-(MAX('Recurring Transactions'!$J$39,$Q2035)-'Recurring Transactions'!$J$39)/14)+1),0),IF('Recurring Transactions'!$F$39="Quarterly",IF(AND(AND('Recurring Transactions'!$J$39&lt;=EOMONTH($Q2035,0),$Q2035&lt;='Recurring Transactions'!$L$39),MOD((YEAR($Q2035)-YEAR('Recurring Transactions'!$J$39))*12+MONTH($Q2035)-MONTH('Recurring Transactions'!$J$39),3)=0),1,0),IF('Recurring Transactions'!$F$39="Annually",IF(AND(AND('Recurring Transactions'!$J$39&lt;=EOMONTH($Q2035,0),$Q2035&lt;='Recurring Transactions'!$L$39),MONTH($Q2035)=MONTH('Recurring Transactions'!$J$39)),1,0),0)))))))*'Recurring Transactions'!$D$39)</f>
        <v/>
      </c>
    </row>
    <row r="2036">
      <c r="N2036" s="126">
        <f>'Recurring Transactions'!$A$39</f>
        <v/>
      </c>
      <c r="O2036" s="126">
        <f>'Recurring Transactions'!$B$39</f>
        <v/>
      </c>
      <c r="P2036" s="126">
        <f>'Recurring Transactions'!$E$39</f>
        <v/>
      </c>
      <c r="Q2036" s="72">
        <f>IF('Recurring Transactions'!$J$39="","",EDATE('Recurring Transactions'!$J$39,34))</f>
        <v/>
      </c>
      <c r="R2036" s="126">
        <f>IF($Q2036="","",TEXT($Q2036,"mmm yyyy"))</f>
        <v/>
      </c>
      <c r="S2036" s="124">
        <f>IF(OR('Recurring Transactions'!$A$39="",$Q2036=""),0,(IF('Recurring Transactions'!$F$39="Monthly",IF(AND('Recurring Transactions'!$J$39&lt;=EOMONTH($Q2036,0),$Q2036&lt;='Recurring Transactions'!$L$39),1,0),IF('Recurring Transactions'!$F$39="Semi-monthly",IF(AND('Recurring Transactions'!$J$39&lt;=EOMONTH($Q2036,0),$Q2036&lt;='Recurring Transactions'!$L$39),2,0),IF('Recurring Transactions'!$F$39="Weekly",IF(AND('Recurring Transactions'!$J$39&lt;=EOMONTH($Q2036,0),$Q2036&lt;='Recurring Transactions'!$L$39),MAX(0,INT((MIN(EOMONTH($Q2036,0),'Recurring Transactions'!$L$39)-'Recurring Transactions'!$J$39)/7)+INT(-(MAX('Recurring Transactions'!$J$39,$Q2036)-'Recurring Transactions'!$J$39)/7)+1),0),IF('Recurring Transactions'!$F$39="Bi-weekly",IF(AND('Recurring Transactions'!$J$39&lt;=EOMONTH($Q2036,0),$Q2036&lt;='Recurring Transactions'!$L$39),MAX(0,INT((MIN(EOMONTH($Q2036,0),'Recurring Transactions'!$L$39)-'Recurring Transactions'!$J$39)/14)+INT(-(MAX('Recurring Transactions'!$J$39,$Q2036)-'Recurring Transactions'!$J$39)/14)+1),0),IF('Recurring Transactions'!$F$39="Quarterly",IF(AND(AND('Recurring Transactions'!$J$39&lt;=EOMONTH($Q2036,0),$Q2036&lt;='Recurring Transactions'!$L$39),MOD((YEAR($Q2036)-YEAR('Recurring Transactions'!$J$39))*12+MONTH($Q2036)-MONTH('Recurring Transactions'!$J$39),3)=0),1,0),IF('Recurring Transactions'!$F$39="Annually",IF(AND(AND('Recurring Transactions'!$J$39&lt;=EOMONTH($Q2036,0),$Q2036&lt;='Recurring Transactions'!$L$39),MONTH($Q2036)=MONTH('Recurring Transactions'!$J$39)),1,0),0)))))))*'Recurring Transactions'!$D$39)</f>
        <v/>
      </c>
    </row>
    <row r="2037">
      <c r="N2037" s="126">
        <f>'Recurring Transactions'!$A$39</f>
        <v/>
      </c>
      <c r="O2037" s="126">
        <f>'Recurring Transactions'!$B$39</f>
        <v/>
      </c>
      <c r="P2037" s="126">
        <f>'Recurring Transactions'!$E$39</f>
        <v/>
      </c>
      <c r="Q2037" s="72">
        <f>IF('Recurring Transactions'!$J$39="","",EDATE('Recurring Transactions'!$J$39,35))</f>
        <v/>
      </c>
      <c r="R2037" s="126">
        <f>IF($Q2037="","",TEXT($Q2037,"mmm yyyy"))</f>
        <v/>
      </c>
      <c r="S2037" s="124">
        <f>IF(OR('Recurring Transactions'!$A$39="",$Q2037=""),0,(IF('Recurring Transactions'!$F$39="Monthly",IF(AND('Recurring Transactions'!$J$39&lt;=EOMONTH($Q2037,0),$Q2037&lt;='Recurring Transactions'!$L$39),1,0),IF('Recurring Transactions'!$F$39="Semi-monthly",IF(AND('Recurring Transactions'!$J$39&lt;=EOMONTH($Q2037,0),$Q2037&lt;='Recurring Transactions'!$L$39),2,0),IF('Recurring Transactions'!$F$39="Weekly",IF(AND('Recurring Transactions'!$J$39&lt;=EOMONTH($Q2037,0),$Q2037&lt;='Recurring Transactions'!$L$39),MAX(0,INT((MIN(EOMONTH($Q2037,0),'Recurring Transactions'!$L$39)-'Recurring Transactions'!$J$39)/7)+INT(-(MAX('Recurring Transactions'!$J$39,$Q2037)-'Recurring Transactions'!$J$39)/7)+1),0),IF('Recurring Transactions'!$F$39="Bi-weekly",IF(AND('Recurring Transactions'!$J$39&lt;=EOMONTH($Q2037,0),$Q2037&lt;='Recurring Transactions'!$L$39),MAX(0,INT((MIN(EOMONTH($Q2037,0),'Recurring Transactions'!$L$39)-'Recurring Transactions'!$J$39)/14)+INT(-(MAX('Recurring Transactions'!$J$39,$Q2037)-'Recurring Transactions'!$J$39)/14)+1),0),IF('Recurring Transactions'!$F$39="Quarterly",IF(AND(AND('Recurring Transactions'!$J$39&lt;=EOMONTH($Q2037,0),$Q2037&lt;='Recurring Transactions'!$L$39),MOD((YEAR($Q2037)-YEAR('Recurring Transactions'!$J$39))*12+MONTH($Q2037)-MONTH('Recurring Transactions'!$J$39),3)=0),1,0),IF('Recurring Transactions'!$F$39="Annually",IF(AND(AND('Recurring Transactions'!$J$39&lt;=EOMONTH($Q2037,0),$Q2037&lt;='Recurring Transactions'!$L$39),MONTH($Q2037)=MONTH('Recurring Transactions'!$J$39)),1,0),0)))))))*'Recurring Transactions'!$D$39)</f>
        <v/>
      </c>
    </row>
    <row r="2038">
      <c r="N2038" s="126">
        <f>'Recurring Transactions'!$A$39</f>
        <v/>
      </c>
      <c r="O2038" s="126">
        <f>'Recurring Transactions'!$B$39</f>
        <v/>
      </c>
      <c r="P2038" s="126">
        <f>'Recurring Transactions'!$E$39</f>
        <v/>
      </c>
      <c r="Q2038" s="72">
        <f>IF('Recurring Transactions'!$J$39="","",EDATE('Recurring Transactions'!$J$39,36))</f>
        <v/>
      </c>
      <c r="R2038" s="126">
        <f>IF($Q2038="","",TEXT($Q2038,"mmm yyyy"))</f>
        <v/>
      </c>
      <c r="S2038" s="124">
        <f>IF(OR('Recurring Transactions'!$A$39="",$Q2038=""),0,(IF('Recurring Transactions'!$F$39="Monthly",IF(AND('Recurring Transactions'!$J$39&lt;=EOMONTH($Q2038,0),$Q2038&lt;='Recurring Transactions'!$L$39),1,0),IF('Recurring Transactions'!$F$39="Semi-monthly",IF(AND('Recurring Transactions'!$J$39&lt;=EOMONTH($Q2038,0),$Q2038&lt;='Recurring Transactions'!$L$39),2,0),IF('Recurring Transactions'!$F$39="Weekly",IF(AND('Recurring Transactions'!$J$39&lt;=EOMONTH($Q2038,0),$Q2038&lt;='Recurring Transactions'!$L$39),MAX(0,INT((MIN(EOMONTH($Q2038,0),'Recurring Transactions'!$L$39)-'Recurring Transactions'!$J$39)/7)+INT(-(MAX('Recurring Transactions'!$J$39,$Q2038)-'Recurring Transactions'!$J$39)/7)+1),0),IF('Recurring Transactions'!$F$39="Bi-weekly",IF(AND('Recurring Transactions'!$J$39&lt;=EOMONTH($Q2038,0),$Q2038&lt;='Recurring Transactions'!$L$39),MAX(0,INT((MIN(EOMONTH($Q2038,0),'Recurring Transactions'!$L$39)-'Recurring Transactions'!$J$39)/14)+INT(-(MAX('Recurring Transactions'!$J$39,$Q2038)-'Recurring Transactions'!$J$39)/14)+1),0),IF('Recurring Transactions'!$F$39="Quarterly",IF(AND(AND('Recurring Transactions'!$J$39&lt;=EOMONTH($Q2038,0),$Q2038&lt;='Recurring Transactions'!$L$39),MOD((YEAR($Q2038)-YEAR('Recurring Transactions'!$J$39))*12+MONTH($Q2038)-MONTH('Recurring Transactions'!$J$39),3)=0),1,0),IF('Recurring Transactions'!$F$39="Annually",IF(AND(AND('Recurring Transactions'!$J$39&lt;=EOMONTH($Q2038,0),$Q2038&lt;='Recurring Transactions'!$L$39),MONTH($Q2038)=MONTH('Recurring Transactions'!$J$39)),1,0),0)))))))*'Recurring Transactions'!$D$39)</f>
        <v/>
      </c>
    </row>
    <row r="2039">
      <c r="N2039" s="126">
        <f>'Recurring Transactions'!$A$39</f>
        <v/>
      </c>
      <c r="O2039" s="126">
        <f>'Recurring Transactions'!$B$39</f>
        <v/>
      </c>
      <c r="P2039" s="126">
        <f>'Recurring Transactions'!$E$39</f>
        <v/>
      </c>
      <c r="Q2039" s="72">
        <f>IF('Recurring Transactions'!$J$39="","",EDATE('Recurring Transactions'!$J$39,37))</f>
        <v/>
      </c>
      <c r="R2039" s="126">
        <f>IF($Q2039="","",TEXT($Q2039,"mmm yyyy"))</f>
        <v/>
      </c>
      <c r="S2039" s="124">
        <f>IF(OR('Recurring Transactions'!$A$39="",$Q2039=""),0,(IF('Recurring Transactions'!$F$39="Monthly",IF(AND('Recurring Transactions'!$J$39&lt;=EOMONTH($Q2039,0),$Q2039&lt;='Recurring Transactions'!$L$39),1,0),IF('Recurring Transactions'!$F$39="Semi-monthly",IF(AND('Recurring Transactions'!$J$39&lt;=EOMONTH($Q2039,0),$Q2039&lt;='Recurring Transactions'!$L$39),2,0),IF('Recurring Transactions'!$F$39="Weekly",IF(AND('Recurring Transactions'!$J$39&lt;=EOMONTH($Q2039,0),$Q2039&lt;='Recurring Transactions'!$L$39),MAX(0,INT((MIN(EOMONTH($Q2039,0),'Recurring Transactions'!$L$39)-'Recurring Transactions'!$J$39)/7)+INT(-(MAX('Recurring Transactions'!$J$39,$Q2039)-'Recurring Transactions'!$J$39)/7)+1),0),IF('Recurring Transactions'!$F$39="Bi-weekly",IF(AND('Recurring Transactions'!$J$39&lt;=EOMONTH($Q2039,0),$Q2039&lt;='Recurring Transactions'!$L$39),MAX(0,INT((MIN(EOMONTH($Q2039,0),'Recurring Transactions'!$L$39)-'Recurring Transactions'!$J$39)/14)+INT(-(MAX('Recurring Transactions'!$J$39,$Q2039)-'Recurring Transactions'!$J$39)/14)+1),0),IF('Recurring Transactions'!$F$39="Quarterly",IF(AND(AND('Recurring Transactions'!$J$39&lt;=EOMONTH($Q2039,0),$Q2039&lt;='Recurring Transactions'!$L$39),MOD((YEAR($Q2039)-YEAR('Recurring Transactions'!$J$39))*12+MONTH($Q2039)-MONTH('Recurring Transactions'!$J$39),3)=0),1,0),IF('Recurring Transactions'!$F$39="Annually",IF(AND(AND('Recurring Transactions'!$J$39&lt;=EOMONTH($Q2039,0),$Q2039&lt;='Recurring Transactions'!$L$39),MONTH($Q2039)=MONTH('Recurring Transactions'!$J$39)),1,0),0)))))))*'Recurring Transactions'!$D$39)</f>
        <v/>
      </c>
    </row>
    <row r="2040">
      <c r="N2040" s="126">
        <f>'Recurring Transactions'!$A$39</f>
        <v/>
      </c>
      <c r="O2040" s="126">
        <f>'Recurring Transactions'!$B$39</f>
        <v/>
      </c>
      <c r="P2040" s="126">
        <f>'Recurring Transactions'!$E$39</f>
        <v/>
      </c>
      <c r="Q2040" s="72">
        <f>IF('Recurring Transactions'!$J$39="","",EDATE('Recurring Transactions'!$J$39,38))</f>
        <v/>
      </c>
      <c r="R2040" s="126">
        <f>IF($Q2040="","",TEXT($Q2040,"mmm yyyy"))</f>
        <v/>
      </c>
      <c r="S2040" s="124">
        <f>IF(OR('Recurring Transactions'!$A$39="",$Q2040=""),0,(IF('Recurring Transactions'!$F$39="Monthly",IF(AND('Recurring Transactions'!$J$39&lt;=EOMONTH($Q2040,0),$Q2040&lt;='Recurring Transactions'!$L$39),1,0),IF('Recurring Transactions'!$F$39="Semi-monthly",IF(AND('Recurring Transactions'!$J$39&lt;=EOMONTH($Q2040,0),$Q2040&lt;='Recurring Transactions'!$L$39),2,0),IF('Recurring Transactions'!$F$39="Weekly",IF(AND('Recurring Transactions'!$J$39&lt;=EOMONTH($Q2040,0),$Q2040&lt;='Recurring Transactions'!$L$39),MAX(0,INT((MIN(EOMONTH($Q2040,0),'Recurring Transactions'!$L$39)-'Recurring Transactions'!$J$39)/7)+INT(-(MAX('Recurring Transactions'!$J$39,$Q2040)-'Recurring Transactions'!$J$39)/7)+1),0),IF('Recurring Transactions'!$F$39="Bi-weekly",IF(AND('Recurring Transactions'!$J$39&lt;=EOMONTH($Q2040,0),$Q2040&lt;='Recurring Transactions'!$L$39),MAX(0,INT((MIN(EOMONTH($Q2040,0),'Recurring Transactions'!$L$39)-'Recurring Transactions'!$J$39)/14)+INT(-(MAX('Recurring Transactions'!$J$39,$Q2040)-'Recurring Transactions'!$J$39)/14)+1),0),IF('Recurring Transactions'!$F$39="Quarterly",IF(AND(AND('Recurring Transactions'!$J$39&lt;=EOMONTH($Q2040,0),$Q2040&lt;='Recurring Transactions'!$L$39),MOD((YEAR($Q2040)-YEAR('Recurring Transactions'!$J$39))*12+MONTH($Q2040)-MONTH('Recurring Transactions'!$J$39),3)=0),1,0),IF('Recurring Transactions'!$F$39="Annually",IF(AND(AND('Recurring Transactions'!$J$39&lt;=EOMONTH($Q2040,0),$Q2040&lt;='Recurring Transactions'!$L$39),MONTH($Q2040)=MONTH('Recurring Transactions'!$J$39)),1,0),0)))))))*'Recurring Transactions'!$D$39)</f>
        <v/>
      </c>
    </row>
    <row r="2041">
      <c r="N2041" s="126">
        <f>'Recurring Transactions'!$A$39</f>
        <v/>
      </c>
      <c r="O2041" s="126">
        <f>'Recurring Transactions'!$B$39</f>
        <v/>
      </c>
      <c r="P2041" s="126">
        <f>'Recurring Transactions'!$E$39</f>
        <v/>
      </c>
      <c r="Q2041" s="72">
        <f>IF('Recurring Transactions'!$J$39="","",EDATE('Recurring Transactions'!$J$39,39))</f>
        <v/>
      </c>
      <c r="R2041" s="126">
        <f>IF($Q2041="","",TEXT($Q2041,"mmm yyyy"))</f>
        <v/>
      </c>
      <c r="S2041" s="124">
        <f>IF(OR('Recurring Transactions'!$A$39="",$Q2041=""),0,(IF('Recurring Transactions'!$F$39="Monthly",IF(AND('Recurring Transactions'!$J$39&lt;=EOMONTH($Q2041,0),$Q2041&lt;='Recurring Transactions'!$L$39),1,0),IF('Recurring Transactions'!$F$39="Semi-monthly",IF(AND('Recurring Transactions'!$J$39&lt;=EOMONTH($Q2041,0),$Q2041&lt;='Recurring Transactions'!$L$39),2,0),IF('Recurring Transactions'!$F$39="Weekly",IF(AND('Recurring Transactions'!$J$39&lt;=EOMONTH($Q2041,0),$Q2041&lt;='Recurring Transactions'!$L$39),MAX(0,INT((MIN(EOMONTH($Q2041,0),'Recurring Transactions'!$L$39)-'Recurring Transactions'!$J$39)/7)+INT(-(MAX('Recurring Transactions'!$J$39,$Q2041)-'Recurring Transactions'!$J$39)/7)+1),0),IF('Recurring Transactions'!$F$39="Bi-weekly",IF(AND('Recurring Transactions'!$J$39&lt;=EOMONTH($Q2041,0),$Q2041&lt;='Recurring Transactions'!$L$39),MAX(0,INT((MIN(EOMONTH($Q2041,0),'Recurring Transactions'!$L$39)-'Recurring Transactions'!$J$39)/14)+INT(-(MAX('Recurring Transactions'!$J$39,$Q2041)-'Recurring Transactions'!$J$39)/14)+1),0),IF('Recurring Transactions'!$F$39="Quarterly",IF(AND(AND('Recurring Transactions'!$J$39&lt;=EOMONTH($Q2041,0),$Q2041&lt;='Recurring Transactions'!$L$39),MOD((YEAR($Q2041)-YEAR('Recurring Transactions'!$J$39))*12+MONTH($Q2041)-MONTH('Recurring Transactions'!$J$39),3)=0),1,0),IF('Recurring Transactions'!$F$39="Annually",IF(AND(AND('Recurring Transactions'!$J$39&lt;=EOMONTH($Q2041,0),$Q2041&lt;='Recurring Transactions'!$L$39),MONTH($Q2041)=MONTH('Recurring Transactions'!$J$39)),1,0),0)))))))*'Recurring Transactions'!$D$39)</f>
        <v/>
      </c>
    </row>
    <row r="2042">
      <c r="N2042" s="126">
        <f>'Recurring Transactions'!$A$39</f>
        <v/>
      </c>
      <c r="O2042" s="126">
        <f>'Recurring Transactions'!$B$39</f>
        <v/>
      </c>
      <c r="P2042" s="126">
        <f>'Recurring Transactions'!$E$39</f>
        <v/>
      </c>
      <c r="Q2042" s="72">
        <f>IF('Recurring Transactions'!$J$39="","",EDATE('Recurring Transactions'!$J$39,40))</f>
        <v/>
      </c>
      <c r="R2042" s="126">
        <f>IF($Q2042="","",TEXT($Q2042,"mmm yyyy"))</f>
        <v/>
      </c>
      <c r="S2042" s="124">
        <f>IF(OR('Recurring Transactions'!$A$39="",$Q2042=""),0,(IF('Recurring Transactions'!$F$39="Monthly",IF(AND('Recurring Transactions'!$J$39&lt;=EOMONTH($Q2042,0),$Q2042&lt;='Recurring Transactions'!$L$39),1,0),IF('Recurring Transactions'!$F$39="Semi-monthly",IF(AND('Recurring Transactions'!$J$39&lt;=EOMONTH($Q2042,0),$Q2042&lt;='Recurring Transactions'!$L$39),2,0),IF('Recurring Transactions'!$F$39="Weekly",IF(AND('Recurring Transactions'!$J$39&lt;=EOMONTH($Q2042,0),$Q2042&lt;='Recurring Transactions'!$L$39),MAX(0,INT((MIN(EOMONTH($Q2042,0),'Recurring Transactions'!$L$39)-'Recurring Transactions'!$J$39)/7)+INT(-(MAX('Recurring Transactions'!$J$39,$Q2042)-'Recurring Transactions'!$J$39)/7)+1),0),IF('Recurring Transactions'!$F$39="Bi-weekly",IF(AND('Recurring Transactions'!$J$39&lt;=EOMONTH($Q2042,0),$Q2042&lt;='Recurring Transactions'!$L$39),MAX(0,INT((MIN(EOMONTH($Q2042,0),'Recurring Transactions'!$L$39)-'Recurring Transactions'!$J$39)/14)+INT(-(MAX('Recurring Transactions'!$J$39,$Q2042)-'Recurring Transactions'!$J$39)/14)+1),0),IF('Recurring Transactions'!$F$39="Quarterly",IF(AND(AND('Recurring Transactions'!$J$39&lt;=EOMONTH($Q2042,0),$Q2042&lt;='Recurring Transactions'!$L$39),MOD((YEAR($Q2042)-YEAR('Recurring Transactions'!$J$39))*12+MONTH($Q2042)-MONTH('Recurring Transactions'!$J$39),3)=0),1,0),IF('Recurring Transactions'!$F$39="Annually",IF(AND(AND('Recurring Transactions'!$J$39&lt;=EOMONTH($Q2042,0),$Q2042&lt;='Recurring Transactions'!$L$39),MONTH($Q2042)=MONTH('Recurring Transactions'!$J$39)),1,0),0)))))))*'Recurring Transactions'!$D$39)</f>
        <v/>
      </c>
    </row>
    <row r="2043">
      <c r="N2043" s="126">
        <f>'Recurring Transactions'!$A$39</f>
        <v/>
      </c>
      <c r="O2043" s="126">
        <f>'Recurring Transactions'!$B$39</f>
        <v/>
      </c>
      <c r="P2043" s="126">
        <f>'Recurring Transactions'!$E$39</f>
        <v/>
      </c>
      <c r="Q2043" s="72">
        <f>IF('Recurring Transactions'!$J$39="","",EDATE('Recurring Transactions'!$J$39,41))</f>
        <v/>
      </c>
      <c r="R2043" s="126">
        <f>IF($Q2043="","",TEXT($Q2043,"mmm yyyy"))</f>
        <v/>
      </c>
      <c r="S2043" s="124">
        <f>IF(OR('Recurring Transactions'!$A$39="",$Q2043=""),0,(IF('Recurring Transactions'!$F$39="Monthly",IF(AND('Recurring Transactions'!$J$39&lt;=EOMONTH($Q2043,0),$Q2043&lt;='Recurring Transactions'!$L$39),1,0),IF('Recurring Transactions'!$F$39="Semi-monthly",IF(AND('Recurring Transactions'!$J$39&lt;=EOMONTH($Q2043,0),$Q2043&lt;='Recurring Transactions'!$L$39),2,0),IF('Recurring Transactions'!$F$39="Weekly",IF(AND('Recurring Transactions'!$J$39&lt;=EOMONTH($Q2043,0),$Q2043&lt;='Recurring Transactions'!$L$39),MAX(0,INT((MIN(EOMONTH($Q2043,0),'Recurring Transactions'!$L$39)-'Recurring Transactions'!$J$39)/7)+INT(-(MAX('Recurring Transactions'!$J$39,$Q2043)-'Recurring Transactions'!$J$39)/7)+1),0),IF('Recurring Transactions'!$F$39="Bi-weekly",IF(AND('Recurring Transactions'!$J$39&lt;=EOMONTH($Q2043,0),$Q2043&lt;='Recurring Transactions'!$L$39),MAX(0,INT((MIN(EOMONTH($Q2043,0),'Recurring Transactions'!$L$39)-'Recurring Transactions'!$J$39)/14)+INT(-(MAX('Recurring Transactions'!$J$39,$Q2043)-'Recurring Transactions'!$J$39)/14)+1),0),IF('Recurring Transactions'!$F$39="Quarterly",IF(AND(AND('Recurring Transactions'!$J$39&lt;=EOMONTH($Q2043,0),$Q2043&lt;='Recurring Transactions'!$L$39),MOD((YEAR($Q2043)-YEAR('Recurring Transactions'!$J$39))*12+MONTH($Q2043)-MONTH('Recurring Transactions'!$J$39),3)=0),1,0),IF('Recurring Transactions'!$F$39="Annually",IF(AND(AND('Recurring Transactions'!$J$39&lt;=EOMONTH($Q2043,0),$Q2043&lt;='Recurring Transactions'!$L$39),MONTH($Q2043)=MONTH('Recurring Transactions'!$J$39)),1,0),0)))))))*'Recurring Transactions'!$D$39)</f>
        <v/>
      </c>
    </row>
    <row r="2044">
      <c r="N2044" s="126">
        <f>'Recurring Transactions'!$A$39</f>
        <v/>
      </c>
      <c r="O2044" s="126">
        <f>'Recurring Transactions'!$B$39</f>
        <v/>
      </c>
      <c r="P2044" s="126">
        <f>'Recurring Transactions'!$E$39</f>
        <v/>
      </c>
      <c r="Q2044" s="72">
        <f>IF('Recurring Transactions'!$J$39="","",EDATE('Recurring Transactions'!$J$39,42))</f>
        <v/>
      </c>
      <c r="R2044" s="126">
        <f>IF($Q2044="","",TEXT($Q2044,"mmm yyyy"))</f>
        <v/>
      </c>
      <c r="S2044" s="124">
        <f>IF(OR('Recurring Transactions'!$A$39="",$Q2044=""),0,(IF('Recurring Transactions'!$F$39="Monthly",IF(AND('Recurring Transactions'!$J$39&lt;=EOMONTH($Q2044,0),$Q2044&lt;='Recurring Transactions'!$L$39),1,0),IF('Recurring Transactions'!$F$39="Semi-monthly",IF(AND('Recurring Transactions'!$J$39&lt;=EOMONTH($Q2044,0),$Q2044&lt;='Recurring Transactions'!$L$39),2,0),IF('Recurring Transactions'!$F$39="Weekly",IF(AND('Recurring Transactions'!$J$39&lt;=EOMONTH($Q2044,0),$Q2044&lt;='Recurring Transactions'!$L$39),MAX(0,INT((MIN(EOMONTH($Q2044,0),'Recurring Transactions'!$L$39)-'Recurring Transactions'!$J$39)/7)+INT(-(MAX('Recurring Transactions'!$J$39,$Q2044)-'Recurring Transactions'!$J$39)/7)+1),0),IF('Recurring Transactions'!$F$39="Bi-weekly",IF(AND('Recurring Transactions'!$J$39&lt;=EOMONTH($Q2044,0),$Q2044&lt;='Recurring Transactions'!$L$39),MAX(0,INT((MIN(EOMONTH($Q2044,0),'Recurring Transactions'!$L$39)-'Recurring Transactions'!$J$39)/14)+INT(-(MAX('Recurring Transactions'!$J$39,$Q2044)-'Recurring Transactions'!$J$39)/14)+1),0),IF('Recurring Transactions'!$F$39="Quarterly",IF(AND(AND('Recurring Transactions'!$J$39&lt;=EOMONTH($Q2044,0),$Q2044&lt;='Recurring Transactions'!$L$39),MOD((YEAR($Q2044)-YEAR('Recurring Transactions'!$J$39))*12+MONTH($Q2044)-MONTH('Recurring Transactions'!$J$39),3)=0),1,0),IF('Recurring Transactions'!$F$39="Annually",IF(AND(AND('Recurring Transactions'!$J$39&lt;=EOMONTH($Q2044,0),$Q2044&lt;='Recurring Transactions'!$L$39),MONTH($Q2044)=MONTH('Recurring Transactions'!$J$39)),1,0),0)))))))*'Recurring Transactions'!$D$39)</f>
        <v/>
      </c>
    </row>
    <row r="2045">
      <c r="N2045" s="126">
        <f>'Recurring Transactions'!$A$39</f>
        <v/>
      </c>
      <c r="O2045" s="126">
        <f>'Recurring Transactions'!$B$39</f>
        <v/>
      </c>
      <c r="P2045" s="126">
        <f>'Recurring Transactions'!$E$39</f>
        <v/>
      </c>
      <c r="Q2045" s="72">
        <f>IF('Recurring Transactions'!$J$39="","",EDATE('Recurring Transactions'!$J$39,43))</f>
        <v/>
      </c>
      <c r="R2045" s="126">
        <f>IF($Q2045="","",TEXT($Q2045,"mmm yyyy"))</f>
        <v/>
      </c>
      <c r="S2045" s="124">
        <f>IF(OR('Recurring Transactions'!$A$39="",$Q2045=""),0,(IF('Recurring Transactions'!$F$39="Monthly",IF(AND('Recurring Transactions'!$J$39&lt;=EOMONTH($Q2045,0),$Q2045&lt;='Recurring Transactions'!$L$39),1,0),IF('Recurring Transactions'!$F$39="Semi-monthly",IF(AND('Recurring Transactions'!$J$39&lt;=EOMONTH($Q2045,0),$Q2045&lt;='Recurring Transactions'!$L$39),2,0),IF('Recurring Transactions'!$F$39="Weekly",IF(AND('Recurring Transactions'!$J$39&lt;=EOMONTH($Q2045,0),$Q2045&lt;='Recurring Transactions'!$L$39),MAX(0,INT((MIN(EOMONTH($Q2045,0),'Recurring Transactions'!$L$39)-'Recurring Transactions'!$J$39)/7)+INT(-(MAX('Recurring Transactions'!$J$39,$Q2045)-'Recurring Transactions'!$J$39)/7)+1),0),IF('Recurring Transactions'!$F$39="Bi-weekly",IF(AND('Recurring Transactions'!$J$39&lt;=EOMONTH($Q2045,0),$Q2045&lt;='Recurring Transactions'!$L$39),MAX(0,INT((MIN(EOMONTH($Q2045,0),'Recurring Transactions'!$L$39)-'Recurring Transactions'!$J$39)/14)+INT(-(MAX('Recurring Transactions'!$J$39,$Q2045)-'Recurring Transactions'!$J$39)/14)+1),0),IF('Recurring Transactions'!$F$39="Quarterly",IF(AND(AND('Recurring Transactions'!$J$39&lt;=EOMONTH($Q2045,0),$Q2045&lt;='Recurring Transactions'!$L$39),MOD((YEAR($Q2045)-YEAR('Recurring Transactions'!$J$39))*12+MONTH($Q2045)-MONTH('Recurring Transactions'!$J$39),3)=0),1,0),IF('Recurring Transactions'!$F$39="Annually",IF(AND(AND('Recurring Transactions'!$J$39&lt;=EOMONTH($Q2045,0),$Q2045&lt;='Recurring Transactions'!$L$39),MONTH($Q2045)=MONTH('Recurring Transactions'!$J$39)),1,0),0)))))))*'Recurring Transactions'!$D$39)</f>
        <v/>
      </c>
    </row>
    <row r="2046">
      <c r="N2046" s="126">
        <f>'Recurring Transactions'!$A$39</f>
        <v/>
      </c>
      <c r="O2046" s="126">
        <f>'Recurring Transactions'!$B$39</f>
        <v/>
      </c>
      <c r="P2046" s="126">
        <f>'Recurring Transactions'!$E$39</f>
        <v/>
      </c>
      <c r="Q2046" s="72">
        <f>IF('Recurring Transactions'!$J$39="","",EDATE('Recurring Transactions'!$J$39,44))</f>
        <v/>
      </c>
      <c r="R2046" s="126">
        <f>IF($Q2046="","",TEXT($Q2046,"mmm yyyy"))</f>
        <v/>
      </c>
      <c r="S2046" s="124">
        <f>IF(OR('Recurring Transactions'!$A$39="",$Q2046=""),0,(IF('Recurring Transactions'!$F$39="Monthly",IF(AND('Recurring Transactions'!$J$39&lt;=EOMONTH($Q2046,0),$Q2046&lt;='Recurring Transactions'!$L$39),1,0),IF('Recurring Transactions'!$F$39="Semi-monthly",IF(AND('Recurring Transactions'!$J$39&lt;=EOMONTH($Q2046,0),$Q2046&lt;='Recurring Transactions'!$L$39),2,0),IF('Recurring Transactions'!$F$39="Weekly",IF(AND('Recurring Transactions'!$J$39&lt;=EOMONTH($Q2046,0),$Q2046&lt;='Recurring Transactions'!$L$39),MAX(0,INT((MIN(EOMONTH($Q2046,0),'Recurring Transactions'!$L$39)-'Recurring Transactions'!$J$39)/7)+INT(-(MAX('Recurring Transactions'!$J$39,$Q2046)-'Recurring Transactions'!$J$39)/7)+1),0),IF('Recurring Transactions'!$F$39="Bi-weekly",IF(AND('Recurring Transactions'!$J$39&lt;=EOMONTH($Q2046,0),$Q2046&lt;='Recurring Transactions'!$L$39),MAX(0,INT((MIN(EOMONTH($Q2046,0),'Recurring Transactions'!$L$39)-'Recurring Transactions'!$J$39)/14)+INT(-(MAX('Recurring Transactions'!$J$39,$Q2046)-'Recurring Transactions'!$J$39)/14)+1),0),IF('Recurring Transactions'!$F$39="Quarterly",IF(AND(AND('Recurring Transactions'!$J$39&lt;=EOMONTH($Q2046,0),$Q2046&lt;='Recurring Transactions'!$L$39),MOD((YEAR($Q2046)-YEAR('Recurring Transactions'!$J$39))*12+MONTH($Q2046)-MONTH('Recurring Transactions'!$J$39),3)=0),1,0),IF('Recurring Transactions'!$F$39="Annually",IF(AND(AND('Recurring Transactions'!$J$39&lt;=EOMONTH($Q2046,0),$Q2046&lt;='Recurring Transactions'!$L$39),MONTH($Q2046)=MONTH('Recurring Transactions'!$J$39)),1,0),0)))))))*'Recurring Transactions'!$D$39)</f>
        <v/>
      </c>
    </row>
    <row r="2047">
      <c r="N2047" s="126">
        <f>'Recurring Transactions'!$A$39</f>
        <v/>
      </c>
      <c r="O2047" s="126">
        <f>'Recurring Transactions'!$B$39</f>
        <v/>
      </c>
      <c r="P2047" s="126">
        <f>'Recurring Transactions'!$E$39</f>
        <v/>
      </c>
      <c r="Q2047" s="72">
        <f>IF('Recurring Transactions'!$J$39="","",EDATE('Recurring Transactions'!$J$39,45))</f>
        <v/>
      </c>
      <c r="R2047" s="126">
        <f>IF($Q2047="","",TEXT($Q2047,"mmm yyyy"))</f>
        <v/>
      </c>
      <c r="S2047" s="124">
        <f>IF(OR('Recurring Transactions'!$A$39="",$Q2047=""),0,(IF('Recurring Transactions'!$F$39="Monthly",IF(AND('Recurring Transactions'!$J$39&lt;=EOMONTH($Q2047,0),$Q2047&lt;='Recurring Transactions'!$L$39),1,0),IF('Recurring Transactions'!$F$39="Semi-monthly",IF(AND('Recurring Transactions'!$J$39&lt;=EOMONTH($Q2047,0),$Q2047&lt;='Recurring Transactions'!$L$39),2,0),IF('Recurring Transactions'!$F$39="Weekly",IF(AND('Recurring Transactions'!$J$39&lt;=EOMONTH($Q2047,0),$Q2047&lt;='Recurring Transactions'!$L$39),MAX(0,INT((MIN(EOMONTH($Q2047,0),'Recurring Transactions'!$L$39)-'Recurring Transactions'!$J$39)/7)+INT(-(MAX('Recurring Transactions'!$J$39,$Q2047)-'Recurring Transactions'!$J$39)/7)+1),0),IF('Recurring Transactions'!$F$39="Bi-weekly",IF(AND('Recurring Transactions'!$J$39&lt;=EOMONTH($Q2047,0),$Q2047&lt;='Recurring Transactions'!$L$39),MAX(0,INT((MIN(EOMONTH($Q2047,0),'Recurring Transactions'!$L$39)-'Recurring Transactions'!$J$39)/14)+INT(-(MAX('Recurring Transactions'!$J$39,$Q2047)-'Recurring Transactions'!$J$39)/14)+1),0),IF('Recurring Transactions'!$F$39="Quarterly",IF(AND(AND('Recurring Transactions'!$J$39&lt;=EOMONTH($Q2047,0),$Q2047&lt;='Recurring Transactions'!$L$39),MOD((YEAR($Q2047)-YEAR('Recurring Transactions'!$J$39))*12+MONTH($Q2047)-MONTH('Recurring Transactions'!$J$39),3)=0),1,0),IF('Recurring Transactions'!$F$39="Annually",IF(AND(AND('Recurring Transactions'!$J$39&lt;=EOMONTH($Q2047,0),$Q2047&lt;='Recurring Transactions'!$L$39),MONTH($Q2047)=MONTH('Recurring Transactions'!$J$39)),1,0),0)))))))*'Recurring Transactions'!$D$39)</f>
        <v/>
      </c>
    </row>
    <row r="2048">
      <c r="N2048" s="126">
        <f>'Recurring Transactions'!$A$39</f>
        <v/>
      </c>
      <c r="O2048" s="126">
        <f>'Recurring Transactions'!$B$39</f>
        <v/>
      </c>
      <c r="P2048" s="126">
        <f>'Recurring Transactions'!$E$39</f>
        <v/>
      </c>
      <c r="Q2048" s="72">
        <f>IF('Recurring Transactions'!$J$39="","",EDATE('Recurring Transactions'!$J$39,46))</f>
        <v/>
      </c>
      <c r="R2048" s="126">
        <f>IF($Q2048="","",TEXT($Q2048,"mmm yyyy"))</f>
        <v/>
      </c>
      <c r="S2048" s="124">
        <f>IF(OR('Recurring Transactions'!$A$39="",$Q2048=""),0,(IF('Recurring Transactions'!$F$39="Monthly",IF(AND('Recurring Transactions'!$J$39&lt;=EOMONTH($Q2048,0),$Q2048&lt;='Recurring Transactions'!$L$39),1,0),IF('Recurring Transactions'!$F$39="Semi-monthly",IF(AND('Recurring Transactions'!$J$39&lt;=EOMONTH($Q2048,0),$Q2048&lt;='Recurring Transactions'!$L$39),2,0),IF('Recurring Transactions'!$F$39="Weekly",IF(AND('Recurring Transactions'!$J$39&lt;=EOMONTH($Q2048,0),$Q2048&lt;='Recurring Transactions'!$L$39),MAX(0,INT((MIN(EOMONTH($Q2048,0),'Recurring Transactions'!$L$39)-'Recurring Transactions'!$J$39)/7)+INT(-(MAX('Recurring Transactions'!$J$39,$Q2048)-'Recurring Transactions'!$J$39)/7)+1),0),IF('Recurring Transactions'!$F$39="Bi-weekly",IF(AND('Recurring Transactions'!$J$39&lt;=EOMONTH($Q2048,0),$Q2048&lt;='Recurring Transactions'!$L$39),MAX(0,INT((MIN(EOMONTH($Q2048,0),'Recurring Transactions'!$L$39)-'Recurring Transactions'!$J$39)/14)+INT(-(MAX('Recurring Transactions'!$J$39,$Q2048)-'Recurring Transactions'!$J$39)/14)+1),0),IF('Recurring Transactions'!$F$39="Quarterly",IF(AND(AND('Recurring Transactions'!$J$39&lt;=EOMONTH($Q2048,0),$Q2048&lt;='Recurring Transactions'!$L$39),MOD((YEAR($Q2048)-YEAR('Recurring Transactions'!$J$39))*12+MONTH($Q2048)-MONTH('Recurring Transactions'!$J$39),3)=0),1,0),IF('Recurring Transactions'!$F$39="Annually",IF(AND(AND('Recurring Transactions'!$J$39&lt;=EOMONTH($Q2048,0),$Q2048&lt;='Recurring Transactions'!$L$39),MONTH($Q2048)=MONTH('Recurring Transactions'!$J$39)),1,0),0)))))))*'Recurring Transactions'!$D$39)</f>
        <v/>
      </c>
    </row>
    <row r="2049">
      <c r="N2049" s="126">
        <f>'Recurring Transactions'!$A$39</f>
        <v/>
      </c>
      <c r="O2049" s="126">
        <f>'Recurring Transactions'!$B$39</f>
        <v/>
      </c>
      <c r="P2049" s="126">
        <f>'Recurring Transactions'!$E$39</f>
        <v/>
      </c>
      <c r="Q2049" s="72">
        <f>IF('Recurring Transactions'!$J$39="","",EDATE('Recurring Transactions'!$J$39,47))</f>
        <v/>
      </c>
      <c r="R2049" s="126">
        <f>IF($Q2049="","",TEXT($Q2049,"mmm yyyy"))</f>
        <v/>
      </c>
      <c r="S2049" s="124">
        <f>IF(OR('Recurring Transactions'!$A$39="",$Q2049=""),0,(IF('Recurring Transactions'!$F$39="Monthly",IF(AND('Recurring Transactions'!$J$39&lt;=EOMONTH($Q2049,0),$Q2049&lt;='Recurring Transactions'!$L$39),1,0),IF('Recurring Transactions'!$F$39="Semi-monthly",IF(AND('Recurring Transactions'!$J$39&lt;=EOMONTH($Q2049,0),$Q2049&lt;='Recurring Transactions'!$L$39),2,0),IF('Recurring Transactions'!$F$39="Weekly",IF(AND('Recurring Transactions'!$J$39&lt;=EOMONTH($Q2049,0),$Q2049&lt;='Recurring Transactions'!$L$39),MAX(0,INT((MIN(EOMONTH($Q2049,0),'Recurring Transactions'!$L$39)-'Recurring Transactions'!$J$39)/7)+INT(-(MAX('Recurring Transactions'!$J$39,$Q2049)-'Recurring Transactions'!$J$39)/7)+1),0),IF('Recurring Transactions'!$F$39="Bi-weekly",IF(AND('Recurring Transactions'!$J$39&lt;=EOMONTH($Q2049,0),$Q2049&lt;='Recurring Transactions'!$L$39),MAX(0,INT((MIN(EOMONTH($Q2049,0),'Recurring Transactions'!$L$39)-'Recurring Transactions'!$J$39)/14)+INT(-(MAX('Recurring Transactions'!$J$39,$Q2049)-'Recurring Transactions'!$J$39)/14)+1),0),IF('Recurring Transactions'!$F$39="Quarterly",IF(AND(AND('Recurring Transactions'!$J$39&lt;=EOMONTH($Q2049,0),$Q2049&lt;='Recurring Transactions'!$L$39),MOD((YEAR($Q2049)-YEAR('Recurring Transactions'!$J$39))*12+MONTH($Q2049)-MONTH('Recurring Transactions'!$J$39),3)=0),1,0),IF('Recurring Transactions'!$F$39="Annually",IF(AND(AND('Recurring Transactions'!$J$39&lt;=EOMONTH($Q2049,0),$Q2049&lt;='Recurring Transactions'!$L$39),MONTH($Q2049)=MONTH('Recurring Transactions'!$J$39)),1,0),0)))))))*'Recurring Transactions'!$D$39)</f>
        <v/>
      </c>
    </row>
    <row r="2050">
      <c r="N2050" s="126">
        <f>'Recurring Transactions'!$A$39</f>
        <v/>
      </c>
      <c r="O2050" s="126">
        <f>'Recurring Transactions'!$B$39</f>
        <v/>
      </c>
      <c r="P2050" s="126">
        <f>'Recurring Transactions'!$E$39</f>
        <v/>
      </c>
      <c r="Q2050" s="72">
        <f>IF('Recurring Transactions'!$J$39="","",EDATE('Recurring Transactions'!$J$39,48))</f>
        <v/>
      </c>
      <c r="R2050" s="126">
        <f>IF($Q2050="","",TEXT($Q2050,"mmm yyyy"))</f>
        <v/>
      </c>
      <c r="S2050" s="124">
        <f>IF(OR('Recurring Transactions'!$A$39="",$Q2050=""),0,(IF('Recurring Transactions'!$F$39="Monthly",IF(AND('Recurring Transactions'!$J$39&lt;=EOMONTH($Q2050,0),$Q2050&lt;='Recurring Transactions'!$L$39),1,0),IF('Recurring Transactions'!$F$39="Semi-monthly",IF(AND('Recurring Transactions'!$J$39&lt;=EOMONTH($Q2050,0),$Q2050&lt;='Recurring Transactions'!$L$39),2,0),IF('Recurring Transactions'!$F$39="Weekly",IF(AND('Recurring Transactions'!$J$39&lt;=EOMONTH($Q2050,0),$Q2050&lt;='Recurring Transactions'!$L$39),MAX(0,INT((MIN(EOMONTH($Q2050,0),'Recurring Transactions'!$L$39)-'Recurring Transactions'!$J$39)/7)+INT(-(MAX('Recurring Transactions'!$J$39,$Q2050)-'Recurring Transactions'!$J$39)/7)+1),0),IF('Recurring Transactions'!$F$39="Bi-weekly",IF(AND('Recurring Transactions'!$J$39&lt;=EOMONTH($Q2050,0),$Q2050&lt;='Recurring Transactions'!$L$39),MAX(0,INT((MIN(EOMONTH($Q2050,0),'Recurring Transactions'!$L$39)-'Recurring Transactions'!$J$39)/14)+INT(-(MAX('Recurring Transactions'!$J$39,$Q2050)-'Recurring Transactions'!$J$39)/14)+1),0),IF('Recurring Transactions'!$F$39="Quarterly",IF(AND(AND('Recurring Transactions'!$J$39&lt;=EOMONTH($Q2050,0),$Q2050&lt;='Recurring Transactions'!$L$39),MOD((YEAR($Q2050)-YEAR('Recurring Transactions'!$J$39))*12+MONTH($Q2050)-MONTH('Recurring Transactions'!$J$39),3)=0),1,0),IF('Recurring Transactions'!$F$39="Annually",IF(AND(AND('Recurring Transactions'!$J$39&lt;=EOMONTH($Q2050,0),$Q2050&lt;='Recurring Transactions'!$L$39),MONTH($Q2050)=MONTH('Recurring Transactions'!$J$39)),1,0),0)))))))*'Recurring Transactions'!$D$39)</f>
        <v/>
      </c>
    </row>
    <row r="2051">
      <c r="N2051" s="126">
        <f>'Recurring Transactions'!$A$39</f>
        <v/>
      </c>
      <c r="O2051" s="126">
        <f>'Recurring Transactions'!$B$39</f>
        <v/>
      </c>
      <c r="P2051" s="126">
        <f>'Recurring Transactions'!$E$39</f>
        <v/>
      </c>
      <c r="Q2051" s="72">
        <f>IF('Recurring Transactions'!$J$39="","",EDATE('Recurring Transactions'!$J$39,49))</f>
        <v/>
      </c>
      <c r="R2051" s="126">
        <f>IF($Q2051="","",TEXT($Q2051,"mmm yyyy"))</f>
        <v/>
      </c>
      <c r="S2051" s="124">
        <f>IF(OR('Recurring Transactions'!$A$39="",$Q2051=""),0,(IF('Recurring Transactions'!$F$39="Monthly",IF(AND('Recurring Transactions'!$J$39&lt;=EOMONTH($Q2051,0),$Q2051&lt;='Recurring Transactions'!$L$39),1,0),IF('Recurring Transactions'!$F$39="Semi-monthly",IF(AND('Recurring Transactions'!$J$39&lt;=EOMONTH($Q2051,0),$Q2051&lt;='Recurring Transactions'!$L$39),2,0),IF('Recurring Transactions'!$F$39="Weekly",IF(AND('Recurring Transactions'!$J$39&lt;=EOMONTH($Q2051,0),$Q2051&lt;='Recurring Transactions'!$L$39),MAX(0,INT((MIN(EOMONTH($Q2051,0),'Recurring Transactions'!$L$39)-'Recurring Transactions'!$J$39)/7)+INT(-(MAX('Recurring Transactions'!$J$39,$Q2051)-'Recurring Transactions'!$J$39)/7)+1),0),IF('Recurring Transactions'!$F$39="Bi-weekly",IF(AND('Recurring Transactions'!$J$39&lt;=EOMONTH($Q2051,0),$Q2051&lt;='Recurring Transactions'!$L$39),MAX(0,INT((MIN(EOMONTH($Q2051,0),'Recurring Transactions'!$L$39)-'Recurring Transactions'!$J$39)/14)+INT(-(MAX('Recurring Transactions'!$J$39,$Q2051)-'Recurring Transactions'!$J$39)/14)+1),0),IF('Recurring Transactions'!$F$39="Quarterly",IF(AND(AND('Recurring Transactions'!$J$39&lt;=EOMONTH($Q2051,0),$Q2051&lt;='Recurring Transactions'!$L$39),MOD((YEAR($Q2051)-YEAR('Recurring Transactions'!$J$39))*12+MONTH($Q2051)-MONTH('Recurring Transactions'!$J$39),3)=0),1,0),IF('Recurring Transactions'!$F$39="Annually",IF(AND(AND('Recurring Transactions'!$J$39&lt;=EOMONTH($Q2051,0),$Q2051&lt;='Recurring Transactions'!$L$39),MONTH($Q2051)=MONTH('Recurring Transactions'!$J$39)),1,0),0)))))))*'Recurring Transactions'!$D$39)</f>
        <v/>
      </c>
    </row>
    <row r="2052">
      <c r="N2052" s="126">
        <f>'Recurring Transactions'!$A$39</f>
        <v/>
      </c>
      <c r="O2052" s="126">
        <f>'Recurring Transactions'!$B$39</f>
        <v/>
      </c>
      <c r="P2052" s="126">
        <f>'Recurring Transactions'!$E$39</f>
        <v/>
      </c>
      <c r="Q2052" s="72">
        <f>IF('Recurring Transactions'!$J$39="","",EDATE('Recurring Transactions'!$J$39,50))</f>
        <v/>
      </c>
      <c r="R2052" s="126">
        <f>IF($Q2052="","",TEXT($Q2052,"mmm yyyy"))</f>
        <v/>
      </c>
      <c r="S2052" s="124">
        <f>IF(OR('Recurring Transactions'!$A$39="",$Q2052=""),0,(IF('Recurring Transactions'!$F$39="Monthly",IF(AND('Recurring Transactions'!$J$39&lt;=EOMONTH($Q2052,0),$Q2052&lt;='Recurring Transactions'!$L$39),1,0),IF('Recurring Transactions'!$F$39="Semi-monthly",IF(AND('Recurring Transactions'!$J$39&lt;=EOMONTH($Q2052,0),$Q2052&lt;='Recurring Transactions'!$L$39),2,0),IF('Recurring Transactions'!$F$39="Weekly",IF(AND('Recurring Transactions'!$J$39&lt;=EOMONTH($Q2052,0),$Q2052&lt;='Recurring Transactions'!$L$39),MAX(0,INT((MIN(EOMONTH($Q2052,0),'Recurring Transactions'!$L$39)-'Recurring Transactions'!$J$39)/7)+INT(-(MAX('Recurring Transactions'!$J$39,$Q2052)-'Recurring Transactions'!$J$39)/7)+1),0),IF('Recurring Transactions'!$F$39="Bi-weekly",IF(AND('Recurring Transactions'!$J$39&lt;=EOMONTH($Q2052,0),$Q2052&lt;='Recurring Transactions'!$L$39),MAX(0,INT((MIN(EOMONTH($Q2052,0),'Recurring Transactions'!$L$39)-'Recurring Transactions'!$J$39)/14)+INT(-(MAX('Recurring Transactions'!$J$39,$Q2052)-'Recurring Transactions'!$J$39)/14)+1),0),IF('Recurring Transactions'!$F$39="Quarterly",IF(AND(AND('Recurring Transactions'!$J$39&lt;=EOMONTH($Q2052,0),$Q2052&lt;='Recurring Transactions'!$L$39),MOD((YEAR($Q2052)-YEAR('Recurring Transactions'!$J$39))*12+MONTH($Q2052)-MONTH('Recurring Transactions'!$J$39),3)=0),1,0),IF('Recurring Transactions'!$F$39="Annually",IF(AND(AND('Recurring Transactions'!$J$39&lt;=EOMONTH($Q2052,0),$Q2052&lt;='Recurring Transactions'!$L$39),MONTH($Q2052)=MONTH('Recurring Transactions'!$J$39)),1,0),0)))))))*'Recurring Transactions'!$D$39)</f>
        <v/>
      </c>
    </row>
    <row r="2053">
      <c r="N2053" s="126">
        <f>'Recurring Transactions'!$A$39</f>
        <v/>
      </c>
      <c r="O2053" s="126">
        <f>'Recurring Transactions'!$B$39</f>
        <v/>
      </c>
      <c r="P2053" s="126">
        <f>'Recurring Transactions'!$E$39</f>
        <v/>
      </c>
      <c r="Q2053" s="72">
        <f>IF('Recurring Transactions'!$J$39="","",EDATE('Recurring Transactions'!$J$39,51))</f>
        <v/>
      </c>
      <c r="R2053" s="126">
        <f>IF($Q2053="","",TEXT($Q2053,"mmm yyyy"))</f>
        <v/>
      </c>
      <c r="S2053" s="124">
        <f>IF(OR('Recurring Transactions'!$A$39="",$Q2053=""),0,(IF('Recurring Transactions'!$F$39="Monthly",IF(AND('Recurring Transactions'!$J$39&lt;=EOMONTH($Q2053,0),$Q2053&lt;='Recurring Transactions'!$L$39),1,0),IF('Recurring Transactions'!$F$39="Semi-monthly",IF(AND('Recurring Transactions'!$J$39&lt;=EOMONTH($Q2053,0),$Q2053&lt;='Recurring Transactions'!$L$39),2,0),IF('Recurring Transactions'!$F$39="Weekly",IF(AND('Recurring Transactions'!$J$39&lt;=EOMONTH($Q2053,0),$Q2053&lt;='Recurring Transactions'!$L$39),MAX(0,INT((MIN(EOMONTH($Q2053,0),'Recurring Transactions'!$L$39)-'Recurring Transactions'!$J$39)/7)+INT(-(MAX('Recurring Transactions'!$J$39,$Q2053)-'Recurring Transactions'!$J$39)/7)+1),0),IF('Recurring Transactions'!$F$39="Bi-weekly",IF(AND('Recurring Transactions'!$J$39&lt;=EOMONTH($Q2053,0),$Q2053&lt;='Recurring Transactions'!$L$39),MAX(0,INT((MIN(EOMONTH($Q2053,0),'Recurring Transactions'!$L$39)-'Recurring Transactions'!$J$39)/14)+INT(-(MAX('Recurring Transactions'!$J$39,$Q2053)-'Recurring Transactions'!$J$39)/14)+1),0),IF('Recurring Transactions'!$F$39="Quarterly",IF(AND(AND('Recurring Transactions'!$J$39&lt;=EOMONTH($Q2053,0),$Q2053&lt;='Recurring Transactions'!$L$39),MOD((YEAR($Q2053)-YEAR('Recurring Transactions'!$J$39))*12+MONTH($Q2053)-MONTH('Recurring Transactions'!$J$39),3)=0),1,0),IF('Recurring Transactions'!$F$39="Annually",IF(AND(AND('Recurring Transactions'!$J$39&lt;=EOMONTH($Q2053,0),$Q2053&lt;='Recurring Transactions'!$L$39),MONTH($Q2053)=MONTH('Recurring Transactions'!$J$39)),1,0),0)))))))*'Recurring Transactions'!$D$39)</f>
        <v/>
      </c>
    </row>
    <row r="2054">
      <c r="N2054" s="126">
        <f>'Recurring Transactions'!$A$39</f>
        <v/>
      </c>
      <c r="O2054" s="126">
        <f>'Recurring Transactions'!$B$39</f>
        <v/>
      </c>
      <c r="P2054" s="126">
        <f>'Recurring Transactions'!$E$39</f>
        <v/>
      </c>
      <c r="Q2054" s="72">
        <f>IF('Recurring Transactions'!$J$39="","",EDATE('Recurring Transactions'!$J$39,52))</f>
        <v/>
      </c>
      <c r="R2054" s="126">
        <f>IF($Q2054="","",TEXT($Q2054,"mmm yyyy"))</f>
        <v/>
      </c>
      <c r="S2054" s="124">
        <f>IF(OR('Recurring Transactions'!$A$39="",$Q2054=""),0,(IF('Recurring Transactions'!$F$39="Monthly",IF(AND('Recurring Transactions'!$J$39&lt;=EOMONTH($Q2054,0),$Q2054&lt;='Recurring Transactions'!$L$39),1,0),IF('Recurring Transactions'!$F$39="Semi-monthly",IF(AND('Recurring Transactions'!$J$39&lt;=EOMONTH($Q2054,0),$Q2054&lt;='Recurring Transactions'!$L$39),2,0),IF('Recurring Transactions'!$F$39="Weekly",IF(AND('Recurring Transactions'!$J$39&lt;=EOMONTH($Q2054,0),$Q2054&lt;='Recurring Transactions'!$L$39),MAX(0,INT((MIN(EOMONTH($Q2054,0),'Recurring Transactions'!$L$39)-'Recurring Transactions'!$J$39)/7)+INT(-(MAX('Recurring Transactions'!$J$39,$Q2054)-'Recurring Transactions'!$J$39)/7)+1),0),IF('Recurring Transactions'!$F$39="Bi-weekly",IF(AND('Recurring Transactions'!$J$39&lt;=EOMONTH($Q2054,0),$Q2054&lt;='Recurring Transactions'!$L$39),MAX(0,INT((MIN(EOMONTH($Q2054,0),'Recurring Transactions'!$L$39)-'Recurring Transactions'!$J$39)/14)+INT(-(MAX('Recurring Transactions'!$J$39,$Q2054)-'Recurring Transactions'!$J$39)/14)+1),0),IF('Recurring Transactions'!$F$39="Quarterly",IF(AND(AND('Recurring Transactions'!$J$39&lt;=EOMONTH($Q2054,0),$Q2054&lt;='Recurring Transactions'!$L$39),MOD((YEAR($Q2054)-YEAR('Recurring Transactions'!$J$39))*12+MONTH($Q2054)-MONTH('Recurring Transactions'!$J$39),3)=0),1,0),IF('Recurring Transactions'!$F$39="Annually",IF(AND(AND('Recurring Transactions'!$J$39&lt;=EOMONTH($Q2054,0),$Q2054&lt;='Recurring Transactions'!$L$39),MONTH($Q2054)=MONTH('Recurring Transactions'!$J$39)),1,0),0)))))))*'Recurring Transactions'!$D$39)</f>
        <v/>
      </c>
    </row>
    <row r="2055">
      <c r="N2055" s="126">
        <f>'Recurring Transactions'!$A$39</f>
        <v/>
      </c>
      <c r="O2055" s="126">
        <f>'Recurring Transactions'!$B$39</f>
        <v/>
      </c>
      <c r="P2055" s="126">
        <f>'Recurring Transactions'!$E$39</f>
        <v/>
      </c>
      <c r="Q2055" s="72">
        <f>IF('Recurring Transactions'!$J$39="","",EDATE('Recurring Transactions'!$J$39,53))</f>
        <v/>
      </c>
      <c r="R2055" s="126">
        <f>IF($Q2055="","",TEXT($Q2055,"mmm yyyy"))</f>
        <v/>
      </c>
      <c r="S2055" s="124">
        <f>IF(OR('Recurring Transactions'!$A$39="",$Q2055=""),0,(IF('Recurring Transactions'!$F$39="Monthly",IF(AND('Recurring Transactions'!$J$39&lt;=EOMONTH($Q2055,0),$Q2055&lt;='Recurring Transactions'!$L$39),1,0),IF('Recurring Transactions'!$F$39="Semi-monthly",IF(AND('Recurring Transactions'!$J$39&lt;=EOMONTH($Q2055,0),$Q2055&lt;='Recurring Transactions'!$L$39),2,0),IF('Recurring Transactions'!$F$39="Weekly",IF(AND('Recurring Transactions'!$J$39&lt;=EOMONTH($Q2055,0),$Q2055&lt;='Recurring Transactions'!$L$39),MAX(0,INT((MIN(EOMONTH($Q2055,0),'Recurring Transactions'!$L$39)-'Recurring Transactions'!$J$39)/7)+INT(-(MAX('Recurring Transactions'!$J$39,$Q2055)-'Recurring Transactions'!$J$39)/7)+1),0),IF('Recurring Transactions'!$F$39="Bi-weekly",IF(AND('Recurring Transactions'!$J$39&lt;=EOMONTH($Q2055,0),$Q2055&lt;='Recurring Transactions'!$L$39),MAX(0,INT((MIN(EOMONTH($Q2055,0),'Recurring Transactions'!$L$39)-'Recurring Transactions'!$J$39)/14)+INT(-(MAX('Recurring Transactions'!$J$39,$Q2055)-'Recurring Transactions'!$J$39)/14)+1),0),IF('Recurring Transactions'!$F$39="Quarterly",IF(AND(AND('Recurring Transactions'!$J$39&lt;=EOMONTH($Q2055,0),$Q2055&lt;='Recurring Transactions'!$L$39),MOD((YEAR($Q2055)-YEAR('Recurring Transactions'!$J$39))*12+MONTH($Q2055)-MONTH('Recurring Transactions'!$J$39),3)=0),1,0),IF('Recurring Transactions'!$F$39="Annually",IF(AND(AND('Recurring Transactions'!$J$39&lt;=EOMONTH($Q2055,0),$Q2055&lt;='Recurring Transactions'!$L$39),MONTH($Q2055)=MONTH('Recurring Transactions'!$J$39)),1,0),0)))))))*'Recurring Transactions'!$D$39)</f>
        <v/>
      </c>
    </row>
    <row r="2056">
      <c r="N2056" s="126">
        <f>'Recurring Transactions'!$A$39</f>
        <v/>
      </c>
      <c r="O2056" s="126">
        <f>'Recurring Transactions'!$B$39</f>
        <v/>
      </c>
      <c r="P2056" s="126">
        <f>'Recurring Transactions'!$E$39</f>
        <v/>
      </c>
      <c r="Q2056" s="72">
        <f>IF('Recurring Transactions'!$J$39="","",EDATE('Recurring Transactions'!$J$39,54))</f>
        <v/>
      </c>
      <c r="R2056" s="126">
        <f>IF($Q2056="","",TEXT($Q2056,"mmm yyyy"))</f>
        <v/>
      </c>
      <c r="S2056" s="124">
        <f>IF(OR('Recurring Transactions'!$A$39="",$Q2056=""),0,(IF('Recurring Transactions'!$F$39="Monthly",IF(AND('Recurring Transactions'!$J$39&lt;=EOMONTH($Q2056,0),$Q2056&lt;='Recurring Transactions'!$L$39),1,0),IF('Recurring Transactions'!$F$39="Semi-monthly",IF(AND('Recurring Transactions'!$J$39&lt;=EOMONTH($Q2056,0),$Q2056&lt;='Recurring Transactions'!$L$39),2,0),IF('Recurring Transactions'!$F$39="Weekly",IF(AND('Recurring Transactions'!$J$39&lt;=EOMONTH($Q2056,0),$Q2056&lt;='Recurring Transactions'!$L$39),MAX(0,INT((MIN(EOMONTH($Q2056,0),'Recurring Transactions'!$L$39)-'Recurring Transactions'!$J$39)/7)+INT(-(MAX('Recurring Transactions'!$J$39,$Q2056)-'Recurring Transactions'!$J$39)/7)+1),0),IF('Recurring Transactions'!$F$39="Bi-weekly",IF(AND('Recurring Transactions'!$J$39&lt;=EOMONTH($Q2056,0),$Q2056&lt;='Recurring Transactions'!$L$39),MAX(0,INT((MIN(EOMONTH($Q2056,0),'Recurring Transactions'!$L$39)-'Recurring Transactions'!$J$39)/14)+INT(-(MAX('Recurring Transactions'!$J$39,$Q2056)-'Recurring Transactions'!$J$39)/14)+1),0),IF('Recurring Transactions'!$F$39="Quarterly",IF(AND(AND('Recurring Transactions'!$J$39&lt;=EOMONTH($Q2056,0),$Q2056&lt;='Recurring Transactions'!$L$39),MOD((YEAR($Q2056)-YEAR('Recurring Transactions'!$J$39))*12+MONTH($Q2056)-MONTH('Recurring Transactions'!$J$39),3)=0),1,0),IF('Recurring Transactions'!$F$39="Annually",IF(AND(AND('Recurring Transactions'!$J$39&lt;=EOMONTH($Q2056,0),$Q2056&lt;='Recurring Transactions'!$L$39),MONTH($Q2056)=MONTH('Recurring Transactions'!$J$39)),1,0),0)))))))*'Recurring Transactions'!$D$39)</f>
        <v/>
      </c>
    </row>
    <row r="2057">
      <c r="N2057" s="126">
        <f>'Recurring Transactions'!$A$39</f>
        <v/>
      </c>
      <c r="O2057" s="126">
        <f>'Recurring Transactions'!$B$39</f>
        <v/>
      </c>
      <c r="P2057" s="126">
        <f>'Recurring Transactions'!$E$39</f>
        <v/>
      </c>
      <c r="Q2057" s="72">
        <f>IF('Recurring Transactions'!$J$39="","",EDATE('Recurring Transactions'!$J$39,55))</f>
        <v/>
      </c>
      <c r="R2057" s="126">
        <f>IF($Q2057="","",TEXT($Q2057,"mmm yyyy"))</f>
        <v/>
      </c>
      <c r="S2057" s="124">
        <f>IF(OR('Recurring Transactions'!$A$39="",$Q2057=""),0,(IF('Recurring Transactions'!$F$39="Monthly",IF(AND('Recurring Transactions'!$J$39&lt;=EOMONTH($Q2057,0),$Q2057&lt;='Recurring Transactions'!$L$39),1,0),IF('Recurring Transactions'!$F$39="Semi-monthly",IF(AND('Recurring Transactions'!$J$39&lt;=EOMONTH($Q2057,0),$Q2057&lt;='Recurring Transactions'!$L$39),2,0),IF('Recurring Transactions'!$F$39="Weekly",IF(AND('Recurring Transactions'!$J$39&lt;=EOMONTH($Q2057,0),$Q2057&lt;='Recurring Transactions'!$L$39),MAX(0,INT((MIN(EOMONTH($Q2057,0),'Recurring Transactions'!$L$39)-'Recurring Transactions'!$J$39)/7)+INT(-(MAX('Recurring Transactions'!$J$39,$Q2057)-'Recurring Transactions'!$J$39)/7)+1),0),IF('Recurring Transactions'!$F$39="Bi-weekly",IF(AND('Recurring Transactions'!$J$39&lt;=EOMONTH($Q2057,0),$Q2057&lt;='Recurring Transactions'!$L$39),MAX(0,INT((MIN(EOMONTH($Q2057,0),'Recurring Transactions'!$L$39)-'Recurring Transactions'!$J$39)/14)+INT(-(MAX('Recurring Transactions'!$J$39,$Q2057)-'Recurring Transactions'!$J$39)/14)+1),0),IF('Recurring Transactions'!$F$39="Quarterly",IF(AND(AND('Recurring Transactions'!$J$39&lt;=EOMONTH($Q2057,0),$Q2057&lt;='Recurring Transactions'!$L$39),MOD((YEAR($Q2057)-YEAR('Recurring Transactions'!$J$39))*12+MONTH($Q2057)-MONTH('Recurring Transactions'!$J$39),3)=0),1,0),IF('Recurring Transactions'!$F$39="Annually",IF(AND(AND('Recurring Transactions'!$J$39&lt;=EOMONTH($Q2057,0),$Q2057&lt;='Recurring Transactions'!$L$39),MONTH($Q2057)=MONTH('Recurring Transactions'!$J$39)),1,0),0)))))))*'Recurring Transactions'!$D$39)</f>
        <v/>
      </c>
    </row>
    <row r="2058">
      <c r="N2058" s="126">
        <f>'Recurring Transactions'!$A$39</f>
        <v/>
      </c>
      <c r="O2058" s="126">
        <f>'Recurring Transactions'!$B$39</f>
        <v/>
      </c>
      <c r="P2058" s="126">
        <f>'Recurring Transactions'!$E$39</f>
        <v/>
      </c>
      <c r="Q2058" s="72">
        <f>IF('Recurring Transactions'!$J$39="","",EDATE('Recurring Transactions'!$J$39,56))</f>
        <v/>
      </c>
      <c r="R2058" s="126">
        <f>IF($Q2058="","",TEXT($Q2058,"mmm yyyy"))</f>
        <v/>
      </c>
      <c r="S2058" s="124">
        <f>IF(OR('Recurring Transactions'!$A$39="",$Q2058=""),0,(IF('Recurring Transactions'!$F$39="Monthly",IF(AND('Recurring Transactions'!$J$39&lt;=EOMONTH($Q2058,0),$Q2058&lt;='Recurring Transactions'!$L$39),1,0),IF('Recurring Transactions'!$F$39="Semi-monthly",IF(AND('Recurring Transactions'!$J$39&lt;=EOMONTH($Q2058,0),$Q2058&lt;='Recurring Transactions'!$L$39),2,0),IF('Recurring Transactions'!$F$39="Weekly",IF(AND('Recurring Transactions'!$J$39&lt;=EOMONTH($Q2058,0),$Q2058&lt;='Recurring Transactions'!$L$39),MAX(0,INT((MIN(EOMONTH($Q2058,0),'Recurring Transactions'!$L$39)-'Recurring Transactions'!$J$39)/7)+INT(-(MAX('Recurring Transactions'!$J$39,$Q2058)-'Recurring Transactions'!$J$39)/7)+1),0),IF('Recurring Transactions'!$F$39="Bi-weekly",IF(AND('Recurring Transactions'!$J$39&lt;=EOMONTH($Q2058,0),$Q2058&lt;='Recurring Transactions'!$L$39),MAX(0,INT((MIN(EOMONTH($Q2058,0),'Recurring Transactions'!$L$39)-'Recurring Transactions'!$J$39)/14)+INT(-(MAX('Recurring Transactions'!$J$39,$Q2058)-'Recurring Transactions'!$J$39)/14)+1),0),IF('Recurring Transactions'!$F$39="Quarterly",IF(AND(AND('Recurring Transactions'!$J$39&lt;=EOMONTH($Q2058,0),$Q2058&lt;='Recurring Transactions'!$L$39),MOD((YEAR($Q2058)-YEAR('Recurring Transactions'!$J$39))*12+MONTH($Q2058)-MONTH('Recurring Transactions'!$J$39),3)=0),1,0),IF('Recurring Transactions'!$F$39="Annually",IF(AND(AND('Recurring Transactions'!$J$39&lt;=EOMONTH($Q2058,0),$Q2058&lt;='Recurring Transactions'!$L$39),MONTH($Q2058)=MONTH('Recurring Transactions'!$J$39)),1,0),0)))))))*'Recurring Transactions'!$D$39)</f>
        <v/>
      </c>
    </row>
    <row r="2059">
      <c r="N2059" s="126">
        <f>'Recurring Transactions'!$A$39</f>
        <v/>
      </c>
      <c r="O2059" s="126">
        <f>'Recurring Transactions'!$B$39</f>
        <v/>
      </c>
      <c r="P2059" s="126">
        <f>'Recurring Transactions'!$E$39</f>
        <v/>
      </c>
      <c r="Q2059" s="72">
        <f>IF('Recurring Transactions'!$J$39="","",EDATE('Recurring Transactions'!$J$39,57))</f>
        <v/>
      </c>
      <c r="R2059" s="126">
        <f>IF($Q2059="","",TEXT($Q2059,"mmm yyyy"))</f>
        <v/>
      </c>
      <c r="S2059" s="124">
        <f>IF(OR('Recurring Transactions'!$A$39="",$Q2059=""),0,(IF('Recurring Transactions'!$F$39="Monthly",IF(AND('Recurring Transactions'!$J$39&lt;=EOMONTH($Q2059,0),$Q2059&lt;='Recurring Transactions'!$L$39),1,0),IF('Recurring Transactions'!$F$39="Semi-monthly",IF(AND('Recurring Transactions'!$J$39&lt;=EOMONTH($Q2059,0),$Q2059&lt;='Recurring Transactions'!$L$39),2,0),IF('Recurring Transactions'!$F$39="Weekly",IF(AND('Recurring Transactions'!$J$39&lt;=EOMONTH($Q2059,0),$Q2059&lt;='Recurring Transactions'!$L$39),MAX(0,INT((MIN(EOMONTH($Q2059,0),'Recurring Transactions'!$L$39)-'Recurring Transactions'!$J$39)/7)+INT(-(MAX('Recurring Transactions'!$J$39,$Q2059)-'Recurring Transactions'!$J$39)/7)+1),0),IF('Recurring Transactions'!$F$39="Bi-weekly",IF(AND('Recurring Transactions'!$J$39&lt;=EOMONTH($Q2059,0),$Q2059&lt;='Recurring Transactions'!$L$39),MAX(0,INT((MIN(EOMONTH($Q2059,0),'Recurring Transactions'!$L$39)-'Recurring Transactions'!$J$39)/14)+INT(-(MAX('Recurring Transactions'!$J$39,$Q2059)-'Recurring Transactions'!$J$39)/14)+1),0),IF('Recurring Transactions'!$F$39="Quarterly",IF(AND(AND('Recurring Transactions'!$J$39&lt;=EOMONTH($Q2059,0),$Q2059&lt;='Recurring Transactions'!$L$39),MOD((YEAR($Q2059)-YEAR('Recurring Transactions'!$J$39))*12+MONTH($Q2059)-MONTH('Recurring Transactions'!$J$39),3)=0),1,0),IF('Recurring Transactions'!$F$39="Annually",IF(AND(AND('Recurring Transactions'!$J$39&lt;=EOMONTH($Q2059,0),$Q2059&lt;='Recurring Transactions'!$L$39),MONTH($Q2059)=MONTH('Recurring Transactions'!$J$39)),1,0),0)))))))*'Recurring Transactions'!$D$39)</f>
        <v/>
      </c>
    </row>
    <row r="2060">
      <c r="N2060" s="126">
        <f>'Recurring Transactions'!$A$39</f>
        <v/>
      </c>
      <c r="O2060" s="126">
        <f>'Recurring Transactions'!$B$39</f>
        <v/>
      </c>
      <c r="P2060" s="126">
        <f>'Recurring Transactions'!$E$39</f>
        <v/>
      </c>
      <c r="Q2060" s="72">
        <f>IF('Recurring Transactions'!$J$39="","",EDATE('Recurring Transactions'!$J$39,58))</f>
        <v/>
      </c>
      <c r="R2060" s="126">
        <f>IF($Q2060="","",TEXT($Q2060,"mmm yyyy"))</f>
        <v/>
      </c>
      <c r="S2060" s="124">
        <f>IF(OR('Recurring Transactions'!$A$39="",$Q2060=""),0,(IF('Recurring Transactions'!$F$39="Monthly",IF(AND('Recurring Transactions'!$J$39&lt;=EOMONTH($Q2060,0),$Q2060&lt;='Recurring Transactions'!$L$39),1,0),IF('Recurring Transactions'!$F$39="Semi-monthly",IF(AND('Recurring Transactions'!$J$39&lt;=EOMONTH($Q2060,0),$Q2060&lt;='Recurring Transactions'!$L$39),2,0),IF('Recurring Transactions'!$F$39="Weekly",IF(AND('Recurring Transactions'!$J$39&lt;=EOMONTH($Q2060,0),$Q2060&lt;='Recurring Transactions'!$L$39),MAX(0,INT((MIN(EOMONTH($Q2060,0),'Recurring Transactions'!$L$39)-'Recurring Transactions'!$J$39)/7)+INT(-(MAX('Recurring Transactions'!$J$39,$Q2060)-'Recurring Transactions'!$J$39)/7)+1),0),IF('Recurring Transactions'!$F$39="Bi-weekly",IF(AND('Recurring Transactions'!$J$39&lt;=EOMONTH($Q2060,0),$Q2060&lt;='Recurring Transactions'!$L$39),MAX(0,INT((MIN(EOMONTH($Q2060,0),'Recurring Transactions'!$L$39)-'Recurring Transactions'!$J$39)/14)+INT(-(MAX('Recurring Transactions'!$J$39,$Q2060)-'Recurring Transactions'!$J$39)/14)+1),0),IF('Recurring Transactions'!$F$39="Quarterly",IF(AND(AND('Recurring Transactions'!$J$39&lt;=EOMONTH($Q2060,0),$Q2060&lt;='Recurring Transactions'!$L$39),MOD((YEAR($Q2060)-YEAR('Recurring Transactions'!$J$39))*12+MONTH($Q2060)-MONTH('Recurring Transactions'!$J$39),3)=0),1,0),IF('Recurring Transactions'!$F$39="Annually",IF(AND(AND('Recurring Transactions'!$J$39&lt;=EOMONTH($Q2060,0),$Q2060&lt;='Recurring Transactions'!$L$39),MONTH($Q2060)=MONTH('Recurring Transactions'!$J$39)),1,0),0)))))))*'Recurring Transactions'!$D$39)</f>
        <v/>
      </c>
    </row>
    <row r="2061">
      <c r="N2061" s="126">
        <f>'Recurring Transactions'!$A$39</f>
        <v/>
      </c>
      <c r="O2061" s="126">
        <f>'Recurring Transactions'!$B$39</f>
        <v/>
      </c>
      <c r="P2061" s="126">
        <f>'Recurring Transactions'!$E$39</f>
        <v/>
      </c>
      <c r="Q2061" s="72">
        <f>IF('Recurring Transactions'!$J$39="","",EDATE('Recurring Transactions'!$J$39,59))</f>
        <v/>
      </c>
      <c r="R2061" s="126">
        <f>IF($Q2061="","",TEXT($Q2061,"mmm yyyy"))</f>
        <v/>
      </c>
      <c r="S2061" s="124">
        <f>IF(OR('Recurring Transactions'!$A$39="",$Q2061=""),0,(IF('Recurring Transactions'!$F$39="Monthly",IF(AND('Recurring Transactions'!$J$39&lt;=EOMONTH($Q2061,0),$Q2061&lt;='Recurring Transactions'!$L$39),1,0),IF('Recurring Transactions'!$F$39="Semi-monthly",IF(AND('Recurring Transactions'!$J$39&lt;=EOMONTH($Q2061,0),$Q2061&lt;='Recurring Transactions'!$L$39),2,0),IF('Recurring Transactions'!$F$39="Weekly",IF(AND('Recurring Transactions'!$J$39&lt;=EOMONTH($Q2061,0),$Q2061&lt;='Recurring Transactions'!$L$39),MAX(0,INT((MIN(EOMONTH($Q2061,0),'Recurring Transactions'!$L$39)-'Recurring Transactions'!$J$39)/7)+INT(-(MAX('Recurring Transactions'!$J$39,$Q2061)-'Recurring Transactions'!$J$39)/7)+1),0),IF('Recurring Transactions'!$F$39="Bi-weekly",IF(AND('Recurring Transactions'!$J$39&lt;=EOMONTH($Q2061,0),$Q2061&lt;='Recurring Transactions'!$L$39),MAX(0,INT((MIN(EOMONTH($Q2061,0),'Recurring Transactions'!$L$39)-'Recurring Transactions'!$J$39)/14)+INT(-(MAX('Recurring Transactions'!$J$39,$Q2061)-'Recurring Transactions'!$J$39)/14)+1),0),IF('Recurring Transactions'!$F$39="Quarterly",IF(AND(AND('Recurring Transactions'!$J$39&lt;=EOMONTH($Q2061,0),$Q2061&lt;='Recurring Transactions'!$L$39),MOD((YEAR($Q2061)-YEAR('Recurring Transactions'!$J$39))*12+MONTH($Q2061)-MONTH('Recurring Transactions'!$J$39),3)=0),1,0),IF('Recurring Transactions'!$F$39="Annually",IF(AND(AND('Recurring Transactions'!$J$39&lt;=EOMONTH($Q2061,0),$Q2061&lt;='Recurring Transactions'!$L$39),MONTH($Q2061)=MONTH('Recurring Transactions'!$J$39)),1,0),0)))))))*'Recurring Transactions'!$D$39)</f>
        <v/>
      </c>
    </row>
    <row r="2062">
      <c r="N2062" s="126">
        <f>'Recurring Transactions'!$A$40</f>
        <v/>
      </c>
      <c r="O2062" s="126">
        <f>'Recurring Transactions'!$B$40</f>
        <v/>
      </c>
      <c r="P2062" s="126">
        <f>'Recurring Transactions'!$E$40</f>
        <v/>
      </c>
      <c r="Q2062" s="72">
        <f>IF('Recurring Transactions'!$J$40="","",EDATE('Recurring Transactions'!$J$40,0))</f>
        <v/>
      </c>
      <c r="R2062" s="126">
        <f>IF($Q2062="","",TEXT($Q2062,"mmm yyyy"))</f>
        <v/>
      </c>
      <c r="S2062" s="124">
        <f>IF(OR('Recurring Transactions'!$A$40="",$Q2062=""),0,(IF('Recurring Transactions'!$F$40="Monthly",IF(AND('Recurring Transactions'!$J$40&lt;=EOMONTH($Q2062,0),$Q2062&lt;='Recurring Transactions'!$L$40),1,0),IF('Recurring Transactions'!$F$40="Semi-monthly",IF(AND('Recurring Transactions'!$J$40&lt;=EOMONTH($Q2062,0),$Q2062&lt;='Recurring Transactions'!$L$40),2,0),IF('Recurring Transactions'!$F$40="Weekly",IF(AND('Recurring Transactions'!$J$40&lt;=EOMONTH($Q2062,0),$Q2062&lt;='Recurring Transactions'!$L$40),MAX(0,INT((MIN(EOMONTH($Q2062,0),'Recurring Transactions'!$L$40)-'Recurring Transactions'!$J$40)/7)+INT(-(MAX('Recurring Transactions'!$J$40,$Q2062)-'Recurring Transactions'!$J$40)/7)+1),0),IF('Recurring Transactions'!$F$40="Bi-weekly",IF(AND('Recurring Transactions'!$J$40&lt;=EOMONTH($Q2062,0),$Q2062&lt;='Recurring Transactions'!$L$40),MAX(0,INT((MIN(EOMONTH($Q2062,0),'Recurring Transactions'!$L$40)-'Recurring Transactions'!$J$40)/14)+INT(-(MAX('Recurring Transactions'!$J$40,$Q2062)-'Recurring Transactions'!$J$40)/14)+1),0),IF('Recurring Transactions'!$F$40="Quarterly",IF(AND(AND('Recurring Transactions'!$J$40&lt;=EOMONTH($Q2062,0),$Q2062&lt;='Recurring Transactions'!$L$40),MOD((YEAR($Q2062)-YEAR('Recurring Transactions'!$J$40))*12+MONTH($Q2062)-MONTH('Recurring Transactions'!$J$40),3)=0),1,0),IF('Recurring Transactions'!$F$40="Annually",IF(AND(AND('Recurring Transactions'!$J$40&lt;=EOMONTH($Q2062,0),$Q2062&lt;='Recurring Transactions'!$L$40),MONTH($Q2062)=MONTH('Recurring Transactions'!$J$40)),1,0),0)))))))*'Recurring Transactions'!$D$40)</f>
        <v/>
      </c>
    </row>
    <row r="2063">
      <c r="N2063" s="126">
        <f>'Recurring Transactions'!$A$40</f>
        <v/>
      </c>
      <c r="O2063" s="126">
        <f>'Recurring Transactions'!$B$40</f>
        <v/>
      </c>
      <c r="P2063" s="126">
        <f>'Recurring Transactions'!$E$40</f>
        <v/>
      </c>
      <c r="Q2063" s="72">
        <f>IF('Recurring Transactions'!$J$40="","",EDATE('Recurring Transactions'!$J$40,1))</f>
        <v/>
      </c>
      <c r="R2063" s="126">
        <f>IF($Q2063="","",TEXT($Q2063,"mmm yyyy"))</f>
        <v/>
      </c>
      <c r="S2063" s="124">
        <f>IF(OR('Recurring Transactions'!$A$40="",$Q2063=""),0,(IF('Recurring Transactions'!$F$40="Monthly",IF(AND('Recurring Transactions'!$J$40&lt;=EOMONTH($Q2063,0),$Q2063&lt;='Recurring Transactions'!$L$40),1,0),IF('Recurring Transactions'!$F$40="Semi-monthly",IF(AND('Recurring Transactions'!$J$40&lt;=EOMONTH($Q2063,0),$Q2063&lt;='Recurring Transactions'!$L$40),2,0),IF('Recurring Transactions'!$F$40="Weekly",IF(AND('Recurring Transactions'!$J$40&lt;=EOMONTH($Q2063,0),$Q2063&lt;='Recurring Transactions'!$L$40),MAX(0,INT((MIN(EOMONTH($Q2063,0),'Recurring Transactions'!$L$40)-'Recurring Transactions'!$J$40)/7)+INT(-(MAX('Recurring Transactions'!$J$40,$Q2063)-'Recurring Transactions'!$J$40)/7)+1),0),IF('Recurring Transactions'!$F$40="Bi-weekly",IF(AND('Recurring Transactions'!$J$40&lt;=EOMONTH($Q2063,0),$Q2063&lt;='Recurring Transactions'!$L$40),MAX(0,INT((MIN(EOMONTH($Q2063,0),'Recurring Transactions'!$L$40)-'Recurring Transactions'!$J$40)/14)+INT(-(MAX('Recurring Transactions'!$J$40,$Q2063)-'Recurring Transactions'!$J$40)/14)+1),0),IF('Recurring Transactions'!$F$40="Quarterly",IF(AND(AND('Recurring Transactions'!$J$40&lt;=EOMONTH($Q2063,0),$Q2063&lt;='Recurring Transactions'!$L$40),MOD((YEAR($Q2063)-YEAR('Recurring Transactions'!$J$40))*12+MONTH($Q2063)-MONTH('Recurring Transactions'!$J$40),3)=0),1,0),IF('Recurring Transactions'!$F$40="Annually",IF(AND(AND('Recurring Transactions'!$J$40&lt;=EOMONTH($Q2063,0),$Q2063&lt;='Recurring Transactions'!$L$40),MONTH($Q2063)=MONTH('Recurring Transactions'!$J$40)),1,0),0)))))))*'Recurring Transactions'!$D$40)</f>
        <v/>
      </c>
    </row>
    <row r="2064">
      <c r="N2064" s="126">
        <f>'Recurring Transactions'!$A$40</f>
        <v/>
      </c>
      <c r="O2064" s="126">
        <f>'Recurring Transactions'!$B$40</f>
        <v/>
      </c>
      <c r="P2064" s="126">
        <f>'Recurring Transactions'!$E$40</f>
        <v/>
      </c>
      <c r="Q2064" s="72">
        <f>IF('Recurring Transactions'!$J$40="","",EDATE('Recurring Transactions'!$J$40,2))</f>
        <v/>
      </c>
      <c r="R2064" s="126">
        <f>IF($Q2064="","",TEXT($Q2064,"mmm yyyy"))</f>
        <v/>
      </c>
      <c r="S2064" s="124">
        <f>IF(OR('Recurring Transactions'!$A$40="",$Q2064=""),0,(IF('Recurring Transactions'!$F$40="Monthly",IF(AND('Recurring Transactions'!$J$40&lt;=EOMONTH($Q2064,0),$Q2064&lt;='Recurring Transactions'!$L$40),1,0),IF('Recurring Transactions'!$F$40="Semi-monthly",IF(AND('Recurring Transactions'!$J$40&lt;=EOMONTH($Q2064,0),$Q2064&lt;='Recurring Transactions'!$L$40),2,0),IF('Recurring Transactions'!$F$40="Weekly",IF(AND('Recurring Transactions'!$J$40&lt;=EOMONTH($Q2064,0),$Q2064&lt;='Recurring Transactions'!$L$40),MAX(0,INT((MIN(EOMONTH($Q2064,0),'Recurring Transactions'!$L$40)-'Recurring Transactions'!$J$40)/7)+INT(-(MAX('Recurring Transactions'!$J$40,$Q2064)-'Recurring Transactions'!$J$40)/7)+1),0),IF('Recurring Transactions'!$F$40="Bi-weekly",IF(AND('Recurring Transactions'!$J$40&lt;=EOMONTH($Q2064,0),$Q2064&lt;='Recurring Transactions'!$L$40),MAX(0,INT((MIN(EOMONTH($Q2064,0),'Recurring Transactions'!$L$40)-'Recurring Transactions'!$J$40)/14)+INT(-(MAX('Recurring Transactions'!$J$40,$Q2064)-'Recurring Transactions'!$J$40)/14)+1),0),IF('Recurring Transactions'!$F$40="Quarterly",IF(AND(AND('Recurring Transactions'!$J$40&lt;=EOMONTH($Q2064,0),$Q2064&lt;='Recurring Transactions'!$L$40),MOD((YEAR($Q2064)-YEAR('Recurring Transactions'!$J$40))*12+MONTH($Q2064)-MONTH('Recurring Transactions'!$J$40),3)=0),1,0),IF('Recurring Transactions'!$F$40="Annually",IF(AND(AND('Recurring Transactions'!$J$40&lt;=EOMONTH($Q2064,0),$Q2064&lt;='Recurring Transactions'!$L$40),MONTH($Q2064)=MONTH('Recurring Transactions'!$J$40)),1,0),0)))))))*'Recurring Transactions'!$D$40)</f>
        <v/>
      </c>
    </row>
    <row r="2065">
      <c r="N2065" s="126">
        <f>'Recurring Transactions'!$A$40</f>
        <v/>
      </c>
      <c r="O2065" s="126">
        <f>'Recurring Transactions'!$B$40</f>
        <v/>
      </c>
      <c r="P2065" s="126">
        <f>'Recurring Transactions'!$E$40</f>
        <v/>
      </c>
      <c r="Q2065" s="72">
        <f>IF('Recurring Transactions'!$J$40="","",EDATE('Recurring Transactions'!$J$40,3))</f>
        <v/>
      </c>
      <c r="R2065" s="126">
        <f>IF($Q2065="","",TEXT($Q2065,"mmm yyyy"))</f>
        <v/>
      </c>
      <c r="S2065" s="124">
        <f>IF(OR('Recurring Transactions'!$A$40="",$Q2065=""),0,(IF('Recurring Transactions'!$F$40="Monthly",IF(AND('Recurring Transactions'!$J$40&lt;=EOMONTH($Q2065,0),$Q2065&lt;='Recurring Transactions'!$L$40),1,0),IF('Recurring Transactions'!$F$40="Semi-monthly",IF(AND('Recurring Transactions'!$J$40&lt;=EOMONTH($Q2065,0),$Q2065&lt;='Recurring Transactions'!$L$40),2,0),IF('Recurring Transactions'!$F$40="Weekly",IF(AND('Recurring Transactions'!$J$40&lt;=EOMONTH($Q2065,0),$Q2065&lt;='Recurring Transactions'!$L$40),MAX(0,INT((MIN(EOMONTH($Q2065,0),'Recurring Transactions'!$L$40)-'Recurring Transactions'!$J$40)/7)+INT(-(MAX('Recurring Transactions'!$J$40,$Q2065)-'Recurring Transactions'!$J$40)/7)+1),0),IF('Recurring Transactions'!$F$40="Bi-weekly",IF(AND('Recurring Transactions'!$J$40&lt;=EOMONTH($Q2065,0),$Q2065&lt;='Recurring Transactions'!$L$40),MAX(0,INT((MIN(EOMONTH($Q2065,0),'Recurring Transactions'!$L$40)-'Recurring Transactions'!$J$40)/14)+INT(-(MAX('Recurring Transactions'!$J$40,$Q2065)-'Recurring Transactions'!$J$40)/14)+1),0),IF('Recurring Transactions'!$F$40="Quarterly",IF(AND(AND('Recurring Transactions'!$J$40&lt;=EOMONTH($Q2065,0),$Q2065&lt;='Recurring Transactions'!$L$40),MOD((YEAR($Q2065)-YEAR('Recurring Transactions'!$J$40))*12+MONTH($Q2065)-MONTH('Recurring Transactions'!$J$40),3)=0),1,0),IF('Recurring Transactions'!$F$40="Annually",IF(AND(AND('Recurring Transactions'!$J$40&lt;=EOMONTH($Q2065,0),$Q2065&lt;='Recurring Transactions'!$L$40),MONTH($Q2065)=MONTH('Recurring Transactions'!$J$40)),1,0),0)))))))*'Recurring Transactions'!$D$40)</f>
        <v/>
      </c>
    </row>
    <row r="2066">
      <c r="N2066" s="126">
        <f>'Recurring Transactions'!$A$40</f>
        <v/>
      </c>
      <c r="O2066" s="126">
        <f>'Recurring Transactions'!$B$40</f>
        <v/>
      </c>
      <c r="P2066" s="126">
        <f>'Recurring Transactions'!$E$40</f>
        <v/>
      </c>
      <c r="Q2066" s="72">
        <f>IF('Recurring Transactions'!$J$40="","",EDATE('Recurring Transactions'!$J$40,4))</f>
        <v/>
      </c>
      <c r="R2066" s="126">
        <f>IF($Q2066="","",TEXT($Q2066,"mmm yyyy"))</f>
        <v/>
      </c>
      <c r="S2066" s="124">
        <f>IF(OR('Recurring Transactions'!$A$40="",$Q2066=""),0,(IF('Recurring Transactions'!$F$40="Monthly",IF(AND('Recurring Transactions'!$J$40&lt;=EOMONTH($Q2066,0),$Q2066&lt;='Recurring Transactions'!$L$40),1,0),IF('Recurring Transactions'!$F$40="Semi-monthly",IF(AND('Recurring Transactions'!$J$40&lt;=EOMONTH($Q2066,0),$Q2066&lt;='Recurring Transactions'!$L$40),2,0),IF('Recurring Transactions'!$F$40="Weekly",IF(AND('Recurring Transactions'!$J$40&lt;=EOMONTH($Q2066,0),$Q2066&lt;='Recurring Transactions'!$L$40),MAX(0,INT((MIN(EOMONTH($Q2066,0),'Recurring Transactions'!$L$40)-'Recurring Transactions'!$J$40)/7)+INT(-(MAX('Recurring Transactions'!$J$40,$Q2066)-'Recurring Transactions'!$J$40)/7)+1),0),IF('Recurring Transactions'!$F$40="Bi-weekly",IF(AND('Recurring Transactions'!$J$40&lt;=EOMONTH($Q2066,0),$Q2066&lt;='Recurring Transactions'!$L$40),MAX(0,INT((MIN(EOMONTH($Q2066,0),'Recurring Transactions'!$L$40)-'Recurring Transactions'!$J$40)/14)+INT(-(MAX('Recurring Transactions'!$J$40,$Q2066)-'Recurring Transactions'!$J$40)/14)+1),0),IF('Recurring Transactions'!$F$40="Quarterly",IF(AND(AND('Recurring Transactions'!$J$40&lt;=EOMONTH($Q2066,0),$Q2066&lt;='Recurring Transactions'!$L$40),MOD((YEAR($Q2066)-YEAR('Recurring Transactions'!$J$40))*12+MONTH($Q2066)-MONTH('Recurring Transactions'!$J$40),3)=0),1,0),IF('Recurring Transactions'!$F$40="Annually",IF(AND(AND('Recurring Transactions'!$J$40&lt;=EOMONTH($Q2066,0),$Q2066&lt;='Recurring Transactions'!$L$40),MONTH($Q2066)=MONTH('Recurring Transactions'!$J$40)),1,0),0)))))))*'Recurring Transactions'!$D$40)</f>
        <v/>
      </c>
    </row>
    <row r="2067">
      <c r="N2067" s="126">
        <f>'Recurring Transactions'!$A$40</f>
        <v/>
      </c>
      <c r="O2067" s="126">
        <f>'Recurring Transactions'!$B$40</f>
        <v/>
      </c>
      <c r="P2067" s="126">
        <f>'Recurring Transactions'!$E$40</f>
        <v/>
      </c>
      <c r="Q2067" s="72">
        <f>IF('Recurring Transactions'!$J$40="","",EDATE('Recurring Transactions'!$J$40,5))</f>
        <v/>
      </c>
      <c r="R2067" s="126">
        <f>IF($Q2067="","",TEXT($Q2067,"mmm yyyy"))</f>
        <v/>
      </c>
      <c r="S2067" s="124">
        <f>IF(OR('Recurring Transactions'!$A$40="",$Q2067=""),0,(IF('Recurring Transactions'!$F$40="Monthly",IF(AND('Recurring Transactions'!$J$40&lt;=EOMONTH($Q2067,0),$Q2067&lt;='Recurring Transactions'!$L$40),1,0),IF('Recurring Transactions'!$F$40="Semi-monthly",IF(AND('Recurring Transactions'!$J$40&lt;=EOMONTH($Q2067,0),$Q2067&lt;='Recurring Transactions'!$L$40),2,0),IF('Recurring Transactions'!$F$40="Weekly",IF(AND('Recurring Transactions'!$J$40&lt;=EOMONTH($Q2067,0),$Q2067&lt;='Recurring Transactions'!$L$40),MAX(0,INT((MIN(EOMONTH($Q2067,0),'Recurring Transactions'!$L$40)-'Recurring Transactions'!$J$40)/7)+INT(-(MAX('Recurring Transactions'!$J$40,$Q2067)-'Recurring Transactions'!$J$40)/7)+1),0),IF('Recurring Transactions'!$F$40="Bi-weekly",IF(AND('Recurring Transactions'!$J$40&lt;=EOMONTH($Q2067,0),$Q2067&lt;='Recurring Transactions'!$L$40),MAX(0,INT((MIN(EOMONTH($Q2067,0),'Recurring Transactions'!$L$40)-'Recurring Transactions'!$J$40)/14)+INT(-(MAX('Recurring Transactions'!$J$40,$Q2067)-'Recurring Transactions'!$J$40)/14)+1),0),IF('Recurring Transactions'!$F$40="Quarterly",IF(AND(AND('Recurring Transactions'!$J$40&lt;=EOMONTH($Q2067,0),$Q2067&lt;='Recurring Transactions'!$L$40),MOD((YEAR($Q2067)-YEAR('Recurring Transactions'!$J$40))*12+MONTH($Q2067)-MONTH('Recurring Transactions'!$J$40),3)=0),1,0),IF('Recurring Transactions'!$F$40="Annually",IF(AND(AND('Recurring Transactions'!$J$40&lt;=EOMONTH($Q2067,0),$Q2067&lt;='Recurring Transactions'!$L$40),MONTH($Q2067)=MONTH('Recurring Transactions'!$J$40)),1,0),0)))))))*'Recurring Transactions'!$D$40)</f>
        <v/>
      </c>
    </row>
    <row r="2068">
      <c r="N2068" s="126">
        <f>'Recurring Transactions'!$A$40</f>
        <v/>
      </c>
      <c r="O2068" s="126">
        <f>'Recurring Transactions'!$B$40</f>
        <v/>
      </c>
      <c r="P2068" s="126">
        <f>'Recurring Transactions'!$E$40</f>
        <v/>
      </c>
      <c r="Q2068" s="72">
        <f>IF('Recurring Transactions'!$J$40="","",EDATE('Recurring Transactions'!$J$40,6))</f>
        <v/>
      </c>
      <c r="R2068" s="126">
        <f>IF($Q2068="","",TEXT($Q2068,"mmm yyyy"))</f>
        <v/>
      </c>
      <c r="S2068" s="124">
        <f>IF(OR('Recurring Transactions'!$A$40="",$Q2068=""),0,(IF('Recurring Transactions'!$F$40="Monthly",IF(AND('Recurring Transactions'!$J$40&lt;=EOMONTH($Q2068,0),$Q2068&lt;='Recurring Transactions'!$L$40),1,0),IF('Recurring Transactions'!$F$40="Semi-monthly",IF(AND('Recurring Transactions'!$J$40&lt;=EOMONTH($Q2068,0),$Q2068&lt;='Recurring Transactions'!$L$40),2,0),IF('Recurring Transactions'!$F$40="Weekly",IF(AND('Recurring Transactions'!$J$40&lt;=EOMONTH($Q2068,0),$Q2068&lt;='Recurring Transactions'!$L$40),MAX(0,INT((MIN(EOMONTH($Q2068,0),'Recurring Transactions'!$L$40)-'Recurring Transactions'!$J$40)/7)+INT(-(MAX('Recurring Transactions'!$J$40,$Q2068)-'Recurring Transactions'!$J$40)/7)+1),0),IF('Recurring Transactions'!$F$40="Bi-weekly",IF(AND('Recurring Transactions'!$J$40&lt;=EOMONTH($Q2068,0),$Q2068&lt;='Recurring Transactions'!$L$40),MAX(0,INT((MIN(EOMONTH($Q2068,0),'Recurring Transactions'!$L$40)-'Recurring Transactions'!$J$40)/14)+INT(-(MAX('Recurring Transactions'!$J$40,$Q2068)-'Recurring Transactions'!$J$40)/14)+1),0),IF('Recurring Transactions'!$F$40="Quarterly",IF(AND(AND('Recurring Transactions'!$J$40&lt;=EOMONTH($Q2068,0),$Q2068&lt;='Recurring Transactions'!$L$40),MOD((YEAR($Q2068)-YEAR('Recurring Transactions'!$J$40))*12+MONTH($Q2068)-MONTH('Recurring Transactions'!$J$40),3)=0),1,0),IF('Recurring Transactions'!$F$40="Annually",IF(AND(AND('Recurring Transactions'!$J$40&lt;=EOMONTH($Q2068,0),$Q2068&lt;='Recurring Transactions'!$L$40),MONTH($Q2068)=MONTH('Recurring Transactions'!$J$40)),1,0),0)))))))*'Recurring Transactions'!$D$40)</f>
        <v/>
      </c>
    </row>
    <row r="2069">
      <c r="N2069" s="126">
        <f>'Recurring Transactions'!$A$40</f>
        <v/>
      </c>
      <c r="O2069" s="126">
        <f>'Recurring Transactions'!$B$40</f>
        <v/>
      </c>
      <c r="P2069" s="126">
        <f>'Recurring Transactions'!$E$40</f>
        <v/>
      </c>
      <c r="Q2069" s="72">
        <f>IF('Recurring Transactions'!$J$40="","",EDATE('Recurring Transactions'!$J$40,7))</f>
        <v/>
      </c>
      <c r="R2069" s="126">
        <f>IF($Q2069="","",TEXT($Q2069,"mmm yyyy"))</f>
        <v/>
      </c>
      <c r="S2069" s="124">
        <f>IF(OR('Recurring Transactions'!$A$40="",$Q2069=""),0,(IF('Recurring Transactions'!$F$40="Monthly",IF(AND('Recurring Transactions'!$J$40&lt;=EOMONTH($Q2069,0),$Q2069&lt;='Recurring Transactions'!$L$40),1,0),IF('Recurring Transactions'!$F$40="Semi-monthly",IF(AND('Recurring Transactions'!$J$40&lt;=EOMONTH($Q2069,0),$Q2069&lt;='Recurring Transactions'!$L$40),2,0),IF('Recurring Transactions'!$F$40="Weekly",IF(AND('Recurring Transactions'!$J$40&lt;=EOMONTH($Q2069,0),$Q2069&lt;='Recurring Transactions'!$L$40),MAX(0,INT((MIN(EOMONTH($Q2069,0),'Recurring Transactions'!$L$40)-'Recurring Transactions'!$J$40)/7)+INT(-(MAX('Recurring Transactions'!$J$40,$Q2069)-'Recurring Transactions'!$J$40)/7)+1),0),IF('Recurring Transactions'!$F$40="Bi-weekly",IF(AND('Recurring Transactions'!$J$40&lt;=EOMONTH($Q2069,0),$Q2069&lt;='Recurring Transactions'!$L$40),MAX(0,INT((MIN(EOMONTH($Q2069,0),'Recurring Transactions'!$L$40)-'Recurring Transactions'!$J$40)/14)+INT(-(MAX('Recurring Transactions'!$J$40,$Q2069)-'Recurring Transactions'!$J$40)/14)+1),0),IF('Recurring Transactions'!$F$40="Quarterly",IF(AND(AND('Recurring Transactions'!$J$40&lt;=EOMONTH($Q2069,0),$Q2069&lt;='Recurring Transactions'!$L$40),MOD((YEAR($Q2069)-YEAR('Recurring Transactions'!$J$40))*12+MONTH($Q2069)-MONTH('Recurring Transactions'!$J$40),3)=0),1,0),IF('Recurring Transactions'!$F$40="Annually",IF(AND(AND('Recurring Transactions'!$J$40&lt;=EOMONTH($Q2069,0),$Q2069&lt;='Recurring Transactions'!$L$40),MONTH($Q2069)=MONTH('Recurring Transactions'!$J$40)),1,0),0)))))))*'Recurring Transactions'!$D$40)</f>
        <v/>
      </c>
    </row>
    <row r="2070">
      <c r="N2070" s="126">
        <f>'Recurring Transactions'!$A$40</f>
        <v/>
      </c>
      <c r="O2070" s="126">
        <f>'Recurring Transactions'!$B$40</f>
        <v/>
      </c>
      <c r="P2070" s="126">
        <f>'Recurring Transactions'!$E$40</f>
        <v/>
      </c>
      <c r="Q2070" s="72">
        <f>IF('Recurring Transactions'!$J$40="","",EDATE('Recurring Transactions'!$J$40,8))</f>
        <v/>
      </c>
      <c r="R2070" s="126">
        <f>IF($Q2070="","",TEXT($Q2070,"mmm yyyy"))</f>
        <v/>
      </c>
      <c r="S2070" s="124">
        <f>IF(OR('Recurring Transactions'!$A$40="",$Q2070=""),0,(IF('Recurring Transactions'!$F$40="Monthly",IF(AND('Recurring Transactions'!$J$40&lt;=EOMONTH($Q2070,0),$Q2070&lt;='Recurring Transactions'!$L$40),1,0),IF('Recurring Transactions'!$F$40="Semi-monthly",IF(AND('Recurring Transactions'!$J$40&lt;=EOMONTH($Q2070,0),$Q2070&lt;='Recurring Transactions'!$L$40),2,0),IF('Recurring Transactions'!$F$40="Weekly",IF(AND('Recurring Transactions'!$J$40&lt;=EOMONTH($Q2070,0),$Q2070&lt;='Recurring Transactions'!$L$40),MAX(0,INT((MIN(EOMONTH($Q2070,0),'Recurring Transactions'!$L$40)-'Recurring Transactions'!$J$40)/7)+INT(-(MAX('Recurring Transactions'!$J$40,$Q2070)-'Recurring Transactions'!$J$40)/7)+1),0),IF('Recurring Transactions'!$F$40="Bi-weekly",IF(AND('Recurring Transactions'!$J$40&lt;=EOMONTH($Q2070,0),$Q2070&lt;='Recurring Transactions'!$L$40),MAX(0,INT((MIN(EOMONTH($Q2070,0),'Recurring Transactions'!$L$40)-'Recurring Transactions'!$J$40)/14)+INT(-(MAX('Recurring Transactions'!$J$40,$Q2070)-'Recurring Transactions'!$J$40)/14)+1),0),IF('Recurring Transactions'!$F$40="Quarterly",IF(AND(AND('Recurring Transactions'!$J$40&lt;=EOMONTH($Q2070,0),$Q2070&lt;='Recurring Transactions'!$L$40),MOD((YEAR($Q2070)-YEAR('Recurring Transactions'!$J$40))*12+MONTH($Q2070)-MONTH('Recurring Transactions'!$J$40),3)=0),1,0),IF('Recurring Transactions'!$F$40="Annually",IF(AND(AND('Recurring Transactions'!$J$40&lt;=EOMONTH($Q2070,0),$Q2070&lt;='Recurring Transactions'!$L$40),MONTH($Q2070)=MONTH('Recurring Transactions'!$J$40)),1,0),0)))))))*'Recurring Transactions'!$D$40)</f>
        <v/>
      </c>
    </row>
    <row r="2071">
      <c r="N2071" s="126">
        <f>'Recurring Transactions'!$A$40</f>
        <v/>
      </c>
      <c r="O2071" s="126">
        <f>'Recurring Transactions'!$B$40</f>
        <v/>
      </c>
      <c r="P2071" s="126">
        <f>'Recurring Transactions'!$E$40</f>
        <v/>
      </c>
      <c r="Q2071" s="72">
        <f>IF('Recurring Transactions'!$J$40="","",EDATE('Recurring Transactions'!$J$40,9))</f>
        <v/>
      </c>
      <c r="R2071" s="126">
        <f>IF($Q2071="","",TEXT($Q2071,"mmm yyyy"))</f>
        <v/>
      </c>
      <c r="S2071" s="124">
        <f>IF(OR('Recurring Transactions'!$A$40="",$Q2071=""),0,(IF('Recurring Transactions'!$F$40="Monthly",IF(AND('Recurring Transactions'!$J$40&lt;=EOMONTH($Q2071,0),$Q2071&lt;='Recurring Transactions'!$L$40),1,0),IF('Recurring Transactions'!$F$40="Semi-monthly",IF(AND('Recurring Transactions'!$J$40&lt;=EOMONTH($Q2071,0),$Q2071&lt;='Recurring Transactions'!$L$40),2,0),IF('Recurring Transactions'!$F$40="Weekly",IF(AND('Recurring Transactions'!$J$40&lt;=EOMONTH($Q2071,0),$Q2071&lt;='Recurring Transactions'!$L$40),MAX(0,INT((MIN(EOMONTH($Q2071,0),'Recurring Transactions'!$L$40)-'Recurring Transactions'!$J$40)/7)+INT(-(MAX('Recurring Transactions'!$J$40,$Q2071)-'Recurring Transactions'!$J$40)/7)+1),0),IF('Recurring Transactions'!$F$40="Bi-weekly",IF(AND('Recurring Transactions'!$J$40&lt;=EOMONTH($Q2071,0),$Q2071&lt;='Recurring Transactions'!$L$40),MAX(0,INT((MIN(EOMONTH($Q2071,0),'Recurring Transactions'!$L$40)-'Recurring Transactions'!$J$40)/14)+INT(-(MAX('Recurring Transactions'!$J$40,$Q2071)-'Recurring Transactions'!$J$40)/14)+1),0),IF('Recurring Transactions'!$F$40="Quarterly",IF(AND(AND('Recurring Transactions'!$J$40&lt;=EOMONTH($Q2071,0),$Q2071&lt;='Recurring Transactions'!$L$40),MOD((YEAR($Q2071)-YEAR('Recurring Transactions'!$J$40))*12+MONTH($Q2071)-MONTH('Recurring Transactions'!$J$40),3)=0),1,0),IF('Recurring Transactions'!$F$40="Annually",IF(AND(AND('Recurring Transactions'!$J$40&lt;=EOMONTH($Q2071,0),$Q2071&lt;='Recurring Transactions'!$L$40),MONTH($Q2071)=MONTH('Recurring Transactions'!$J$40)),1,0),0)))))))*'Recurring Transactions'!$D$40)</f>
        <v/>
      </c>
    </row>
    <row r="2072">
      <c r="N2072" s="126">
        <f>'Recurring Transactions'!$A$40</f>
        <v/>
      </c>
      <c r="O2072" s="126">
        <f>'Recurring Transactions'!$B$40</f>
        <v/>
      </c>
      <c r="P2072" s="126">
        <f>'Recurring Transactions'!$E$40</f>
        <v/>
      </c>
      <c r="Q2072" s="72">
        <f>IF('Recurring Transactions'!$J$40="","",EDATE('Recurring Transactions'!$J$40,10))</f>
        <v/>
      </c>
      <c r="R2072" s="126">
        <f>IF($Q2072="","",TEXT($Q2072,"mmm yyyy"))</f>
        <v/>
      </c>
      <c r="S2072" s="124">
        <f>IF(OR('Recurring Transactions'!$A$40="",$Q2072=""),0,(IF('Recurring Transactions'!$F$40="Monthly",IF(AND('Recurring Transactions'!$J$40&lt;=EOMONTH($Q2072,0),$Q2072&lt;='Recurring Transactions'!$L$40),1,0),IF('Recurring Transactions'!$F$40="Semi-monthly",IF(AND('Recurring Transactions'!$J$40&lt;=EOMONTH($Q2072,0),$Q2072&lt;='Recurring Transactions'!$L$40),2,0),IF('Recurring Transactions'!$F$40="Weekly",IF(AND('Recurring Transactions'!$J$40&lt;=EOMONTH($Q2072,0),$Q2072&lt;='Recurring Transactions'!$L$40),MAX(0,INT((MIN(EOMONTH($Q2072,0),'Recurring Transactions'!$L$40)-'Recurring Transactions'!$J$40)/7)+INT(-(MAX('Recurring Transactions'!$J$40,$Q2072)-'Recurring Transactions'!$J$40)/7)+1),0),IF('Recurring Transactions'!$F$40="Bi-weekly",IF(AND('Recurring Transactions'!$J$40&lt;=EOMONTH($Q2072,0),$Q2072&lt;='Recurring Transactions'!$L$40),MAX(0,INT((MIN(EOMONTH($Q2072,0),'Recurring Transactions'!$L$40)-'Recurring Transactions'!$J$40)/14)+INT(-(MAX('Recurring Transactions'!$J$40,$Q2072)-'Recurring Transactions'!$J$40)/14)+1),0),IF('Recurring Transactions'!$F$40="Quarterly",IF(AND(AND('Recurring Transactions'!$J$40&lt;=EOMONTH($Q2072,0),$Q2072&lt;='Recurring Transactions'!$L$40),MOD((YEAR($Q2072)-YEAR('Recurring Transactions'!$J$40))*12+MONTH($Q2072)-MONTH('Recurring Transactions'!$J$40),3)=0),1,0),IF('Recurring Transactions'!$F$40="Annually",IF(AND(AND('Recurring Transactions'!$J$40&lt;=EOMONTH($Q2072,0),$Q2072&lt;='Recurring Transactions'!$L$40),MONTH($Q2072)=MONTH('Recurring Transactions'!$J$40)),1,0),0)))))))*'Recurring Transactions'!$D$40)</f>
        <v/>
      </c>
    </row>
    <row r="2073">
      <c r="N2073" s="126">
        <f>'Recurring Transactions'!$A$40</f>
        <v/>
      </c>
      <c r="O2073" s="126">
        <f>'Recurring Transactions'!$B$40</f>
        <v/>
      </c>
      <c r="P2073" s="126">
        <f>'Recurring Transactions'!$E$40</f>
        <v/>
      </c>
      <c r="Q2073" s="72">
        <f>IF('Recurring Transactions'!$J$40="","",EDATE('Recurring Transactions'!$J$40,11))</f>
        <v/>
      </c>
      <c r="R2073" s="126">
        <f>IF($Q2073="","",TEXT($Q2073,"mmm yyyy"))</f>
        <v/>
      </c>
      <c r="S2073" s="124">
        <f>IF(OR('Recurring Transactions'!$A$40="",$Q2073=""),0,(IF('Recurring Transactions'!$F$40="Monthly",IF(AND('Recurring Transactions'!$J$40&lt;=EOMONTH($Q2073,0),$Q2073&lt;='Recurring Transactions'!$L$40),1,0),IF('Recurring Transactions'!$F$40="Semi-monthly",IF(AND('Recurring Transactions'!$J$40&lt;=EOMONTH($Q2073,0),$Q2073&lt;='Recurring Transactions'!$L$40),2,0),IF('Recurring Transactions'!$F$40="Weekly",IF(AND('Recurring Transactions'!$J$40&lt;=EOMONTH($Q2073,0),$Q2073&lt;='Recurring Transactions'!$L$40),MAX(0,INT((MIN(EOMONTH($Q2073,0),'Recurring Transactions'!$L$40)-'Recurring Transactions'!$J$40)/7)+INT(-(MAX('Recurring Transactions'!$J$40,$Q2073)-'Recurring Transactions'!$J$40)/7)+1),0),IF('Recurring Transactions'!$F$40="Bi-weekly",IF(AND('Recurring Transactions'!$J$40&lt;=EOMONTH($Q2073,0),$Q2073&lt;='Recurring Transactions'!$L$40),MAX(0,INT((MIN(EOMONTH($Q2073,0),'Recurring Transactions'!$L$40)-'Recurring Transactions'!$J$40)/14)+INT(-(MAX('Recurring Transactions'!$J$40,$Q2073)-'Recurring Transactions'!$J$40)/14)+1),0),IF('Recurring Transactions'!$F$40="Quarterly",IF(AND(AND('Recurring Transactions'!$J$40&lt;=EOMONTH($Q2073,0),$Q2073&lt;='Recurring Transactions'!$L$40),MOD((YEAR($Q2073)-YEAR('Recurring Transactions'!$J$40))*12+MONTH($Q2073)-MONTH('Recurring Transactions'!$J$40),3)=0),1,0),IF('Recurring Transactions'!$F$40="Annually",IF(AND(AND('Recurring Transactions'!$J$40&lt;=EOMONTH($Q2073,0),$Q2073&lt;='Recurring Transactions'!$L$40),MONTH($Q2073)=MONTH('Recurring Transactions'!$J$40)),1,0),0)))))))*'Recurring Transactions'!$D$40)</f>
        <v/>
      </c>
    </row>
    <row r="2074">
      <c r="N2074" s="126">
        <f>'Recurring Transactions'!$A$40</f>
        <v/>
      </c>
      <c r="O2074" s="126">
        <f>'Recurring Transactions'!$B$40</f>
        <v/>
      </c>
      <c r="P2074" s="126">
        <f>'Recurring Transactions'!$E$40</f>
        <v/>
      </c>
      <c r="Q2074" s="72">
        <f>IF('Recurring Transactions'!$J$40="","",EDATE('Recurring Transactions'!$J$40,12))</f>
        <v/>
      </c>
      <c r="R2074" s="126">
        <f>IF($Q2074="","",TEXT($Q2074,"mmm yyyy"))</f>
        <v/>
      </c>
      <c r="S2074" s="124">
        <f>IF(OR('Recurring Transactions'!$A$40="",$Q2074=""),0,(IF('Recurring Transactions'!$F$40="Monthly",IF(AND('Recurring Transactions'!$J$40&lt;=EOMONTH($Q2074,0),$Q2074&lt;='Recurring Transactions'!$L$40),1,0),IF('Recurring Transactions'!$F$40="Semi-monthly",IF(AND('Recurring Transactions'!$J$40&lt;=EOMONTH($Q2074,0),$Q2074&lt;='Recurring Transactions'!$L$40),2,0),IF('Recurring Transactions'!$F$40="Weekly",IF(AND('Recurring Transactions'!$J$40&lt;=EOMONTH($Q2074,0),$Q2074&lt;='Recurring Transactions'!$L$40),MAX(0,INT((MIN(EOMONTH($Q2074,0),'Recurring Transactions'!$L$40)-'Recurring Transactions'!$J$40)/7)+INT(-(MAX('Recurring Transactions'!$J$40,$Q2074)-'Recurring Transactions'!$J$40)/7)+1),0),IF('Recurring Transactions'!$F$40="Bi-weekly",IF(AND('Recurring Transactions'!$J$40&lt;=EOMONTH($Q2074,0),$Q2074&lt;='Recurring Transactions'!$L$40),MAX(0,INT((MIN(EOMONTH($Q2074,0),'Recurring Transactions'!$L$40)-'Recurring Transactions'!$J$40)/14)+INT(-(MAX('Recurring Transactions'!$J$40,$Q2074)-'Recurring Transactions'!$J$40)/14)+1),0),IF('Recurring Transactions'!$F$40="Quarterly",IF(AND(AND('Recurring Transactions'!$J$40&lt;=EOMONTH($Q2074,0),$Q2074&lt;='Recurring Transactions'!$L$40),MOD((YEAR($Q2074)-YEAR('Recurring Transactions'!$J$40))*12+MONTH($Q2074)-MONTH('Recurring Transactions'!$J$40),3)=0),1,0),IF('Recurring Transactions'!$F$40="Annually",IF(AND(AND('Recurring Transactions'!$J$40&lt;=EOMONTH($Q2074,0),$Q2074&lt;='Recurring Transactions'!$L$40),MONTH($Q2074)=MONTH('Recurring Transactions'!$J$40)),1,0),0)))))))*'Recurring Transactions'!$D$40)</f>
        <v/>
      </c>
    </row>
    <row r="2075">
      <c r="N2075" s="126">
        <f>'Recurring Transactions'!$A$40</f>
        <v/>
      </c>
      <c r="O2075" s="126">
        <f>'Recurring Transactions'!$B$40</f>
        <v/>
      </c>
      <c r="P2075" s="126">
        <f>'Recurring Transactions'!$E$40</f>
        <v/>
      </c>
      <c r="Q2075" s="72">
        <f>IF('Recurring Transactions'!$J$40="","",EDATE('Recurring Transactions'!$J$40,13))</f>
        <v/>
      </c>
      <c r="R2075" s="126">
        <f>IF($Q2075="","",TEXT($Q2075,"mmm yyyy"))</f>
        <v/>
      </c>
      <c r="S2075" s="124">
        <f>IF(OR('Recurring Transactions'!$A$40="",$Q2075=""),0,(IF('Recurring Transactions'!$F$40="Monthly",IF(AND('Recurring Transactions'!$J$40&lt;=EOMONTH($Q2075,0),$Q2075&lt;='Recurring Transactions'!$L$40),1,0),IF('Recurring Transactions'!$F$40="Semi-monthly",IF(AND('Recurring Transactions'!$J$40&lt;=EOMONTH($Q2075,0),$Q2075&lt;='Recurring Transactions'!$L$40),2,0),IF('Recurring Transactions'!$F$40="Weekly",IF(AND('Recurring Transactions'!$J$40&lt;=EOMONTH($Q2075,0),$Q2075&lt;='Recurring Transactions'!$L$40),MAX(0,INT((MIN(EOMONTH($Q2075,0),'Recurring Transactions'!$L$40)-'Recurring Transactions'!$J$40)/7)+INT(-(MAX('Recurring Transactions'!$J$40,$Q2075)-'Recurring Transactions'!$J$40)/7)+1),0),IF('Recurring Transactions'!$F$40="Bi-weekly",IF(AND('Recurring Transactions'!$J$40&lt;=EOMONTH($Q2075,0),$Q2075&lt;='Recurring Transactions'!$L$40),MAX(0,INT((MIN(EOMONTH($Q2075,0),'Recurring Transactions'!$L$40)-'Recurring Transactions'!$J$40)/14)+INT(-(MAX('Recurring Transactions'!$J$40,$Q2075)-'Recurring Transactions'!$J$40)/14)+1),0),IF('Recurring Transactions'!$F$40="Quarterly",IF(AND(AND('Recurring Transactions'!$J$40&lt;=EOMONTH($Q2075,0),$Q2075&lt;='Recurring Transactions'!$L$40),MOD((YEAR($Q2075)-YEAR('Recurring Transactions'!$J$40))*12+MONTH($Q2075)-MONTH('Recurring Transactions'!$J$40),3)=0),1,0),IF('Recurring Transactions'!$F$40="Annually",IF(AND(AND('Recurring Transactions'!$J$40&lt;=EOMONTH($Q2075,0),$Q2075&lt;='Recurring Transactions'!$L$40),MONTH($Q2075)=MONTH('Recurring Transactions'!$J$40)),1,0),0)))))))*'Recurring Transactions'!$D$40)</f>
        <v/>
      </c>
    </row>
    <row r="2076">
      <c r="N2076" s="126">
        <f>'Recurring Transactions'!$A$40</f>
        <v/>
      </c>
      <c r="O2076" s="126">
        <f>'Recurring Transactions'!$B$40</f>
        <v/>
      </c>
      <c r="P2076" s="126">
        <f>'Recurring Transactions'!$E$40</f>
        <v/>
      </c>
      <c r="Q2076" s="72">
        <f>IF('Recurring Transactions'!$J$40="","",EDATE('Recurring Transactions'!$J$40,14))</f>
        <v/>
      </c>
      <c r="R2076" s="126">
        <f>IF($Q2076="","",TEXT($Q2076,"mmm yyyy"))</f>
        <v/>
      </c>
      <c r="S2076" s="124">
        <f>IF(OR('Recurring Transactions'!$A$40="",$Q2076=""),0,(IF('Recurring Transactions'!$F$40="Monthly",IF(AND('Recurring Transactions'!$J$40&lt;=EOMONTH($Q2076,0),$Q2076&lt;='Recurring Transactions'!$L$40),1,0),IF('Recurring Transactions'!$F$40="Semi-monthly",IF(AND('Recurring Transactions'!$J$40&lt;=EOMONTH($Q2076,0),$Q2076&lt;='Recurring Transactions'!$L$40),2,0),IF('Recurring Transactions'!$F$40="Weekly",IF(AND('Recurring Transactions'!$J$40&lt;=EOMONTH($Q2076,0),$Q2076&lt;='Recurring Transactions'!$L$40),MAX(0,INT((MIN(EOMONTH($Q2076,0),'Recurring Transactions'!$L$40)-'Recurring Transactions'!$J$40)/7)+INT(-(MAX('Recurring Transactions'!$J$40,$Q2076)-'Recurring Transactions'!$J$40)/7)+1),0),IF('Recurring Transactions'!$F$40="Bi-weekly",IF(AND('Recurring Transactions'!$J$40&lt;=EOMONTH($Q2076,0),$Q2076&lt;='Recurring Transactions'!$L$40),MAX(0,INT((MIN(EOMONTH($Q2076,0),'Recurring Transactions'!$L$40)-'Recurring Transactions'!$J$40)/14)+INT(-(MAX('Recurring Transactions'!$J$40,$Q2076)-'Recurring Transactions'!$J$40)/14)+1),0),IF('Recurring Transactions'!$F$40="Quarterly",IF(AND(AND('Recurring Transactions'!$J$40&lt;=EOMONTH($Q2076,0),$Q2076&lt;='Recurring Transactions'!$L$40),MOD((YEAR($Q2076)-YEAR('Recurring Transactions'!$J$40))*12+MONTH($Q2076)-MONTH('Recurring Transactions'!$J$40),3)=0),1,0),IF('Recurring Transactions'!$F$40="Annually",IF(AND(AND('Recurring Transactions'!$J$40&lt;=EOMONTH($Q2076,0),$Q2076&lt;='Recurring Transactions'!$L$40),MONTH($Q2076)=MONTH('Recurring Transactions'!$J$40)),1,0),0)))))))*'Recurring Transactions'!$D$40)</f>
        <v/>
      </c>
    </row>
    <row r="2077">
      <c r="N2077" s="126">
        <f>'Recurring Transactions'!$A$40</f>
        <v/>
      </c>
      <c r="O2077" s="126">
        <f>'Recurring Transactions'!$B$40</f>
        <v/>
      </c>
      <c r="P2077" s="126">
        <f>'Recurring Transactions'!$E$40</f>
        <v/>
      </c>
      <c r="Q2077" s="72">
        <f>IF('Recurring Transactions'!$J$40="","",EDATE('Recurring Transactions'!$J$40,15))</f>
        <v/>
      </c>
      <c r="R2077" s="126">
        <f>IF($Q2077="","",TEXT($Q2077,"mmm yyyy"))</f>
        <v/>
      </c>
      <c r="S2077" s="124">
        <f>IF(OR('Recurring Transactions'!$A$40="",$Q2077=""),0,(IF('Recurring Transactions'!$F$40="Monthly",IF(AND('Recurring Transactions'!$J$40&lt;=EOMONTH($Q2077,0),$Q2077&lt;='Recurring Transactions'!$L$40),1,0),IF('Recurring Transactions'!$F$40="Semi-monthly",IF(AND('Recurring Transactions'!$J$40&lt;=EOMONTH($Q2077,0),$Q2077&lt;='Recurring Transactions'!$L$40),2,0),IF('Recurring Transactions'!$F$40="Weekly",IF(AND('Recurring Transactions'!$J$40&lt;=EOMONTH($Q2077,0),$Q2077&lt;='Recurring Transactions'!$L$40),MAX(0,INT((MIN(EOMONTH($Q2077,0),'Recurring Transactions'!$L$40)-'Recurring Transactions'!$J$40)/7)+INT(-(MAX('Recurring Transactions'!$J$40,$Q2077)-'Recurring Transactions'!$J$40)/7)+1),0),IF('Recurring Transactions'!$F$40="Bi-weekly",IF(AND('Recurring Transactions'!$J$40&lt;=EOMONTH($Q2077,0),$Q2077&lt;='Recurring Transactions'!$L$40),MAX(0,INT((MIN(EOMONTH($Q2077,0),'Recurring Transactions'!$L$40)-'Recurring Transactions'!$J$40)/14)+INT(-(MAX('Recurring Transactions'!$J$40,$Q2077)-'Recurring Transactions'!$J$40)/14)+1),0),IF('Recurring Transactions'!$F$40="Quarterly",IF(AND(AND('Recurring Transactions'!$J$40&lt;=EOMONTH($Q2077,0),$Q2077&lt;='Recurring Transactions'!$L$40),MOD((YEAR($Q2077)-YEAR('Recurring Transactions'!$J$40))*12+MONTH($Q2077)-MONTH('Recurring Transactions'!$J$40),3)=0),1,0),IF('Recurring Transactions'!$F$40="Annually",IF(AND(AND('Recurring Transactions'!$J$40&lt;=EOMONTH($Q2077,0),$Q2077&lt;='Recurring Transactions'!$L$40),MONTH($Q2077)=MONTH('Recurring Transactions'!$J$40)),1,0),0)))))))*'Recurring Transactions'!$D$40)</f>
        <v/>
      </c>
    </row>
    <row r="2078">
      <c r="N2078" s="126">
        <f>'Recurring Transactions'!$A$40</f>
        <v/>
      </c>
      <c r="O2078" s="126">
        <f>'Recurring Transactions'!$B$40</f>
        <v/>
      </c>
      <c r="P2078" s="126">
        <f>'Recurring Transactions'!$E$40</f>
        <v/>
      </c>
      <c r="Q2078" s="72">
        <f>IF('Recurring Transactions'!$J$40="","",EDATE('Recurring Transactions'!$J$40,16))</f>
        <v/>
      </c>
      <c r="R2078" s="126">
        <f>IF($Q2078="","",TEXT($Q2078,"mmm yyyy"))</f>
        <v/>
      </c>
      <c r="S2078" s="124">
        <f>IF(OR('Recurring Transactions'!$A$40="",$Q2078=""),0,(IF('Recurring Transactions'!$F$40="Monthly",IF(AND('Recurring Transactions'!$J$40&lt;=EOMONTH($Q2078,0),$Q2078&lt;='Recurring Transactions'!$L$40),1,0),IF('Recurring Transactions'!$F$40="Semi-monthly",IF(AND('Recurring Transactions'!$J$40&lt;=EOMONTH($Q2078,0),$Q2078&lt;='Recurring Transactions'!$L$40),2,0),IF('Recurring Transactions'!$F$40="Weekly",IF(AND('Recurring Transactions'!$J$40&lt;=EOMONTH($Q2078,0),$Q2078&lt;='Recurring Transactions'!$L$40),MAX(0,INT((MIN(EOMONTH($Q2078,0),'Recurring Transactions'!$L$40)-'Recurring Transactions'!$J$40)/7)+INT(-(MAX('Recurring Transactions'!$J$40,$Q2078)-'Recurring Transactions'!$J$40)/7)+1),0),IF('Recurring Transactions'!$F$40="Bi-weekly",IF(AND('Recurring Transactions'!$J$40&lt;=EOMONTH($Q2078,0),$Q2078&lt;='Recurring Transactions'!$L$40),MAX(0,INT((MIN(EOMONTH($Q2078,0),'Recurring Transactions'!$L$40)-'Recurring Transactions'!$J$40)/14)+INT(-(MAX('Recurring Transactions'!$J$40,$Q2078)-'Recurring Transactions'!$J$40)/14)+1),0),IF('Recurring Transactions'!$F$40="Quarterly",IF(AND(AND('Recurring Transactions'!$J$40&lt;=EOMONTH($Q2078,0),$Q2078&lt;='Recurring Transactions'!$L$40),MOD((YEAR($Q2078)-YEAR('Recurring Transactions'!$J$40))*12+MONTH($Q2078)-MONTH('Recurring Transactions'!$J$40),3)=0),1,0),IF('Recurring Transactions'!$F$40="Annually",IF(AND(AND('Recurring Transactions'!$J$40&lt;=EOMONTH($Q2078,0),$Q2078&lt;='Recurring Transactions'!$L$40),MONTH($Q2078)=MONTH('Recurring Transactions'!$J$40)),1,0),0)))))))*'Recurring Transactions'!$D$40)</f>
        <v/>
      </c>
    </row>
    <row r="2079">
      <c r="N2079" s="126">
        <f>'Recurring Transactions'!$A$40</f>
        <v/>
      </c>
      <c r="O2079" s="126">
        <f>'Recurring Transactions'!$B$40</f>
        <v/>
      </c>
      <c r="P2079" s="126">
        <f>'Recurring Transactions'!$E$40</f>
        <v/>
      </c>
      <c r="Q2079" s="72">
        <f>IF('Recurring Transactions'!$J$40="","",EDATE('Recurring Transactions'!$J$40,17))</f>
        <v/>
      </c>
      <c r="R2079" s="126">
        <f>IF($Q2079="","",TEXT($Q2079,"mmm yyyy"))</f>
        <v/>
      </c>
      <c r="S2079" s="124">
        <f>IF(OR('Recurring Transactions'!$A$40="",$Q2079=""),0,(IF('Recurring Transactions'!$F$40="Monthly",IF(AND('Recurring Transactions'!$J$40&lt;=EOMONTH($Q2079,0),$Q2079&lt;='Recurring Transactions'!$L$40),1,0),IF('Recurring Transactions'!$F$40="Semi-monthly",IF(AND('Recurring Transactions'!$J$40&lt;=EOMONTH($Q2079,0),$Q2079&lt;='Recurring Transactions'!$L$40),2,0),IF('Recurring Transactions'!$F$40="Weekly",IF(AND('Recurring Transactions'!$J$40&lt;=EOMONTH($Q2079,0),$Q2079&lt;='Recurring Transactions'!$L$40),MAX(0,INT((MIN(EOMONTH($Q2079,0),'Recurring Transactions'!$L$40)-'Recurring Transactions'!$J$40)/7)+INT(-(MAX('Recurring Transactions'!$J$40,$Q2079)-'Recurring Transactions'!$J$40)/7)+1),0),IF('Recurring Transactions'!$F$40="Bi-weekly",IF(AND('Recurring Transactions'!$J$40&lt;=EOMONTH($Q2079,0),$Q2079&lt;='Recurring Transactions'!$L$40),MAX(0,INT((MIN(EOMONTH($Q2079,0),'Recurring Transactions'!$L$40)-'Recurring Transactions'!$J$40)/14)+INT(-(MAX('Recurring Transactions'!$J$40,$Q2079)-'Recurring Transactions'!$J$40)/14)+1),0),IF('Recurring Transactions'!$F$40="Quarterly",IF(AND(AND('Recurring Transactions'!$J$40&lt;=EOMONTH($Q2079,0),$Q2079&lt;='Recurring Transactions'!$L$40),MOD((YEAR($Q2079)-YEAR('Recurring Transactions'!$J$40))*12+MONTH($Q2079)-MONTH('Recurring Transactions'!$J$40),3)=0),1,0),IF('Recurring Transactions'!$F$40="Annually",IF(AND(AND('Recurring Transactions'!$J$40&lt;=EOMONTH($Q2079,0),$Q2079&lt;='Recurring Transactions'!$L$40),MONTH($Q2079)=MONTH('Recurring Transactions'!$J$40)),1,0),0)))))))*'Recurring Transactions'!$D$40)</f>
        <v/>
      </c>
    </row>
    <row r="2080">
      <c r="N2080" s="126">
        <f>'Recurring Transactions'!$A$40</f>
        <v/>
      </c>
      <c r="O2080" s="126">
        <f>'Recurring Transactions'!$B$40</f>
        <v/>
      </c>
      <c r="P2080" s="126">
        <f>'Recurring Transactions'!$E$40</f>
        <v/>
      </c>
      <c r="Q2080" s="72">
        <f>IF('Recurring Transactions'!$J$40="","",EDATE('Recurring Transactions'!$J$40,18))</f>
        <v/>
      </c>
      <c r="R2080" s="126">
        <f>IF($Q2080="","",TEXT($Q2080,"mmm yyyy"))</f>
        <v/>
      </c>
      <c r="S2080" s="124">
        <f>IF(OR('Recurring Transactions'!$A$40="",$Q2080=""),0,(IF('Recurring Transactions'!$F$40="Monthly",IF(AND('Recurring Transactions'!$J$40&lt;=EOMONTH($Q2080,0),$Q2080&lt;='Recurring Transactions'!$L$40),1,0),IF('Recurring Transactions'!$F$40="Semi-monthly",IF(AND('Recurring Transactions'!$J$40&lt;=EOMONTH($Q2080,0),$Q2080&lt;='Recurring Transactions'!$L$40),2,0),IF('Recurring Transactions'!$F$40="Weekly",IF(AND('Recurring Transactions'!$J$40&lt;=EOMONTH($Q2080,0),$Q2080&lt;='Recurring Transactions'!$L$40),MAX(0,INT((MIN(EOMONTH($Q2080,0),'Recurring Transactions'!$L$40)-'Recurring Transactions'!$J$40)/7)+INT(-(MAX('Recurring Transactions'!$J$40,$Q2080)-'Recurring Transactions'!$J$40)/7)+1),0),IF('Recurring Transactions'!$F$40="Bi-weekly",IF(AND('Recurring Transactions'!$J$40&lt;=EOMONTH($Q2080,0),$Q2080&lt;='Recurring Transactions'!$L$40),MAX(0,INT((MIN(EOMONTH($Q2080,0),'Recurring Transactions'!$L$40)-'Recurring Transactions'!$J$40)/14)+INT(-(MAX('Recurring Transactions'!$J$40,$Q2080)-'Recurring Transactions'!$J$40)/14)+1),0),IF('Recurring Transactions'!$F$40="Quarterly",IF(AND(AND('Recurring Transactions'!$J$40&lt;=EOMONTH($Q2080,0),$Q2080&lt;='Recurring Transactions'!$L$40),MOD((YEAR($Q2080)-YEAR('Recurring Transactions'!$J$40))*12+MONTH($Q2080)-MONTH('Recurring Transactions'!$J$40),3)=0),1,0),IF('Recurring Transactions'!$F$40="Annually",IF(AND(AND('Recurring Transactions'!$J$40&lt;=EOMONTH($Q2080,0),$Q2080&lt;='Recurring Transactions'!$L$40),MONTH($Q2080)=MONTH('Recurring Transactions'!$J$40)),1,0),0)))))))*'Recurring Transactions'!$D$40)</f>
        <v/>
      </c>
    </row>
    <row r="2081">
      <c r="N2081" s="126">
        <f>'Recurring Transactions'!$A$40</f>
        <v/>
      </c>
      <c r="O2081" s="126">
        <f>'Recurring Transactions'!$B$40</f>
        <v/>
      </c>
      <c r="P2081" s="126">
        <f>'Recurring Transactions'!$E$40</f>
        <v/>
      </c>
      <c r="Q2081" s="72">
        <f>IF('Recurring Transactions'!$J$40="","",EDATE('Recurring Transactions'!$J$40,19))</f>
        <v/>
      </c>
      <c r="R2081" s="126">
        <f>IF($Q2081="","",TEXT($Q2081,"mmm yyyy"))</f>
        <v/>
      </c>
      <c r="S2081" s="124">
        <f>IF(OR('Recurring Transactions'!$A$40="",$Q2081=""),0,(IF('Recurring Transactions'!$F$40="Monthly",IF(AND('Recurring Transactions'!$J$40&lt;=EOMONTH($Q2081,0),$Q2081&lt;='Recurring Transactions'!$L$40),1,0),IF('Recurring Transactions'!$F$40="Semi-monthly",IF(AND('Recurring Transactions'!$J$40&lt;=EOMONTH($Q2081,0),$Q2081&lt;='Recurring Transactions'!$L$40),2,0),IF('Recurring Transactions'!$F$40="Weekly",IF(AND('Recurring Transactions'!$J$40&lt;=EOMONTH($Q2081,0),$Q2081&lt;='Recurring Transactions'!$L$40),MAX(0,INT((MIN(EOMONTH($Q2081,0),'Recurring Transactions'!$L$40)-'Recurring Transactions'!$J$40)/7)+INT(-(MAX('Recurring Transactions'!$J$40,$Q2081)-'Recurring Transactions'!$J$40)/7)+1),0),IF('Recurring Transactions'!$F$40="Bi-weekly",IF(AND('Recurring Transactions'!$J$40&lt;=EOMONTH($Q2081,0),$Q2081&lt;='Recurring Transactions'!$L$40),MAX(0,INT((MIN(EOMONTH($Q2081,0),'Recurring Transactions'!$L$40)-'Recurring Transactions'!$J$40)/14)+INT(-(MAX('Recurring Transactions'!$J$40,$Q2081)-'Recurring Transactions'!$J$40)/14)+1),0),IF('Recurring Transactions'!$F$40="Quarterly",IF(AND(AND('Recurring Transactions'!$J$40&lt;=EOMONTH($Q2081,0),$Q2081&lt;='Recurring Transactions'!$L$40),MOD((YEAR($Q2081)-YEAR('Recurring Transactions'!$J$40))*12+MONTH($Q2081)-MONTH('Recurring Transactions'!$J$40),3)=0),1,0),IF('Recurring Transactions'!$F$40="Annually",IF(AND(AND('Recurring Transactions'!$J$40&lt;=EOMONTH($Q2081,0),$Q2081&lt;='Recurring Transactions'!$L$40),MONTH($Q2081)=MONTH('Recurring Transactions'!$J$40)),1,0),0)))))))*'Recurring Transactions'!$D$40)</f>
        <v/>
      </c>
    </row>
    <row r="2082">
      <c r="N2082" s="126">
        <f>'Recurring Transactions'!$A$40</f>
        <v/>
      </c>
      <c r="O2082" s="126">
        <f>'Recurring Transactions'!$B$40</f>
        <v/>
      </c>
      <c r="P2082" s="126">
        <f>'Recurring Transactions'!$E$40</f>
        <v/>
      </c>
      <c r="Q2082" s="72">
        <f>IF('Recurring Transactions'!$J$40="","",EDATE('Recurring Transactions'!$J$40,20))</f>
        <v/>
      </c>
      <c r="R2082" s="126">
        <f>IF($Q2082="","",TEXT($Q2082,"mmm yyyy"))</f>
        <v/>
      </c>
      <c r="S2082" s="124">
        <f>IF(OR('Recurring Transactions'!$A$40="",$Q2082=""),0,(IF('Recurring Transactions'!$F$40="Monthly",IF(AND('Recurring Transactions'!$J$40&lt;=EOMONTH($Q2082,0),$Q2082&lt;='Recurring Transactions'!$L$40),1,0),IF('Recurring Transactions'!$F$40="Semi-monthly",IF(AND('Recurring Transactions'!$J$40&lt;=EOMONTH($Q2082,0),$Q2082&lt;='Recurring Transactions'!$L$40),2,0),IF('Recurring Transactions'!$F$40="Weekly",IF(AND('Recurring Transactions'!$J$40&lt;=EOMONTH($Q2082,0),$Q2082&lt;='Recurring Transactions'!$L$40),MAX(0,INT((MIN(EOMONTH($Q2082,0),'Recurring Transactions'!$L$40)-'Recurring Transactions'!$J$40)/7)+INT(-(MAX('Recurring Transactions'!$J$40,$Q2082)-'Recurring Transactions'!$J$40)/7)+1),0),IF('Recurring Transactions'!$F$40="Bi-weekly",IF(AND('Recurring Transactions'!$J$40&lt;=EOMONTH($Q2082,0),$Q2082&lt;='Recurring Transactions'!$L$40),MAX(0,INT((MIN(EOMONTH($Q2082,0),'Recurring Transactions'!$L$40)-'Recurring Transactions'!$J$40)/14)+INT(-(MAX('Recurring Transactions'!$J$40,$Q2082)-'Recurring Transactions'!$J$40)/14)+1),0),IF('Recurring Transactions'!$F$40="Quarterly",IF(AND(AND('Recurring Transactions'!$J$40&lt;=EOMONTH($Q2082,0),$Q2082&lt;='Recurring Transactions'!$L$40),MOD((YEAR($Q2082)-YEAR('Recurring Transactions'!$J$40))*12+MONTH($Q2082)-MONTH('Recurring Transactions'!$J$40),3)=0),1,0),IF('Recurring Transactions'!$F$40="Annually",IF(AND(AND('Recurring Transactions'!$J$40&lt;=EOMONTH($Q2082,0),$Q2082&lt;='Recurring Transactions'!$L$40),MONTH($Q2082)=MONTH('Recurring Transactions'!$J$40)),1,0),0)))))))*'Recurring Transactions'!$D$40)</f>
        <v/>
      </c>
    </row>
    <row r="2083">
      <c r="N2083" s="126">
        <f>'Recurring Transactions'!$A$40</f>
        <v/>
      </c>
      <c r="O2083" s="126">
        <f>'Recurring Transactions'!$B$40</f>
        <v/>
      </c>
      <c r="P2083" s="126">
        <f>'Recurring Transactions'!$E$40</f>
        <v/>
      </c>
      <c r="Q2083" s="72">
        <f>IF('Recurring Transactions'!$J$40="","",EDATE('Recurring Transactions'!$J$40,21))</f>
        <v/>
      </c>
      <c r="R2083" s="126">
        <f>IF($Q2083="","",TEXT($Q2083,"mmm yyyy"))</f>
        <v/>
      </c>
      <c r="S2083" s="124">
        <f>IF(OR('Recurring Transactions'!$A$40="",$Q2083=""),0,(IF('Recurring Transactions'!$F$40="Monthly",IF(AND('Recurring Transactions'!$J$40&lt;=EOMONTH($Q2083,0),$Q2083&lt;='Recurring Transactions'!$L$40),1,0),IF('Recurring Transactions'!$F$40="Semi-monthly",IF(AND('Recurring Transactions'!$J$40&lt;=EOMONTH($Q2083,0),$Q2083&lt;='Recurring Transactions'!$L$40),2,0),IF('Recurring Transactions'!$F$40="Weekly",IF(AND('Recurring Transactions'!$J$40&lt;=EOMONTH($Q2083,0),$Q2083&lt;='Recurring Transactions'!$L$40),MAX(0,INT((MIN(EOMONTH($Q2083,0),'Recurring Transactions'!$L$40)-'Recurring Transactions'!$J$40)/7)+INT(-(MAX('Recurring Transactions'!$J$40,$Q2083)-'Recurring Transactions'!$J$40)/7)+1),0),IF('Recurring Transactions'!$F$40="Bi-weekly",IF(AND('Recurring Transactions'!$J$40&lt;=EOMONTH($Q2083,0),$Q2083&lt;='Recurring Transactions'!$L$40),MAX(0,INT((MIN(EOMONTH($Q2083,0),'Recurring Transactions'!$L$40)-'Recurring Transactions'!$J$40)/14)+INT(-(MAX('Recurring Transactions'!$J$40,$Q2083)-'Recurring Transactions'!$J$40)/14)+1),0),IF('Recurring Transactions'!$F$40="Quarterly",IF(AND(AND('Recurring Transactions'!$J$40&lt;=EOMONTH($Q2083,0),$Q2083&lt;='Recurring Transactions'!$L$40),MOD((YEAR($Q2083)-YEAR('Recurring Transactions'!$J$40))*12+MONTH($Q2083)-MONTH('Recurring Transactions'!$J$40),3)=0),1,0),IF('Recurring Transactions'!$F$40="Annually",IF(AND(AND('Recurring Transactions'!$J$40&lt;=EOMONTH($Q2083,0),$Q2083&lt;='Recurring Transactions'!$L$40),MONTH($Q2083)=MONTH('Recurring Transactions'!$J$40)),1,0),0)))))))*'Recurring Transactions'!$D$40)</f>
        <v/>
      </c>
    </row>
    <row r="2084">
      <c r="N2084" s="126">
        <f>'Recurring Transactions'!$A$40</f>
        <v/>
      </c>
      <c r="O2084" s="126">
        <f>'Recurring Transactions'!$B$40</f>
        <v/>
      </c>
      <c r="P2084" s="126">
        <f>'Recurring Transactions'!$E$40</f>
        <v/>
      </c>
      <c r="Q2084" s="72">
        <f>IF('Recurring Transactions'!$J$40="","",EDATE('Recurring Transactions'!$J$40,22))</f>
        <v/>
      </c>
      <c r="R2084" s="126">
        <f>IF($Q2084="","",TEXT($Q2084,"mmm yyyy"))</f>
        <v/>
      </c>
      <c r="S2084" s="124">
        <f>IF(OR('Recurring Transactions'!$A$40="",$Q2084=""),0,(IF('Recurring Transactions'!$F$40="Monthly",IF(AND('Recurring Transactions'!$J$40&lt;=EOMONTH($Q2084,0),$Q2084&lt;='Recurring Transactions'!$L$40),1,0),IF('Recurring Transactions'!$F$40="Semi-monthly",IF(AND('Recurring Transactions'!$J$40&lt;=EOMONTH($Q2084,0),$Q2084&lt;='Recurring Transactions'!$L$40),2,0),IF('Recurring Transactions'!$F$40="Weekly",IF(AND('Recurring Transactions'!$J$40&lt;=EOMONTH($Q2084,0),$Q2084&lt;='Recurring Transactions'!$L$40),MAX(0,INT((MIN(EOMONTH($Q2084,0),'Recurring Transactions'!$L$40)-'Recurring Transactions'!$J$40)/7)+INT(-(MAX('Recurring Transactions'!$J$40,$Q2084)-'Recurring Transactions'!$J$40)/7)+1),0),IF('Recurring Transactions'!$F$40="Bi-weekly",IF(AND('Recurring Transactions'!$J$40&lt;=EOMONTH($Q2084,0),$Q2084&lt;='Recurring Transactions'!$L$40),MAX(0,INT((MIN(EOMONTH($Q2084,0),'Recurring Transactions'!$L$40)-'Recurring Transactions'!$J$40)/14)+INT(-(MAX('Recurring Transactions'!$J$40,$Q2084)-'Recurring Transactions'!$J$40)/14)+1),0),IF('Recurring Transactions'!$F$40="Quarterly",IF(AND(AND('Recurring Transactions'!$J$40&lt;=EOMONTH($Q2084,0),$Q2084&lt;='Recurring Transactions'!$L$40),MOD((YEAR($Q2084)-YEAR('Recurring Transactions'!$J$40))*12+MONTH($Q2084)-MONTH('Recurring Transactions'!$J$40),3)=0),1,0),IF('Recurring Transactions'!$F$40="Annually",IF(AND(AND('Recurring Transactions'!$J$40&lt;=EOMONTH($Q2084,0),$Q2084&lt;='Recurring Transactions'!$L$40),MONTH($Q2084)=MONTH('Recurring Transactions'!$J$40)),1,0),0)))))))*'Recurring Transactions'!$D$40)</f>
        <v/>
      </c>
    </row>
    <row r="2085">
      <c r="N2085" s="126">
        <f>'Recurring Transactions'!$A$40</f>
        <v/>
      </c>
      <c r="O2085" s="126">
        <f>'Recurring Transactions'!$B$40</f>
        <v/>
      </c>
      <c r="P2085" s="126">
        <f>'Recurring Transactions'!$E$40</f>
        <v/>
      </c>
      <c r="Q2085" s="72">
        <f>IF('Recurring Transactions'!$J$40="","",EDATE('Recurring Transactions'!$J$40,23))</f>
        <v/>
      </c>
      <c r="R2085" s="126">
        <f>IF($Q2085="","",TEXT($Q2085,"mmm yyyy"))</f>
        <v/>
      </c>
      <c r="S2085" s="124">
        <f>IF(OR('Recurring Transactions'!$A$40="",$Q2085=""),0,(IF('Recurring Transactions'!$F$40="Monthly",IF(AND('Recurring Transactions'!$J$40&lt;=EOMONTH($Q2085,0),$Q2085&lt;='Recurring Transactions'!$L$40),1,0),IF('Recurring Transactions'!$F$40="Semi-monthly",IF(AND('Recurring Transactions'!$J$40&lt;=EOMONTH($Q2085,0),$Q2085&lt;='Recurring Transactions'!$L$40),2,0),IF('Recurring Transactions'!$F$40="Weekly",IF(AND('Recurring Transactions'!$J$40&lt;=EOMONTH($Q2085,0),$Q2085&lt;='Recurring Transactions'!$L$40),MAX(0,INT((MIN(EOMONTH($Q2085,0),'Recurring Transactions'!$L$40)-'Recurring Transactions'!$J$40)/7)+INT(-(MAX('Recurring Transactions'!$J$40,$Q2085)-'Recurring Transactions'!$J$40)/7)+1),0),IF('Recurring Transactions'!$F$40="Bi-weekly",IF(AND('Recurring Transactions'!$J$40&lt;=EOMONTH($Q2085,0),$Q2085&lt;='Recurring Transactions'!$L$40),MAX(0,INT((MIN(EOMONTH($Q2085,0),'Recurring Transactions'!$L$40)-'Recurring Transactions'!$J$40)/14)+INT(-(MAX('Recurring Transactions'!$J$40,$Q2085)-'Recurring Transactions'!$J$40)/14)+1),0),IF('Recurring Transactions'!$F$40="Quarterly",IF(AND(AND('Recurring Transactions'!$J$40&lt;=EOMONTH($Q2085,0),$Q2085&lt;='Recurring Transactions'!$L$40),MOD((YEAR($Q2085)-YEAR('Recurring Transactions'!$J$40))*12+MONTH($Q2085)-MONTH('Recurring Transactions'!$J$40),3)=0),1,0),IF('Recurring Transactions'!$F$40="Annually",IF(AND(AND('Recurring Transactions'!$J$40&lt;=EOMONTH($Q2085,0),$Q2085&lt;='Recurring Transactions'!$L$40),MONTH($Q2085)=MONTH('Recurring Transactions'!$J$40)),1,0),0)))))))*'Recurring Transactions'!$D$40)</f>
        <v/>
      </c>
    </row>
    <row r="2086">
      <c r="N2086" s="126">
        <f>'Recurring Transactions'!$A$40</f>
        <v/>
      </c>
      <c r="O2086" s="126">
        <f>'Recurring Transactions'!$B$40</f>
        <v/>
      </c>
      <c r="P2086" s="126">
        <f>'Recurring Transactions'!$E$40</f>
        <v/>
      </c>
      <c r="Q2086" s="72">
        <f>IF('Recurring Transactions'!$J$40="","",EDATE('Recurring Transactions'!$J$40,24))</f>
        <v/>
      </c>
      <c r="R2086" s="126">
        <f>IF($Q2086="","",TEXT($Q2086,"mmm yyyy"))</f>
        <v/>
      </c>
      <c r="S2086" s="124">
        <f>IF(OR('Recurring Transactions'!$A$40="",$Q2086=""),0,(IF('Recurring Transactions'!$F$40="Monthly",IF(AND('Recurring Transactions'!$J$40&lt;=EOMONTH($Q2086,0),$Q2086&lt;='Recurring Transactions'!$L$40),1,0),IF('Recurring Transactions'!$F$40="Semi-monthly",IF(AND('Recurring Transactions'!$J$40&lt;=EOMONTH($Q2086,0),$Q2086&lt;='Recurring Transactions'!$L$40),2,0),IF('Recurring Transactions'!$F$40="Weekly",IF(AND('Recurring Transactions'!$J$40&lt;=EOMONTH($Q2086,0),$Q2086&lt;='Recurring Transactions'!$L$40),MAX(0,INT((MIN(EOMONTH($Q2086,0),'Recurring Transactions'!$L$40)-'Recurring Transactions'!$J$40)/7)+INT(-(MAX('Recurring Transactions'!$J$40,$Q2086)-'Recurring Transactions'!$J$40)/7)+1),0),IF('Recurring Transactions'!$F$40="Bi-weekly",IF(AND('Recurring Transactions'!$J$40&lt;=EOMONTH($Q2086,0),$Q2086&lt;='Recurring Transactions'!$L$40),MAX(0,INT((MIN(EOMONTH($Q2086,0),'Recurring Transactions'!$L$40)-'Recurring Transactions'!$J$40)/14)+INT(-(MAX('Recurring Transactions'!$J$40,$Q2086)-'Recurring Transactions'!$J$40)/14)+1),0),IF('Recurring Transactions'!$F$40="Quarterly",IF(AND(AND('Recurring Transactions'!$J$40&lt;=EOMONTH($Q2086,0),$Q2086&lt;='Recurring Transactions'!$L$40),MOD((YEAR($Q2086)-YEAR('Recurring Transactions'!$J$40))*12+MONTH($Q2086)-MONTH('Recurring Transactions'!$J$40),3)=0),1,0),IF('Recurring Transactions'!$F$40="Annually",IF(AND(AND('Recurring Transactions'!$J$40&lt;=EOMONTH($Q2086,0),$Q2086&lt;='Recurring Transactions'!$L$40),MONTH($Q2086)=MONTH('Recurring Transactions'!$J$40)),1,0),0)))))))*'Recurring Transactions'!$D$40)</f>
        <v/>
      </c>
    </row>
    <row r="2087">
      <c r="N2087" s="126">
        <f>'Recurring Transactions'!$A$40</f>
        <v/>
      </c>
      <c r="O2087" s="126">
        <f>'Recurring Transactions'!$B$40</f>
        <v/>
      </c>
      <c r="P2087" s="126">
        <f>'Recurring Transactions'!$E$40</f>
        <v/>
      </c>
      <c r="Q2087" s="72">
        <f>IF('Recurring Transactions'!$J$40="","",EDATE('Recurring Transactions'!$J$40,25))</f>
        <v/>
      </c>
      <c r="R2087" s="126">
        <f>IF($Q2087="","",TEXT($Q2087,"mmm yyyy"))</f>
        <v/>
      </c>
      <c r="S2087" s="124">
        <f>IF(OR('Recurring Transactions'!$A$40="",$Q2087=""),0,(IF('Recurring Transactions'!$F$40="Monthly",IF(AND('Recurring Transactions'!$J$40&lt;=EOMONTH($Q2087,0),$Q2087&lt;='Recurring Transactions'!$L$40),1,0),IF('Recurring Transactions'!$F$40="Semi-monthly",IF(AND('Recurring Transactions'!$J$40&lt;=EOMONTH($Q2087,0),$Q2087&lt;='Recurring Transactions'!$L$40),2,0),IF('Recurring Transactions'!$F$40="Weekly",IF(AND('Recurring Transactions'!$J$40&lt;=EOMONTH($Q2087,0),$Q2087&lt;='Recurring Transactions'!$L$40),MAX(0,INT((MIN(EOMONTH($Q2087,0),'Recurring Transactions'!$L$40)-'Recurring Transactions'!$J$40)/7)+INT(-(MAX('Recurring Transactions'!$J$40,$Q2087)-'Recurring Transactions'!$J$40)/7)+1),0),IF('Recurring Transactions'!$F$40="Bi-weekly",IF(AND('Recurring Transactions'!$J$40&lt;=EOMONTH($Q2087,0),$Q2087&lt;='Recurring Transactions'!$L$40),MAX(0,INT((MIN(EOMONTH($Q2087,0),'Recurring Transactions'!$L$40)-'Recurring Transactions'!$J$40)/14)+INT(-(MAX('Recurring Transactions'!$J$40,$Q2087)-'Recurring Transactions'!$J$40)/14)+1),0),IF('Recurring Transactions'!$F$40="Quarterly",IF(AND(AND('Recurring Transactions'!$J$40&lt;=EOMONTH($Q2087,0),$Q2087&lt;='Recurring Transactions'!$L$40),MOD((YEAR($Q2087)-YEAR('Recurring Transactions'!$J$40))*12+MONTH($Q2087)-MONTH('Recurring Transactions'!$J$40),3)=0),1,0),IF('Recurring Transactions'!$F$40="Annually",IF(AND(AND('Recurring Transactions'!$J$40&lt;=EOMONTH($Q2087,0),$Q2087&lt;='Recurring Transactions'!$L$40),MONTH($Q2087)=MONTH('Recurring Transactions'!$J$40)),1,0),0)))))))*'Recurring Transactions'!$D$40)</f>
        <v/>
      </c>
    </row>
    <row r="2088">
      <c r="N2088" s="126">
        <f>'Recurring Transactions'!$A$40</f>
        <v/>
      </c>
      <c r="O2088" s="126">
        <f>'Recurring Transactions'!$B$40</f>
        <v/>
      </c>
      <c r="P2088" s="126">
        <f>'Recurring Transactions'!$E$40</f>
        <v/>
      </c>
      <c r="Q2088" s="72">
        <f>IF('Recurring Transactions'!$J$40="","",EDATE('Recurring Transactions'!$J$40,26))</f>
        <v/>
      </c>
      <c r="R2088" s="126">
        <f>IF($Q2088="","",TEXT($Q2088,"mmm yyyy"))</f>
        <v/>
      </c>
      <c r="S2088" s="124">
        <f>IF(OR('Recurring Transactions'!$A$40="",$Q2088=""),0,(IF('Recurring Transactions'!$F$40="Monthly",IF(AND('Recurring Transactions'!$J$40&lt;=EOMONTH($Q2088,0),$Q2088&lt;='Recurring Transactions'!$L$40),1,0),IF('Recurring Transactions'!$F$40="Semi-monthly",IF(AND('Recurring Transactions'!$J$40&lt;=EOMONTH($Q2088,0),$Q2088&lt;='Recurring Transactions'!$L$40),2,0),IF('Recurring Transactions'!$F$40="Weekly",IF(AND('Recurring Transactions'!$J$40&lt;=EOMONTH($Q2088,0),$Q2088&lt;='Recurring Transactions'!$L$40),MAX(0,INT((MIN(EOMONTH($Q2088,0),'Recurring Transactions'!$L$40)-'Recurring Transactions'!$J$40)/7)+INT(-(MAX('Recurring Transactions'!$J$40,$Q2088)-'Recurring Transactions'!$J$40)/7)+1),0),IF('Recurring Transactions'!$F$40="Bi-weekly",IF(AND('Recurring Transactions'!$J$40&lt;=EOMONTH($Q2088,0),$Q2088&lt;='Recurring Transactions'!$L$40),MAX(0,INT((MIN(EOMONTH($Q2088,0),'Recurring Transactions'!$L$40)-'Recurring Transactions'!$J$40)/14)+INT(-(MAX('Recurring Transactions'!$J$40,$Q2088)-'Recurring Transactions'!$J$40)/14)+1),0),IF('Recurring Transactions'!$F$40="Quarterly",IF(AND(AND('Recurring Transactions'!$J$40&lt;=EOMONTH($Q2088,0),$Q2088&lt;='Recurring Transactions'!$L$40),MOD((YEAR($Q2088)-YEAR('Recurring Transactions'!$J$40))*12+MONTH($Q2088)-MONTH('Recurring Transactions'!$J$40),3)=0),1,0),IF('Recurring Transactions'!$F$40="Annually",IF(AND(AND('Recurring Transactions'!$J$40&lt;=EOMONTH($Q2088,0),$Q2088&lt;='Recurring Transactions'!$L$40),MONTH($Q2088)=MONTH('Recurring Transactions'!$J$40)),1,0),0)))))))*'Recurring Transactions'!$D$40)</f>
        <v/>
      </c>
    </row>
    <row r="2089">
      <c r="N2089" s="126">
        <f>'Recurring Transactions'!$A$40</f>
        <v/>
      </c>
      <c r="O2089" s="126">
        <f>'Recurring Transactions'!$B$40</f>
        <v/>
      </c>
      <c r="P2089" s="126">
        <f>'Recurring Transactions'!$E$40</f>
        <v/>
      </c>
      <c r="Q2089" s="72">
        <f>IF('Recurring Transactions'!$J$40="","",EDATE('Recurring Transactions'!$J$40,27))</f>
        <v/>
      </c>
      <c r="R2089" s="126">
        <f>IF($Q2089="","",TEXT($Q2089,"mmm yyyy"))</f>
        <v/>
      </c>
      <c r="S2089" s="124">
        <f>IF(OR('Recurring Transactions'!$A$40="",$Q2089=""),0,(IF('Recurring Transactions'!$F$40="Monthly",IF(AND('Recurring Transactions'!$J$40&lt;=EOMONTH($Q2089,0),$Q2089&lt;='Recurring Transactions'!$L$40),1,0),IF('Recurring Transactions'!$F$40="Semi-monthly",IF(AND('Recurring Transactions'!$J$40&lt;=EOMONTH($Q2089,0),$Q2089&lt;='Recurring Transactions'!$L$40),2,0),IF('Recurring Transactions'!$F$40="Weekly",IF(AND('Recurring Transactions'!$J$40&lt;=EOMONTH($Q2089,0),$Q2089&lt;='Recurring Transactions'!$L$40),MAX(0,INT((MIN(EOMONTH($Q2089,0),'Recurring Transactions'!$L$40)-'Recurring Transactions'!$J$40)/7)+INT(-(MAX('Recurring Transactions'!$J$40,$Q2089)-'Recurring Transactions'!$J$40)/7)+1),0),IF('Recurring Transactions'!$F$40="Bi-weekly",IF(AND('Recurring Transactions'!$J$40&lt;=EOMONTH($Q2089,0),$Q2089&lt;='Recurring Transactions'!$L$40),MAX(0,INT((MIN(EOMONTH($Q2089,0),'Recurring Transactions'!$L$40)-'Recurring Transactions'!$J$40)/14)+INT(-(MAX('Recurring Transactions'!$J$40,$Q2089)-'Recurring Transactions'!$J$40)/14)+1),0),IF('Recurring Transactions'!$F$40="Quarterly",IF(AND(AND('Recurring Transactions'!$J$40&lt;=EOMONTH($Q2089,0),$Q2089&lt;='Recurring Transactions'!$L$40),MOD((YEAR($Q2089)-YEAR('Recurring Transactions'!$J$40))*12+MONTH($Q2089)-MONTH('Recurring Transactions'!$J$40),3)=0),1,0),IF('Recurring Transactions'!$F$40="Annually",IF(AND(AND('Recurring Transactions'!$J$40&lt;=EOMONTH($Q2089,0),$Q2089&lt;='Recurring Transactions'!$L$40),MONTH($Q2089)=MONTH('Recurring Transactions'!$J$40)),1,0),0)))))))*'Recurring Transactions'!$D$40)</f>
        <v/>
      </c>
    </row>
    <row r="2090">
      <c r="N2090" s="126">
        <f>'Recurring Transactions'!$A$40</f>
        <v/>
      </c>
      <c r="O2090" s="126">
        <f>'Recurring Transactions'!$B$40</f>
        <v/>
      </c>
      <c r="P2090" s="126">
        <f>'Recurring Transactions'!$E$40</f>
        <v/>
      </c>
      <c r="Q2090" s="72">
        <f>IF('Recurring Transactions'!$J$40="","",EDATE('Recurring Transactions'!$J$40,28))</f>
        <v/>
      </c>
      <c r="R2090" s="126">
        <f>IF($Q2090="","",TEXT($Q2090,"mmm yyyy"))</f>
        <v/>
      </c>
      <c r="S2090" s="124">
        <f>IF(OR('Recurring Transactions'!$A$40="",$Q2090=""),0,(IF('Recurring Transactions'!$F$40="Monthly",IF(AND('Recurring Transactions'!$J$40&lt;=EOMONTH($Q2090,0),$Q2090&lt;='Recurring Transactions'!$L$40),1,0),IF('Recurring Transactions'!$F$40="Semi-monthly",IF(AND('Recurring Transactions'!$J$40&lt;=EOMONTH($Q2090,0),$Q2090&lt;='Recurring Transactions'!$L$40),2,0),IF('Recurring Transactions'!$F$40="Weekly",IF(AND('Recurring Transactions'!$J$40&lt;=EOMONTH($Q2090,0),$Q2090&lt;='Recurring Transactions'!$L$40),MAX(0,INT((MIN(EOMONTH($Q2090,0),'Recurring Transactions'!$L$40)-'Recurring Transactions'!$J$40)/7)+INT(-(MAX('Recurring Transactions'!$J$40,$Q2090)-'Recurring Transactions'!$J$40)/7)+1),0),IF('Recurring Transactions'!$F$40="Bi-weekly",IF(AND('Recurring Transactions'!$J$40&lt;=EOMONTH($Q2090,0),$Q2090&lt;='Recurring Transactions'!$L$40),MAX(0,INT((MIN(EOMONTH($Q2090,0),'Recurring Transactions'!$L$40)-'Recurring Transactions'!$J$40)/14)+INT(-(MAX('Recurring Transactions'!$J$40,$Q2090)-'Recurring Transactions'!$J$40)/14)+1),0),IF('Recurring Transactions'!$F$40="Quarterly",IF(AND(AND('Recurring Transactions'!$J$40&lt;=EOMONTH($Q2090,0),$Q2090&lt;='Recurring Transactions'!$L$40),MOD((YEAR($Q2090)-YEAR('Recurring Transactions'!$J$40))*12+MONTH($Q2090)-MONTH('Recurring Transactions'!$J$40),3)=0),1,0),IF('Recurring Transactions'!$F$40="Annually",IF(AND(AND('Recurring Transactions'!$J$40&lt;=EOMONTH($Q2090,0),$Q2090&lt;='Recurring Transactions'!$L$40),MONTH($Q2090)=MONTH('Recurring Transactions'!$J$40)),1,0),0)))))))*'Recurring Transactions'!$D$40)</f>
        <v/>
      </c>
    </row>
    <row r="2091">
      <c r="N2091" s="126">
        <f>'Recurring Transactions'!$A$40</f>
        <v/>
      </c>
      <c r="O2091" s="126">
        <f>'Recurring Transactions'!$B$40</f>
        <v/>
      </c>
      <c r="P2091" s="126">
        <f>'Recurring Transactions'!$E$40</f>
        <v/>
      </c>
      <c r="Q2091" s="72">
        <f>IF('Recurring Transactions'!$J$40="","",EDATE('Recurring Transactions'!$J$40,29))</f>
        <v/>
      </c>
      <c r="R2091" s="126">
        <f>IF($Q2091="","",TEXT($Q2091,"mmm yyyy"))</f>
        <v/>
      </c>
      <c r="S2091" s="124">
        <f>IF(OR('Recurring Transactions'!$A$40="",$Q2091=""),0,(IF('Recurring Transactions'!$F$40="Monthly",IF(AND('Recurring Transactions'!$J$40&lt;=EOMONTH($Q2091,0),$Q2091&lt;='Recurring Transactions'!$L$40),1,0),IF('Recurring Transactions'!$F$40="Semi-monthly",IF(AND('Recurring Transactions'!$J$40&lt;=EOMONTH($Q2091,0),$Q2091&lt;='Recurring Transactions'!$L$40),2,0),IF('Recurring Transactions'!$F$40="Weekly",IF(AND('Recurring Transactions'!$J$40&lt;=EOMONTH($Q2091,0),$Q2091&lt;='Recurring Transactions'!$L$40),MAX(0,INT((MIN(EOMONTH($Q2091,0),'Recurring Transactions'!$L$40)-'Recurring Transactions'!$J$40)/7)+INT(-(MAX('Recurring Transactions'!$J$40,$Q2091)-'Recurring Transactions'!$J$40)/7)+1),0),IF('Recurring Transactions'!$F$40="Bi-weekly",IF(AND('Recurring Transactions'!$J$40&lt;=EOMONTH($Q2091,0),$Q2091&lt;='Recurring Transactions'!$L$40),MAX(0,INT((MIN(EOMONTH($Q2091,0),'Recurring Transactions'!$L$40)-'Recurring Transactions'!$J$40)/14)+INT(-(MAX('Recurring Transactions'!$J$40,$Q2091)-'Recurring Transactions'!$J$40)/14)+1),0),IF('Recurring Transactions'!$F$40="Quarterly",IF(AND(AND('Recurring Transactions'!$J$40&lt;=EOMONTH($Q2091,0),$Q2091&lt;='Recurring Transactions'!$L$40),MOD((YEAR($Q2091)-YEAR('Recurring Transactions'!$J$40))*12+MONTH($Q2091)-MONTH('Recurring Transactions'!$J$40),3)=0),1,0),IF('Recurring Transactions'!$F$40="Annually",IF(AND(AND('Recurring Transactions'!$J$40&lt;=EOMONTH($Q2091,0),$Q2091&lt;='Recurring Transactions'!$L$40),MONTH($Q2091)=MONTH('Recurring Transactions'!$J$40)),1,0),0)))))))*'Recurring Transactions'!$D$40)</f>
        <v/>
      </c>
    </row>
    <row r="2092">
      <c r="N2092" s="126">
        <f>'Recurring Transactions'!$A$40</f>
        <v/>
      </c>
      <c r="O2092" s="126">
        <f>'Recurring Transactions'!$B$40</f>
        <v/>
      </c>
      <c r="P2092" s="126">
        <f>'Recurring Transactions'!$E$40</f>
        <v/>
      </c>
      <c r="Q2092" s="72">
        <f>IF('Recurring Transactions'!$J$40="","",EDATE('Recurring Transactions'!$J$40,30))</f>
        <v/>
      </c>
      <c r="R2092" s="126">
        <f>IF($Q2092="","",TEXT($Q2092,"mmm yyyy"))</f>
        <v/>
      </c>
      <c r="S2092" s="124">
        <f>IF(OR('Recurring Transactions'!$A$40="",$Q2092=""),0,(IF('Recurring Transactions'!$F$40="Monthly",IF(AND('Recurring Transactions'!$J$40&lt;=EOMONTH($Q2092,0),$Q2092&lt;='Recurring Transactions'!$L$40),1,0),IF('Recurring Transactions'!$F$40="Semi-monthly",IF(AND('Recurring Transactions'!$J$40&lt;=EOMONTH($Q2092,0),$Q2092&lt;='Recurring Transactions'!$L$40),2,0),IF('Recurring Transactions'!$F$40="Weekly",IF(AND('Recurring Transactions'!$J$40&lt;=EOMONTH($Q2092,0),$Q2092&lt;='Recurring Transactions'!$L$40),MAX(0,INT((MIN(EOMONTH($Q2092,0),'Recurring Transactions'!$L$40)-'Recurring Transactions'!$J$40)/7)+INT(-(MAX('Recurring Transactions'!$J$40,$Q2092)-'Recurring Transactions'!$J$40)/7)+1),0),IF('Recurring Transactions'!$F$40="Bi-weekly",IF(AND('Recurring Transactions'!$J$40&lt;=EOMONTH($Q2092,0),$Q2092&lt;='Recurring Transactions'!$L$40),MAX(0,INT((MIN(EOMONTH($Q2092,0),'Recurring Transactions'!$L$40)-'Recurring Transactions'!$J$40)/14)+INT(-(MAX('Recurring Transactions'!$J$40,$Q2092)-'Recurring Transactions'!$J$40)/14)+1),0),IF('Recurring Transactions'!$F$40="Quarterly",IF(AND(AND('Recurring Transactions'!$J$40&lt;=EOMONTH($Q2092,0),$Q2092&lt;='Recurring Transactions'!$L$40),MOD((YEAR($Q2092)-YEAR('Recurring Transactions'!$J$40))*12+MONTH($Q2092)-MONTH('Recurring Transactions'!$J$40),3)=0),1,0),IF('Recurring Transactions'!$F$40="Annually",IF(AND(AND('Recurring Transactions'!$J$40&lt;=EOMONTH($Q2092,0),$Q2092&lt;='Recurring Transactions'!$L$40),MONTH($Q2092)=MONTH('Recurring Transactions'!$J$40)),1,0),0)))))))*'Recurring Transactions'!$D$40)</f>
        <v/>
      </c>
    </row>
    <row r="2093">
      <c r="N2093" s="126">
        <f>'Recurring Transactions'!$A$40</f>
        <v/>
      </c>
      <c r="O2093" s="126">
        <f>'Recurring Transactions'!$B$40</f>
        <v/>
      </c>
      <c r="P2093" s="126">
        <f>'Recurring Transactions'!$E$40</f>
        <v/>
      </c>
      <c r="Q2093" s="72">
        <f>IF('Recurring Transactions'!$J$40="","",EDATE('Recurring Transactions'!$J$40,31))</f>
        <v/>
      </c>
      <c r="R2093" s="126">
        <f>IF($Q2093="","",TEXT($Q2093,"mmm yyyy"))</f>
        <v/>
      </c>
      <c r="S2093" s="124">
        <f>IF(OR('Recurring Transactions'!$A$40="",$Q2093=""),0,(IF('Recurring Transactions'!$F$40="Monthly",IF(AND('Recurring Transactions'!$J$40&lt;=EOMONTH($Q2093,0),$Q2093&lt;='Recurring Transactions'!$L$40),1,0),IF('Recurring Transactions'!$F$40="Semi-monthly",IF(AND('Recurring Transactions'!$J$40&lt;=EOMONTH($Q2093,0),$Q2093&lt;='Recurring Transactions'!$L$40),2,0),IF('Recurring Transactions'!$F$40="Weekly",IF(AND('Recurring Transactions'!$J$40&lt;=EOMONTH($Q2093,0),$Q2093&lt;='Recurring Transactions'!$L$40),MAX(0,INT((MIN(EOMONTH($Q2093,0),'Recurring Transactions'!$L$40)-'Recurring Transactions'!$J$40)/7)+INT(-(MAX('Recurring Transactions'!$J$40,$Q2093)-'Recurring Transactions'!$J$40)/7)+1),0),IF('Recurring Transactions'!$F$40="Bi-weekly",IF(AND('Recurring Transactions'!$J$40&lt;=EOMONTH($Q2093,0),$Q2093&lt;='Recurring Transactions'!$L$40),MAX(0,INT((MIN(EOMONTH($Q2093,0),'Recurring Transactions'!$L$40)-'Recurring Transactions'!$J$40)/14)+INT(-(MAX('Recurring Transactions'!$J$40,$Q2093)-'Recurring Transactions'!$J$40)/14)+1),0),IF('Recurring Transactions'!$F$40="Quarterly",IF(AND(AND('Recurring Transactions'!$J$40&lt;=EOMONTH($Q2093,0),$Q2093&lt;='Recurring Transactions'!$L$40),MOD((YEAR($Q2093)-YEAR('Recurring Transactions'!$J$40))*12+MONTH($Q2093)-MONTH('Recurring Transactions'!$J$40),3)=0),1,0),IF('Recurring Transactions'!$F$40="Annually",IF(AND(AND('Recurring Transactions'!$J$40&lt;=EOMONTH($Q2093,0),$Q2093&lt;='Recurring Transactions'!$L$40),MONTH($Q2093)=MONTH('Recurring Transactions'!$J$40)),1,0),0)))))))*'Recurring Transactions'!$D$40)</f>
        <v/>
      </c>
    </row>
    <row r="2094">
      <c r="N2094" s="126">
        <f>'Recurring Transactions'!$A$40</f>
        <v/>
      </c>
      <c r="O2094" s="126">
        <f>'Recurring Transactions'!$B$40</f>
        <v/>
      </c>
      <c r="P2094" s="126">
        <f>'Recurring Transactions'!$E$40</f>
        <v/>
      </c>
      <c r="Q2094" s="72">
        <f>IF('Recurring Transactions'!$J$40="","",EDATE('Recurring Transactions'!$J$40,32))</f>
        <v/>
      </c>
      <c r="R2094" s="126">
        <f>IF($Q2094="","",TEXT($Q2094,"mmm yyyy"))</f>
        <v/>
      </c>
      <c r="S2094" s="124">
        <f>IF(OR('Recurring Transactions'!$A$40="",$Q2094=""),0,(IF('Recurring Transactions'!$F$40="Monthly",IF(AND('Recurring Transactions'!$J$40&lt;=EOMONTH($Q2094,0),$Q2094&lt;='Recurring Transactions'!$L$40),1,0),IF('Recurring Transactions'!$F$40="Semi-monthly",IF(AND('Recurring Transactions'!$J$40&lt;=EOMONTH($Q2094,0),$Q2094&lt;='Recurring Transactions'!$L$40),2,0),IF('Recurring Transactions'!$F$40="Weekly",IF(AND('Recurring Transactions'!$J$40&lt;=EOMONTH($Q2094,0),$Q2094&lt;='Recurring Transactions'!$L$40),MAX(0,INT((MIN(EOMONTH($Q2094,0),'Recurring Transactions'!$L$40)-'Recurring Transactions'!$J$40)/7)+INT(-(MAX('Recurring Transactions'!$J$40,$Q2094)-'Recurring Transactions'!$J$40)/7)+1),0),IF('Recurring Transactions'!$F$40="Bi-weekly",IF(AND('Recurring Transactions'!$J$40&lt;=EOMONTH($Q2094,0),$Q2094&lt;='Recurring Transactions'!$L$40),MAX(0,INT((MIN(EOMONTH($Q2094,0),'Recurring Transactions'!$L$40)-'Recurring Transactions'!$J$40)/14)+INT(-(MAX('Recurring Transactions'!$J$40,$Q2094)-'Recurring Transactions'!$J$40)/14)+1),0),IF('Recurring Transactions'!$F$40="Quarterly",IF(AND(AND('Recurring Transactions'!$J$40&lt;=EOMONTH($Q2094,0),$Q2094&lt;='Recurring Transactions'!$L$40),MOD((YEAR($Q2094)-YEAR('Recurring Transactions'!$J$40))*12+MONTH($Q2094)-MONTH('Recurring Transactions'!$J$40),3)=0),1,0),IF('Recurring Transactions'!$F$40="Annually",IF(AND(AND('Recurring Transactions'!$J$40&lt;=EOMONTH($Q2094,0),$Q2094&lt;='Recurring Transactions'!$L$40),MONTH($Q2094)=MONTH('Recurring Transactions'!$J$40)),1,0),0)))))))*'Recurring Transactions'!$D$40)</f>
        <v/>
      </c>
    </row>
    <row r="2095">
      <c r="N2095" s="126">
        <f>'Recurring Transactions'!$A$40</f>
        <v/>
      </c>
      <c r="O2095" s="126">
        <f>'Recurring Transactions'!$B$40</f>
        <v/>
      </c>
      <c r="P2095" s="126">
        <f>'Recurring Transactions'!$E$40</f>
        <v/>
      </c>
      <c r="Q2095" s="72">
        <f>IF('Recurring Transactions'!$J$40="","",EDATE('Recurring Transactions'!$J$40,33))</f>
        <v/>
      </c>
      <c r="R2095" s="126">
        <f>IF($Q2095="","",TEXT($Q2095,"mmm yyyy"))</f>
        <v/>
      </c>
      <c r="S2095" s="124">
        <f>IF(OR('Recurring Transactions'!$A$40="",$Q2095=""),0,(IF('Recurring Transactions'!$F$40="Monthly",IF(AND('Recurring Transactions'!$J$40&lt;=EOMONTH($Q2095,0),$Q2095&lt;='Recurring Transactions'!$L$40),1,0),IF('Recurring Transactions'!$F$40="Semi-monthly",IF(AND('Recurring Transactions'!$J$40&lt;=EOMONTH($Q2095,0),$Q2095&lt;='Recurring Transactions'!$L$40),2,0),IF('Recurring Transactions'!$F$40="Weekly",IF(AND('Recurring Transactions'!$J$40&lt;=EOMONTH($Q2095,0),$Q2095&lt;='Recurring Transactions'!$L$40),MAX(0,INT((MIN(EOMONTH($Q2095,0),'Recurring Transactions'!$L$40)-'Recurring Transactions'!$J$40)/7)+INT(-(MAX('Recurring Transactions'!$J$40,$Q2095)-'Recurring Transactions'!$J$40)/7)+1),0),IF('Recurring Transactions'!$F$40="Bi-weekly",IF(AND('Recurring Transactions'!$J$40&lt;=EOMONTH($Q2095,0),$Q2095&lt;='Recurring Transactions'!$L$40),MAX(0,INT((MIN(EOMONTH($Q2095,0),'Recurring Transactions'!$L$40)-'Recurring Transactions'!$J$40)/14)+INT(-(MAX('Recurring Transactions'!$J$40,$Q2095)-'Recurring Transactions'!$J$40)/14)+1),0),IF('Recurring Transactions'!$F$40="Quarterly",IF(AND(AND('Recurring Transactions'!$J$40&lt;=EOMONTH($Q2095,0),$Q2095&lt;='Recurring Transactions'!$L$40),MOD((YEAR($Q2095)-YEAR('Recurring Transactions'!$J$40))*12+MONTH($Q2095)-MONTH('Recurring Transactions'!$J$40),3)=0),1,0),IF('Recurring Transactions'!$F$40="Annually",IF(AND(AND('Recurring Transactions'!$J$40&lt;=EOMONTH($Q2095,0),$Q2095&lt;='Recurring Transactions'!$L$40),MONTH($Q2095)=MONTH('Recurring Transactions'!$J$40)),1,0),0)))))))*'Recurring Transactions'!$D$40)</f>
        <v/>
      </c>
    </row>
    <row r="2096">
      <c r="N2096" s="126">
        <f>'Recurring Transactions'!$A$40</f>
        <v/>
      </c>
      <c r="O2096" s="126">
        <f>'Recurring Transactions'!$B$40</f>
        <v/>
      </c>
      <c r="P2096" s="126">
        <f>'Recurring Transactions'!$E$40</f>
        <v/>
      </c>
      <c r="Q2096" s="72">
        <f>IF('Recurring Transactions'!$J$40="","",EDATE('Recurring Transactions'!$J$40,34))</f>
        <v/>
      </c>
      <c r="R2096" s="126">
        <f>IF($Q2096="","",TEXT($Q2096,"mmm yyyy"))</f>
        <v/>
      </c>
      <c r="S2096" s="124">
        <f>IF(OR('Recurring Transactions'!$A$40="",$Q2096=""),0,(IF('Recurring Transactions'!$F$40="Monthly",IF(AND('Recurring Transactions'!$J$40&lt;=EOMONTH($Q2096,0),$Q2096&lt;='Recurring Transactions'!$L$40),1,0),IF('Recurring Transactions'!$F$40="Semi-monthly",IF(AND('Recurring Transactions'!$J$40&lt;=EOMONTH($Q2096,0),$Q2096&lt;='Recurring Transactions'!$L$40),2,0),IF('Recurring Transactions'!$F$40="Weekly",IF(AND('Recurring Transactions'!$J$40&lt;=EOMONTH($Q2096,0),$Q2096&lt;='Recurring Transactions'!$L$40),MAX(0,INT((MIN(EOMONTH($Q2096,0),'Recurring Transactions'!$L$40)-'Recurring Transactions'!$J$40)/7)+INT(-(MAX('Recurring Transactions'!$J$40,$Q2096)-'Recurring Transactions'!$J$40)/7)+1),0),IF('Recurring Transactions'!$F$40="Bi-weekly",IF(AND('Recurring Transactions'!$J$40&lt;=EOMONTH($Q2096,0),$Q2096&lt;='Recurring Transactions'!$L$40),MAX(0,INT((MIN(EOMONTH($Q2096,0),'Recurring Transactions'!$L$40)-'Recurring Transactions'!$J$40)/14)+INT(-(MAX('Recurring Transactions'!$J$40,$Q2096)-'Recurring Transactions'!$J$40)/14)+1),0),IF('Recurring Transactions'!$F$40="Quarterly",IF(AND(AND('Recurring Transactions'!$J$40&lt;=EOMONTH($Q2096,0),$Q2096&lt;='Recurring Transactions'!$L$40),MOD((YEAR($Q2096)-YEAR('Recurring Transactions'!$J$40))*12+MONTH($Q2096)-MONTH('Recurring Transactions'!$J$40),3)=0),1,0),IF('Recurring Transactions'!$F$40="Annually",IF(AND(AND('Recurring Transactions'!$J$40&lt;=EOMONTH($Q2096,0),$Q2096&lt;='Recurring Transactions'!$L$40),MONTH($Q2096)=MONTH('Recurring Transactions'!$J$40)),1,0),0)))))))*'Recurring Transactions'!$D$40)</f>
        <v/>
      </c>
    </row>
    <row r="2097">
      <c r="N2097" s="126">
        <f>'Recurring Transactions'!$A$40</f>
        <v/>
      </c>
      <c r="O2097" s="126">
        <f>'Recurring Transactions'!$B$40</f>
        <v/>
      </c>
      <c r="P2097" s="126">
        <f>'Recurring Transactions'!$E$40</f>
        <v/>
      </c>
      <c r="Q2097" s="72">
        <f>IF('Recurring Transactions'!$J$40="","",EDATE('Recurring Transactions'!$J$40,35))</f>
        <v/>
      </c>
      <c r="R2097" s="126">
        <f>IF($Q2097="","",TEXT($Q2097,"mmm yyyy"))</f>
        <v/>
      </c>
      <c r="S2097" s="124">
        <f>IF(OR('Recurring Transactions'!$A$40="",$Q2097=""),0,(IF('Recurring Transactions'!$F$40="Monthly",IF(AND('Recurring Transactions'!$J$40&lt;=EOMONTH($Q2097,0),$Q2097&lt;='Recurring Transactions'!$L$40),1,0),IF('Recurring Transactions'!$F$40="Semi-monthly",IF(AND('Recurring Transactions'!$J$40&lt;=EOMONTH($Q2097,0),$Q2097&lt;='Recurring Transactions'!$L$40),2,0),IF('Recurring Transactions'!$F$40="Weekly",IF(AND('Recurring Transactions'!$J$40&lt;=EOMONTH($Q2097,0),$Q2097&lt;='Recurring Transactions'!$L$40),MAX(0,INT((MIN(EOMONTH($Q2097,0),'Recurring Transactions'!$L$40)-'Recurring Transactions'!$J$40)/7)+INT(-(MAX('Recurring Transactions'!$J$40,$Q2097)-'Recurring Transactions'!$J$40)/7)+1),0),IF('Recurring Transactions'!$F$40="Bi-weekly",IF(AND('Recurring Transactions'!$J$40&lt;=EOMONTH($Q2097,0),$Q2097&lt;='Recurring Transactions'!$L$40),MAX(0,INT((MIN(EOMONTH($Q2097,0),'Recurring Transactions'!$L$40)-'Recurring Transactions'!$J$40)/14)+INT(-(MAX('Recurring Transactions'!$J$40,$Q2097)-'Recurring Transactions'!$J$40)/14)+1),0),IF('Recurring Transactions'!$F$40="Quarterly",IF(AND(AND('Recurring Transactions'!$J$40&lt;=EOMONTH($Q2097,0),$Q2097&lt;='Recurring Transactions'!$L$40),MOD((YEAR($Q2097)-YEAR('Recurring Transactions'!$J$40))*12+MONTH($Q2097)-MONTH('Recurring Transactions'!$J$40),3)=0),1,0),IF('Recurring Transactions'!$F$40="Annually",IF(AND(AND('Recurring Transactions'!$J$40&lt;=EOMONTH($Q2097,0),$Q2097&lt;='Recurring Transactions'!$L$40),MONTH($Q2097)=MONTH('Recurring Transactions'!$J$40)),1,0),0)))))))*'Recurring Transactions'!$D$40)</f>
        <v/>
      </c>
    </row>
    <row r="2098">
      <c r="N2098" s="126">
        <f>'Recurring Transactions'!$A$40</f>
        <v/>
      </c>
      <c r="O2098" s="126">
        <f>'Recurring Transactions'!$B$40</f>
        <v/>
      </c>
      <c r="P2098" s="126">
        <f>'Recurring Transactions'!$E$40</f>
        <v/>
      </c>
      <c r="Q2098" s="72">
        <f>IF('Recurring Transactions'!$J$40="","",EDATE('Recurring Transactions'!$J$40,36))</f>
        <v/>
      </c>
      <c r="R2098" s="126">
        <f>IF($Q2098="","",TEXT($Q2098,"mmm yyyy"))</f>
        <v/>
      </c>
      <c r="S2098" s="124">
        <f>IF(OR('Recurring Transactions'!$A$40="",$Q2098=""),0,(IF('Recurring Transactions'!$F$40="Monthly",IF(AND('Recurring Transactions'!$J$40&lt;=EOMONTH($Q2098,0),$Q2098&lt;='Recurring Transactions'!$L$40),1,0),IF('Recurring Transactions'!$F$40="Semi-monthly",IF(AND('Recurring Transactions'!$J$40&lt;=EOMONTH($Q2098,0),$Q2098&lt;='Recurring Transactions'!$L$40),2,0),IF('Recurring Transactions'!$F$40="Weekly",IF(AND('Recurring Transactions'!$J$40&lt;=EOMONTH($Q2098,0),$Q2098&lt;='Recurring Transactions'!$L$40),MAX(0,INT((MIN(EOMONTH($Q2098,0),'Recurring Transactions'!$L$40)-'Recurring Transactions'!$J$40)/7)+INT(-(MAX('Recurring Transactions'!$J$40,$Q2098)-'Recurring Transactions'!$J$40)/7)+1),0),IF('Recurring Transactions'!$F$40="Bi-weekly",IF(AND('Recurring Transactions'!$J$40&lt;=EOMONTH($Q2098,0),$Q2098&lt;='Recurring Transactions'!$L$40),MAX(0,INT((MIN(EOMONTH($Q2098,0),'Recurring Transactions'!$L$40)-'Recurring Transactions'!$J$40)/14)+INT(-(MAX('Recurring Transactions'!$J$40,$Q2098)-'Recurring Transactions'!$J$40)/14)+1),0),IF('Recurring Transactions'!$F$40="Quarterly",IF(AND(AND('Recurring Transactions'!$J$40&lt;=EOMONTH($Q2098,0),$Q2098&lt;='Recurring Transactions'!$L$40),MOD((YEAR($Q2098)-YEAR('Recurring Transactions'!$J$40))*12+MONTH($Q2098)-MONTH('Recurring Transactions'!$J$40),3)=0),1,0),IF('Recurring Transactions'!$F$40="Annually",IF(AND(AND('Recurring Transactions'!$J$40&lt;=EOMONTH($Q2098,0),$Q2098&lt;='Recurring Transactions'!$L$40),MONTH($Q2098)=MONTH('Recurring Transactions'!$J$40)),1,0),0)))))))*'Recurring Transactions'!$D$40)</f>
        <v/>
      </c>
    </row>
    <row r="2099">
      <c r="N2099" s="126">
        <f>'Recurring Transactions'!$A$40</f>
        <v/>
      </c>
      <c r="O2099" s="126">
        <f>'Recurring Transactions'!$B$40</f>
        <v/>
      </c>
      <c r="P2099" s="126">
        <f>'Recurring Transactions'!$E$40</f>
        <v/>
      </c>
      <c r="Q2099" s="72">
        <f>IF('Recurring Transactions'!$J$40="","",EDATE('Recurring Transactions'!$J$40,37))</f>
        <v/>
      </c>
      <c r="R2099" s="126">
        <f>IF($Q2099="","",TEXT($Q2099,"mmm yyyy"))</f>
        <v/>
      </c>
      <c r="S2099" s="124">
        <f>IF(OR('Recurring Transactions'!$A$40="",$Q2099=""),0,(IF('Recurring Transactions'!$F$40="Monthly",IF(AND('Recurring Transactions'!$J$40&lt;=EOMONTH($Q2099,0),$Q2099&lt;='Recurring Transactions'!$L$40),1,0),IF('Recurring Transactions'!$F$40="Semi-monthly",IF(AND('Recurring Transactions'!$J$40&lt;=EOMONTH($Q2099,0),$Q2099&lt;='Recurring Transactions'!$L$40),2,0),IF('Recurring Transactions'!$F$40="Weekly",IF(AND('Recurring Transactions'!$J$40&lt;=EOMONTH($Q2099,0),$Q2099&lt;='Recurring Transactions'!$L$40),MAX(0,INT((MIN(EOMONTH($Q2099,0),'Recurring Transactions'!$L$40)-'Recurring Transactions'!$J$40)/7)+INT(-(MAX('Recurring Transactions'!$J$40,$Q2099)-'Recurring Transactions'!$J$40)/7)+1),0),IF('Recurring Transactions'!$F$40="Bi-weekly",IF(AND('Recurring Transactions'!$J$40&lt;=EOMONTH($Q2099,0),$Q2099&lt;='Recurring Transactions'!$L$40),MAX(0,INT((MIN(EOMONTH($Q2099,0),'Recurring Transactions'!$L$40)-'Recurring Transactions'!$J$40)/14)+INT(-(MAX('Recurring Transactions'!$J$40,$Q2099)-'Recurring Transactions'!$J$40)/14)+1),0),IF('Recurring Transactions'!$F$40="Quarterly",IF(AND(AND('Recurring Transactions'!$J$40&lt;=EOMONTH($Q2099,0),$Q2099&lt;='Recurring Transactions'!$L$40),MOD((YEAR($Q2099)-YEAR('Recurring Transactions'!$J$40))*12+MONTH($Q2099)-MONTH('Recurring Transactions'!$J$40),3)=0),1,0),IF('Recurring Transactions'!$F$40="Annually",IF(AND(AND('Recurring Transactions'!$J$40&lt;=EOMONTH($Q2099,0),$Q2099&lt;='Recurring Transactions'!$L$40),MONTH($Q2099)=MONTH('Recurring Transactions'!$J$40)),1,0),0)))))))*'Recurring Transactions'!$D$40)</f>
        <v/>
      </c>
    </row>
    <row r="2100">
      <c r="N2100" s="126">
        <f>'Recurring Transactions'!$A$40</f>
        <v/>
      </c>
      <c r="O2100" s="126">
        <f>'Recurring Transactions'!$B$40</f>
        <v/>
      </c>
      <c r="P2100" s="126">
        <f>'Recurring Transactions'!$E$40</f>
        <v/>
      </c>
      <c r="Q2100" s="72">
        <f>IF('Recurring Transactions'!$J$40="","",EDATE('Recurring Transactions'!$J$40,38))</f>
        <v/>
      </c>
      <c r="R2100" s="126">
        <f>IF($Q2100="","",TEXT($Q2100,"mmm yyyy"))</f>
        <v/>
      </c>
      <c r="S2100" s="124">
        <f>IF(OR('Recurring Transactions'!$A$40="",$Q2100=""),0,(IF('Recurring Transactions'!$F$40="Monthly",IF(AND('Recurring Transactions'!$J$40&lt;=EOMONTH($Q2100,0),$Q2100&lt;='Recurring Transactions'!$L$40),1,0),IF('Recurring Transactions'!$F$40="Semi-monthly",IF(AND('Recurring Transactions'!$J$40&lt;=EOMONTH($Q2100,0),$Q2100&lt;='Recurring Transactions'!$L$40),2,0),IF('Recurring Transactions'!$F$40="Weekly",IF(AND('Recurring Transactions'!$J$40&lt;=EOMONTH($Q2100,0),$Q2100&lt;='Recurring Transactions'!$L$40),MAX(0,INT((MIN(EOMONTH($Q2100,0),'Recurring Transactions'!$L$40)-'Recurring Transactions'!$J$40)/7)+INT(-(MAX('Recurring Transactions'!$J$40,$Q2100)-'Recurring Transactions'!$J$40)/7)+1),0),IF('Recurring Transactions'!$F$40="Bi-weekly",IF(AND('Recurring Transactions'!$J$40&lt;=EOMONTH($Q2100,0),$Q2100&lt;='Recurring Transactions'!$L$40),MAX(0,INT((MIN(EOMONTH($Q2100,0),'Recurring Transactions'!$L$40)-'Recurring Transactions'!$J$40)/14)+INT(-(MAX('Recurring Transactions'!$J$40,$Q2100)-'Recurring Transactions'!$J$40)/14)+1),0),IF('Recurring Transactions'!$F$40="Quarterly",IF(AND(AND('Recurring Transactions'!$J$40&lt;=EOMONTH($Q2100,0),$Q2100&lt;='Recurring Transactions'!$L$40),MOD((YEAR($Q2100)-YEAR('Recurring Transactions'!$J$40))*12+MONTH($Q2100)-MONTH('Recurring Transactions'!$J$40),3)=0),1,0),IF('Recurring Transactions'!$F$40="Annually",IF(AND(AND('Recurring Transactions'!$J$40&lt;=EOMONTH($Q2100,0),$Q2100&lt;='Recurring Transactions'!$L$40),MONTH($Q2100)=MONTH('Recurring Transactions'!$J$40)),1,0),0)))))))*'Recurring Transactions'!$D$40)</f>
        <v/>
      </c>
    </row>
    <row r="2101">
      <c r="N2101" s="126">
        <f>'Recurring Transactions'!$A$40</f>
        <v/>
      </c>
      <c r="O2101" s="126">
        <f>'Recurring Transactions'!$B$40</f>
        <v/>
      </c>
      <c r="P2101" s="126">
        <f>'Recurring Transactions'!$E$40</f>
        <v/>
      </c>
      <c r="Q2101" s="72">
        <f>IF('Recurring Transactions'!$J$40="","",EDATE('Recurring Transactions'!$J$40,39))</f>
        <v/>
      </c>
      <c r="R2101" s="126">
        <f>IF($Q2101="","",TEXT($Q2101,"mmm yyyy"))</f>
        <v/>
      </c>
      <c r="S2101" s="124">
        <f>IF(OR('Recurring Transactions'!$A$40="",$Q2101=""),0,(IF('Recurring Transactions'!$F$40="Monthly",IF(AND('Recurring Transactions'!$J$40&lt;=EOMONTH($Q2101,0),$Q2101&lt;='Recurring Transactions'!$L$40),1,0),IF('Recurring Transactions'!$F$40="Semi-monthly",IF(AND('Recurring Transactions'!$J$40&lt;=EOMONTH($Q2101,0),$Q2101&lt;='Recurring Transactions'!$L$40),2,0),IF('Recurring Transactions'!$F$40="Weekly",IF(AND('Recurring Transactions'!$J$40&lt;=EOMONTH($Q2101,0),$Q2101&lt;='Recurring Transactions'!$L$40),MAX(0,INT((MIN(EOMONTH($Q2101,0),'Recurring Transactions'!$L$40)-'Recurring Transactions'!$J$40)/7)+INT(-(MAX('Recurring Transactions'!$J$40,$Q2101)-'Recurring Transactions'!$J$40)/7)+1),0),IF('Recurring Transactions'!$F$40="Bi-weekly",IF(AND('Recurring Transactions'!$J$40&lt;=EOMONTH($Q2101,0),$Q2101&lt;='Recurring Transactions'!$L$40),MAX(0,INT((MIN(EOMONTH($Q2101,0),'Recurring Transactions'!$L$40)-'Recurring Transactions'!$J$40)/14)+INT(-(MAX('Recurring Transactions'!$J$40,$Q2101)-'Recurring Transactions'!$J$40)/14)+1),0),IF('Recurring Transactions'!$F$40="Quarterly",IF(AND(AND('Recurring Transactions'!$J$40&lt;=EOMONTH($Q2101,0),$Q2101&lt;='Recurring Transactions'!$L$40),MOD((YEAR($Q2101)-YEAR('Recurring Transactions'!$J$40))*12+MONTH($Q2101)-MONTH('Recurring Transactions'!$J$40),3)=0),1,0),IF('Recurring Transactions'!$F$40="Annually",IF(AND(AND('Recurring Transactions'!$J$40&lt;=EOMONTH($Q2101,0),$Q2101&lt;='Recurring Transactions'!$L$40),MONTH($Q2101)=MONTH('Recurring Transactions'!$J$40)),1,0),0)))))))*'Recurring Transactions'!$D$40)</f>
        <v/>
      </c>
    </row>
    <row r="2102">
      <c r="N2102" s="126">
        <f>'Recurring Transactions'!$A$40</f>
        <v/>
      </c>
      <c r="O2102" s="126">
        <f>'Recurring Transactions'!$B$40</f>
        <v/>
      </c>
      <c r="P2102" s="126">
        <f>'Recurring Transactions'!$E$40</f>
        <v/>
      </c>
      <c r="Q2102" s="72">
        <f>IF('Recurring Transactions'!$J$40="","",EDATE('Recurring Transactions'!$J$40,40))</f>
        <v/>
      </c>
      <c r="R2102" s="126">
        <f>IF($Q2102="","",TEXT($Q2102,"mmm yyyy"))</f>
        <v/>
      </c>
      <c r="S2102" s="124">
        <f>IF(OR('Recurring Transactions'!$A$40="",$Q2102=""),0,(IF('Recurring Transactions'!$F$40="Monthly",IF(AND('Recurring Transactions'!$J$40&lt;=EOMONTH($Q2102,0),$Q2102&lt;='Recurring Transactions'!$L$40),1,0),IF('Recurring Transactions'!$F$40="Semi-monthly",IF(AND('Recurring Transactions'!$J$40&lt;=EOMONTH($Q2102,0),$Q2102&lt;='Recurring Transactions'!$L$40),2,0),IF('Recurring Transactions'!$F$40="Weekly",IF(AND('Recurring Transactions'!$J$40&lt;=EOMONTH($Q2102,0),$Q2102&lt;='Recurring Transactions'!$L$40),MAX(0,INT((MIN(EOMONTH($Q2102,0),'Recurring Transactions'!$L$40)-'Recurring Transactions'!$J$40)/7)+INT(-(MAX('Recurring Transactions'!$J$40,$Q2102)-'Recurring Transactions'!$J$40)/7)+1),0),IF('Recurring Transactions'!$F$40="Bi-weekly",IF(AND('Recurring Transactions'!$J$40&lt;=EOMONTH($Q2102,0),$Q2102&lt;='Recurring Transactions'!$L$40),MAX(0,INT((MIN(EOMONTH($Q2102,0),'Recurring Transactions'!$L$40)-'Recurring Transactions'!$J$40)/14)+INT(-(MAX('Recurring Transactions'!$J$40,$Q2102)-'Recurring Transactions'!$J$40)/14)+1),0),IF('Recurring Transactions'!$F$40="Quarterly",IF(AND(AND('Recurring Transactions'!$J$40&lt;=EOMONTH($Q2102,0),$Q2102&lt;='Recurring Transactions'!$L$40),MOD((YEAR($Q2102)-YEAR('Recurring Transactions'!$J$40))*12+MONTH($Q2102)-MONTH('Recurring Transactions'!$J$40),3)=0),1,0),IF('Recurring Transactions'!$F$40="Annually",IF(AND(AND('Recurring Transactions'!$J$40&lt;=EOMONTH($Q2102,0),$Q2102&lt;='Recurring Transactions'!$L$40),MONTH($Q2102)=MONTH('Recurring Transactions'!$J$40)),1,0),0)))))))*'Recurring Transactions'!$D$40)</f>
        <v/>
      </c>
    </row>
    <row r="2103">
      <c r="N2103" s="126">
        <f>'Recurring Transactions'!$A$40</f>
        <v/>
      </c>
      <c r="O2103" s="126">
        <f>'Recurring Transactions'!$B$40</f>
        <v/>
      </c>
      <c r="P2103" s="126">
        <f>'Recurring Transactions'!$E$40</f>
        <v/>
      </c>
      <c r="Q2103" s="72">
        <f>IF('Recurring Transactions'!$J$40="","",EDATE('Recurring Transactions'!$J$40,41))</f>
        <v/>
      </c>
      <c r="R2103" s="126">
        <f>IF($Q2103="","",TEXT($Q2103,"mmm yyyy"))</f>
        <v/>
      </c>
      <c r="S2103" s="124">
        <f>IF(OR('Recurring Transactions'!$A$40="",$Q2103=""),0,(IF('Recurring Transactions'!$F$40="Monthly",IF(AND('Recurring Transactions'!$J$40&lt;=EOMONTH($Q2103,0),$Q2103&lt;='Recurring Transactions'!$L$40),1,0),IF('Recurring Transactions'!$F$40="Semi-monthly",IF(AND('Recurring Transactions'!$J$40&lt;=EOMONTH($Q2103,0),$Q2103&lt;='Recurring Transactions'!$L$40),2,0),IF('Recurring Transactions'!$F$40="Weekly",IF(AND('Recurring Transactions'!$J$40&lt;=EOMONTH($Q2103,0),$Q2103&lt;='Recurring Transactions'!$L$40),MAX(0,INT((MIN(EOMONTH($Q2103,0),'Recurring Transactions'!$L$40)-'Recurring Transactions'!$J$40)/7)+INT(-(MAX('Recurring Transactions'!$J$40,$Q2103)-'Recurring Transactions'!$J$40)/7)+1),0),IF('Recurring Transactions'!$F$40="Bi-weekly",IF(AND('Recurring Transactions'!$J$40&lt;=EOMONTH($Q2103,0),$Q2103&lt;='Recurring Transactions'!$L$40),MAX(0,INT((MIN(EOMONTH($Q2103,0),'Recurring Transactions'!$L$40)-'Recurring Transactions'!$J$40)/14)+INT(-(MAX('Recurring Transactions'!$J$40,$Q2103)-'Recurring Transactions'!$J$40)/14)+1),0),IF('Recurring Transactions'!$F$40="Quarterly",IF(AND(AND('Recurring Transactions'!$J$40&lt;=EOMONTH($Q2103,0),$Q2103&lt;='Recurring Transactions'!$L$40),MOD((YEAR($Q2103)-YEAR('Recurring Transactions'!$J$40))*12+MONTH($Q2103)-MONTH('Recurring Transactions'!$J$40),3)=0),1,0),IF('Recurring Transactions'!$F$40="Annually",IF(AND(AND('Recurring Transactions'!$J$40&lt;=EOMONTH($Q2103,0),$Q2103&lt;='Recurring Transactions'!$L$40),MONTH($Q2103)=MONTH('Recurring Transactions'!$J$40)),1,0),0)))))))*'Recurring Transactions'!$D$40)</f>
        <v/>
      </c>
    </row>
    <row r="2104">
      <c r="N2104" s="126">
        <f>'Recurring Transactions'!$A$40</f>
        <v/>
      </c>
      <c r="O2104" s="126">
        <f>'Recurring Transactions'!$B$40</f>
        <v/>
      </c>
      <c r="P2104" s="126">
        <f>'Recurring Transactions'!$E$40</f>
        <v/>
      </c>
      <c r="Q2104" s="72">
        <f>IF('Recurring Transactions'!$J$40="","",EDATE('Recurring Transactions'!$J$40,42))</f>
        <v/>
      </c>
      <c r="R2104" s="126">
        <f>IF($Q2104="","",TEXT($Q2104,"mmm yyyy"))</f>
        <v/>
      </c>
      <c r="S2104" s="124">
        <f>IF(OR('Recurring Transactions'!$A$40="",$Q2104=""),0,(IF('Recurring Transactions'!$F$40="Monthly",IF(AND('Recurring Transactions'!$J$40&lt;=EOMONTH($Q2104,0),$Q2104&lt;='Recurring Transactions'!$L$40),1,0),IF('Recurring Transactions'!$F$40="Semi-monthly",IF(AND('Recurring Transactions'!$J$40&lt;=EOMONTH($Q2104,0),$Q2104&lt;='Recurring Transactions'!$L$40),2,0),IF('Recurring Transactions'!$F$40="Weekly",IF(AND('Recurring Transactions'!$J$40&lt;=EOMONTH($Q2104,0),$Q2104&lt;='Recurring Transactions'!$L$40),MAX(0,INT((MIN(EOMONTH($Q2104,0),'Recurring Transactions'!$L$40)-'Recurring Transactions'!$J$40)/7)+INT(-(MAX('Recurring Transactions'!$J$40,$Q2104)-'Recurring Transactions'!$J$40)/7)+1),0),IF('Recurring Transactions'!$F$40="Bi-weekly",IF(AND('Recurring Transactions'!$J$40&lt;=EOMONTH($Q2104,0),$Q2104&lt;='Recurring Transactions'!$L$40),MAX(0,INT((MIN(EOMONTH($Q2104,0),'Recurring Transactions'!$L$40)-'Recurring Transactions'!$J$40)/14)+INT(-(MAX('Recurring Transactions'!$J$40,$Q2104)-'Recurring Transactions'!$J$40)/14)+1),0),IF('Recurring Transactions'!$F$40="Quarterly",IF(AND(AND('Recurring Transactions'!$J$40&lt;=EOMONTH($Q2104,0),$Q2104&lt;='Recurring Transactions'!$L$40),MOD((YEAR($Q2104)-YEAR('Recurring Transactions'!$J$40))*12+MONTH($Q2104)-MONTH('Recurring Transactions'!$J$40),3)=0),1,0),IF('Recurring Transactions'!$F$40="Annually",IF(AND(AND('Recurring Transactions'!$J$40&lt;=EOMONTH($Q2104,0),$Q2104&lt;='Recurring Transactions'!$L$40),MONTH($Q2104)=MONTH('Recurring Transactions'!$J$40)),1,0),0)))))))*'Recurring Transactions'!$D$40)</f>
        <v/>
      </c>
    </row>
    <row r="2105">
      <c r="N2105" s="126">
        <f>'Recurring Transactions'!$A$40</f>
        <v/>
      </c>
      <c r="O2105" s="126">
        <f>'Recurring Transactions'!$B$40</f>
        <v/>
      </c>
      <c r="P2105" s="126">
        <f>'Recurring Transactions'!$E$40</f>
        <v/>
      </c>
      <c r="Q2105" s="72">
        <f>IF('Recurring Transactions'!$J$40="","",EDATE('Recurring Transactions'!$J$40,43))</f>
        <v/>
      </c>
      <c r="R2105" s="126">
        <f>IF($Q2105="","",TEXT($Q2105,"mmm yyyy"))</f>
        <v/>
      </c>
      <c r="S2105" s="124">
        <f>IF(OR('Recurring Transactions'!$A$40="",$Q2105=""),0,(IF('Recurring Transactions'!$F$40="Monthly",IF(AND('Recurring Transactions'!$J$40&lt;=EOMONTH($Q2105,0),$Q2105&lt;='Recurring Transactions'!$L$40),1,0),IF('Recurring Transactions'!$F$40="Semi-monthly",IF(AND('Recurring Transactions'!$J$40&lt;=EOMONTH($Q2105,0),$Q2105&lt;='Recurring Transactions'!$L$40),2,0),IF('Recurring Transactions'!$F$40="Weekly",IF(AND('Recurring Transactions'!$J$40&lt;=EOMONTH($Q2105,0),$Q2105&lt;='Recurring Transactions'!$L$40),MAX(0,INT((MIN(EOMONTH($Q2105,0),'Recurring Transactions'!$L$40)-'Recurring Transactions'!$J$40)/7)+INT(-(MAX('Recurring Transactions'!$J$40,$Q2105)-'Recurring Transactions'!$J$40)/7)+1),0),IF('Recurring Transactions'!$F$40="Bi-weekly",IF(AND('Recurring Transactions'!$J$40&lt;=EOMONTH($Q2105,0),$Q2105&lt;='Recurring Transactions'!$L$40),MAX(0,INT((MIN(EOMONTH($Q2105,0),'Recurring Transactions'!$L$40)-'Recurring Transactions'!$J$40)/14)+INT(-(MAX('Recurring Transactions'!$J$40,$Q2105)-'Recurring Transactions'!$J$40)/14)+1),0),IF('Recurring Transactions'!$F$40="Quarterly",IF(AND(AND('Recurring Transactions'!$J$40&lt;=EOMONTH($Q2105,0),$Q2105&lt;='Recurring Transactions'!$L$40),MOD((YEAR($Q2105)-YEAR('Recurring Transactions'!$J$40))*12+MONTH($Q2105)-MONTH('Recurring Transactions'!$J$40),3)=0),1,0),IF('Recurring Transactions'!$F$40="Annually",IF(AND(AND('Recurring Transactions'!$J$40&lt;=EOMONTH($Q2105,0),$Q2105&lt;='Recurring Transactions'!$L$40),MONTH($Q2105)=MONTH('Recurring Transactions'!$J$40)),1,0),0)))))))*'Recurring Transactions'!$D$40)</f>
        <v/>
      </c>
    </row>
    <row r="2106">
      <c r="N2106" s="126">
        <f>'Recurring Transactions'!$A$40</f>
        <v/>
      </c>
      <c r="O2106" s="126">
        <f>'Recurring Transactions'!$B$40</f>
        <v/>
      </c>
      <c r="P2106" s="126">
        <f>'Recurring Transactions'!$E$40</f>
        <v/>
      </c>
      <c r="Q2106" s="72">
        <f>IF('Recurring Transactions'!$J$40="","",EDATE('Recurring Transactions'!$J$40,44))</f>
        <v/>
      </c>
      <c r="R2106" s="126">
        <f>IF($Q2106="","",TEXT($Q2106,"mmm yyyy"))</f>
        <v/>
      </c>
      <c r="S2106" s="124">
        <f>IF(OR('Recurring Transactions'!$A$40="",$Q2106=""),0,(IF('Recurring Transactions'!$F$40="Monthly",IF(AND('Recurring Transactions'!$J$40&lt;=EOMONTH($Q2106,0),$Q2106&lt;='Recurring Transactions'!$L$40),1,0),IF('Recurring Transactions'!$F$40="Semi-monthly",IF(AND('Recurring Transactions'!$J$40&lt;=EOMONTH($Q2106,0),$Q2106&lt;='Recurring Transactions'!$L$40),2,0),IF('Recurring Transactions'!$F$40="Weekly",IF(AND('Recurring Transactions'!$J$40&lt;=EOMONTH($Q2106,0),$Q2106&lt;='Recurring Transactions'!$L$40),MAX(0,INT((MIN(EOMONTH($Q2106,0),'Recurring Transactions'!$L$40)-'Recurring Transactions'!$J$40)/7)+INT(-(MAX('Recurring Transactions'!$J$40,$Q2106)-'Recurring Transactions'!$J$40)/7)+1),0),IF('Recurring Transactions'!$F$40="Bi-weekly",IF(AND('Recurring Transactions'!$J$40&lt;=EOMONTH($Q2106,0),$Q2106&lt;='Recurring Transactions'!$L$40),MAX(0,INT((MIN(EOMONTH($Q2106,0),'Recurring Transactions'!$L$40)-'Recurring Transactions'!$J$40)/14)+INT(-(MAX('Recurring Transactions'!$J$40,$Q2106)-'Recurring Transactions'!$J$40)/14)+1),0),IF('Recurring Transactions'!$F$40="Quarterly",IF(AND(AND('Recurring Transactions'!$J$40&lt;=EOMONTH($Q2106,0),$Q2106&lt;='Recurring Transactions'!$L$40),MOD((YEAR($Q2106)-YEAR('Recurring Transactions'!$J$40))*12+MONTH($Q2106)-MONTH('Recurring Transactions'!$J$40),3)=0),1,0),IF('Recurring Transactions'!$F$40="Annually",IF(AND(AND('Recurring Transactions'!$J$40&lt;=EOMONTH($Q2106,0),$Q2106&lt;='Recurring Transactions'!$L$40),MONTH($Q2106)=MONTH('Recurring Transactions'!$J$40)),1,0),0)))))))*'Recurring Transactions'!$D$40)</f>
        <v/>
      </c>
    </row>
    <row r="2107">
      <c r="N2107" s="126">
        <f>'Recurring Transactions'!$A$40</f>
        <v/>
      </c>
      <c r="O2107" s="126">
        <f>'Recurring Transactions'!$B$40</f>
        <v/>
      </c>
      <c r="P2107" s="126">
        <f>'Recurring Transactions'!$E$40</f>
        <v/>
      </c>
      <c r="Q2107" s="72">
        <f>IF('Recurring Transactions'!$J$40="","",EDATE('Recurring Transactions'!$J$40,45))</f>
        <v/>
      </c>
      <c r="R2107" s="126">
        <f>IF($Q2107="","",TEXT($Q2107,"mmm yyyy"))</f>
        <v/>
      </c>
      <c r="S2107" s="124">
        <f>IF(OR('Recurring Transactions'!$A$40="",$Q2107=""),0,(IF('Recurring Transactions'!$F$40="Monthly",IF(AND('Recurring Transactions'!$J$40&lt;=EOMONTH($Q2107,0),$Q2107&lt;='Recurring Transactions'!$L$40),1,0),IF('Recurring Transactions'!$F$40="Semi-monthly",IF(AND('Recurring Transactions'!$J$40&lt;=EOMONTH($Q2107,0),$Q2107&lt;='Recurring Transactions'!$L$40),2,0),IF('Recurring Transactions'!$F$40="Weekly",IF(AND('Recurring Transactions'!$J$40&lt;=EOMONTH($Q2107,0),$Q2107&lt;='Recurring Transactions'!$L$40),MAX(0,INT((MIN(EOMONTH($Q2107,0),'Recurring Transactions'!$L$40)-'Recurring Transactions'!$J$40)/7)+INT(-(MAX('Recurring Transactions'!$J$40,$Q2107)-'Recurring Transactions'!$J$40)/7)+1),0),IF('Recurring Transactions'!$F$40="Bi-weekly",IF(AND('Recurring Transactions'!$J$40&lt;=EOMONTH($Q2107,0),$Q2107&lt;='Recurring Transactions'!$L$40),MAX(0,INT((MIN(EOMONTH($Q2107,0),'Recurring Transactions'!$L$40)-'Recurring Transactions'!$J$40)/14)+INT(-(MAX('Recurring Transactions'!$J$40,$Q2107)-'Recurring Transactions'!$J$40)/14)+1),0),IF('Recurring Transactions'!$F$40="Quarterly",IF(AND(AND('Recurring Transactions'!$J$40&lt;=EOMONTH($Q2107,0),$Q2107&lt;='Recurring Transactions'!$L$40),MOD((YEAR($Q2107)-YEAR('Recurring Transactions'!$J$40))*12+MONTH($Q2107)-MONTH('Recurring Transactions'!$J$40),3)=0),1,0),IF('Recurring Transactions'!$F$40="Annually",IF(AND(AND('Recurring Transactions'!$J$40&lt;=EOMONTH($Q2107,0),$Q2107&lt;='Recurring Transactions'!$L$40),MONTH($Q2107)=MONTH('Recurring Transactions'!$J$40)),1,0),0)))))))*'Recurring Transactions'!$D$40)</f>
        <v/>
      </c>
    </row>
    <row r="2108">
      <c r="N2108" s="126">
        <f>'Recurring Transactions'!$A$40</f>
        <v/>
      </c>
      <c r="O2108" s="126">
        <f>'Recurring Transactions'!$B$40</f>
        <v/>
      </c>
      <c r="P2108" s="126">
        <f>'Recurring Transactions'!$E$40</f>
        <v/>
      </c>
      <c r="Q2108" s="72">
        <f>IF('Recurring Transactions'!$J$40="","",EDATE('Recurring Transactions'!$J$40,46))</f>
        <v/>
      </c>
      <c r="R2108" s="126">
        <f>IF($Q2108="","",TEXT($Q2108,"mmm yyyy"))</f>
        <v/>
      </c>
      <c r="S2108" s="124">
        <f>IF(OR('Recurring Transactions'!$A$40="",$Q2108=""),0,(IF('Recurring Transactions'!$F$40="Monthly",IF(AND('Recurring Transactions'!$J$40&lt;=EOMONTH($Q2108,0),$Q2108&lt;='Recurring Transactions'!$L$40),1,0),IF('Recurring Transactions'!$F$40="Semi-monthly",IF(AND('Recurring Transactions'!$J$40&lt;=EOMONTH($Q2108,0),$Q2108&lt;='Recurring Transactions'!$L$40),2,0),IF('Recurring Transactions'!$F$40="Weekly",IF(AND('Recurring Transactions'!$J$40&lt;=EOMONTH($Q2108,0),$Q2108&lt;='Recurring Transactions'!$L$40),MAX(0,INT((MIN(EOMONTH($Q2108,0),'Recurring Transactions'!$L$40)-'Recurring Transactions'!$J$40)/7)+INT(-(MAX('Recurring Transactions'!$J$40,$Q2108)-'Recurring Transactions'!$J$40)/7)+1),0),IF('Recurring Transactions'!$F$40="Bi-weekly",IF(AND('Recurring Transactions'!$J$40&lt;=EOMONTH($Q2108,0),$Q2108&lt;='Recurring Transactions'!$L$40),MAX(0,INT((MIN(EOMONTH($Q2108,0),'Recurring Transactions'!$L$40)-'Recurring Transactions'!$J$40)/14)+INT(-(MAX('Recurring Transactions'!$J$40,$Q2108)-'Recurring Transactions'!$J$40)/14)+1),0),IF('Recurring Transactions'!$F$40="Quarterly",IF(AND(AND('Recurring Transactions'!$J$40&lt;=EOMONTH($Q2108,0),$Q2108&lt;='Recurring Transactions'!$L$40),MOD((YEAR($Q2108)-YEAR('Recurring Transactions'!$J$40))*12+MONTH($Q2108)-MONTH('Recurring Transactions'!$J$40),3)=0),1,0),IF('Recurring Transactions'!$F$40="Annually",IF(AND(AND('Recurring Transactions'!$J$40&lt;=EOMONTH($Q2108,0),$Q2108&lt;='Recurring Transactions'!$L$40),MONTH($Q2108)=MONTH('Recurring Transactions'!$J$40)),1,0),0)))))))*'Recurring Transactions'!$D$40)</f>
        <v/>
      </c>
    </row>
    <row r="2109">
      <c r="N2109" s="126">
        <f>'Recurring Transactions'!$A$40</f>
        <v/>
      </c>
      <c r="O2109" s="126">
        <f>'Recurring Transactions'!$B$40</f>
        <v/>
      </c>
      <c r="P2109" s="126">
        <f>'Recurring Transactions'!$E$40</f>
        <v/>
      </c>
      <c r="Q2109" s="72">
        <f>IF('Recurring Transactions'!$J$40="","",EDATE('Recurring Transactions'!$J$40,47))</f>
        <v/>
      </c>
      <c r="R2109" s="126">
        <f>IF($Q2109="","",TEXT($Q2109,"mmm yyyy"))</f>
        <v/>
      </c>
      <c r="S2109" s="124">
        <f>IF(OR('Recurring Transactions'!$A$40="",$Q2109=""),0,(IF('Recurring Transactions'!$F$40="Monthly",IF(AND('Recurring Transactions'!$J$40&lt;=EOMONTH($Q2109,0),$Q2109&lt;='Recurring Transactions'!$L$40),1,0),IF('Recurring Transactions'!$F$40="Semi-monthly",IF(AND('Recurring Transactions'!$J$40&lt;=EOMONTH($Q2109,0),$Q2109&lt;='Recurring Transactions'!$L$40),2,0),IF('Recurring Transactions'!$F$40="Weekly",IF(AND('Recurring Transactions'!$J$40&lt;=EOMONTH($Q2109,0),$Q2109&lt;='Recurring Transactions'!$L$40),MAX(0,INT((MIN(EOMONTH($Q2109,0),'Recurring Transactions'!$L$40)-'Recurring Transactions'!$J$40)/7)+INT(-(MAX('Recurring Transactions'!$J$40,$Q2109)-'Recurring Transactions'!$J$40)/7)+1),0),IF('Recurring Transactions'!$F$40="Bi-weekly",IF(AND('Recurring Transactions'!$J$40&lt;=EOMONTH($Q2109,0),$Q2109&lt;='Recurring Transactions'!$L$40),MAX(0,INT((MIN(EOMONTH($Q2109,0),'Recurring Transactions'!$L$40)-'Recurring Transactions'!$J$40)/14)+INT(-(MAX('Recurring Transactions'!$J$40,$Q2109)-'Recurring Transactions'!$J$40)/14)+1),0),IF('Recurring Transactions'!$F$40="Quarterly",IF(AND(AND('Recurring Transactions'!$J$40&lt;=EOMONTH($Q2109,0),$Q2109&lt;='Recurring Transactions'!$L$40),MOD((YEAR($Q2109)-YEAR('Recurring Transactions'!$J$40))*12+MONTH($Q2109)-MONTH('Recurring Transactions'!$J$40),3)=0),1,0),IF('Recurring Transactions'!$F$40="Annually",IF(AND(AND('Recurring Transactions'!$J$40&lt;=EOMONTH($Q2109,0),$Q2109&lt;='Recurring Transactions'!$L$40),MONTH($Q2109)=MONTH('Recurring Transactions'!$J$40)),1,0),0)))))))*'Recurring Transactions'!$D$40)</f>
        <v/>
      </c>
    </row>
    <row r="2110">
      <c r="N2110" s="126">
        <f>'Recurring Transactions'!$A$40</f>
        <v/>
      </c>
      <c r="O2110" s="126">
        <f>'Recurring Transactions'!$B$40</f>
        <v/>
      </c>
      <c r="P2110" s="126">
        <f>'Recurring Transactions'!$E$40</f>
        <v/>
      </c>
      <c r="Q2110" s="72">
        <f>IF('Recurring Transactions'!$J$40="","",EDATE('Recurring Transactions'!$J$40,48))</f>
        <v/>
      </c>
      <c r="R2110" s="126">
        <f>IF($Q2110="","",TEXT($Q2110,"mmm yyyy"))</f>
        <v/>
      </c>
      <c r="S2110" s="124">
        <f>IF(OR('Recurring Transactions'!$A$40="",$Q2110=""),0,(IF('Recurring Transactions'!$F$40="Monthly",IF(AND('Recurring Transactions'!$J$40&lt;=EOMONTH($Q2110,0),$Q2110&lt;='Recurring Transactions'!$L$40),1,0),IF('Recurring Transactions'!$F$40="Semi-monthly",IF(AND('Recurring Transactions'!$J$40&lt;=EOMONTH($Q2110,0),$Q2110&lt;='Recurring Transactions'!$L$40),2,0),IF('Recurring Transactions'!$F$40="Weekly",IF(AND('Recurring Transactions'!$J$40&lt;=EOMONTH($Q2110,0),$Q2110&lt;='Recurring Transactions'!$L$40),MAX(0,INT((MIN(EOMONTH($Q2110,0),'Recurring Transactions'!$L$40)-'Recurring Transactions'!$J$40)/7)+INT(-(MAX('Recurring Transactions'!$J$40,$Q2110)-'Recurring Transactions'!$J$40)/7)+1),0),IF('Recurring Transactions'!$F$40="Bi-weekly",IF(AND('Recurring Transactions'!$J$40&lt;=EOMONTH($Q2110,0),$Q2110&lt;='Recurring Transactions'!$L$40),MAX(0,INT((MIN(EOMONTH($Q2110,0),'Recurring Transactions'!$L$40)-'Recurring Transactions'!$J$40)/14)+INT(-(MAX('Recurring Transactions'!$J$40,$Q2110)-'Recurring Transactions'!$J$40)/14)+1),0),IF('Recurring Transactions'!$F$40="Quarterly",IF(AND(AND('Recurring Transactions'!$J$40&lt;=EOMONTH($Q2110,0),$Q2110&lt;='Recurring Transactions'!$L$40),MOD((YEAR($Q2110)-YEAR('Recurring Transactions'!$J$40))*12+MONTH($Q2110)-MONTH('Recurring Transactions'!$J$40),3)=0),1,0),IF('Recurring Transactions'!$F$40="Annually",IF(AND(AND('Recurring Transactions'!$J$40&lt;=EOMONTH($Q2110,0),$Q2110&lt;='Recurring Transactions'!$L$40),MONTH($Q2110)=MONTH('Recurring Transactions'!$J$40)),1,0),0)))))))*'Recurring Transactions'!$D$40)</f>
        <v/>
      </c>
    </row>
    <row r="2111">
      <c r="N2111" s="126">
        <f>'Recurring Transactions'!$A$40</f>
        <v/>
      </c>
      <c r="O2111" s="126">
        <f>'Recurring Transactions'!$B$40</f>
        <v/>
      </c>
      <c r="P2111" s="126">
        <f>'Recurring Transactions'!$E$40</f>
        <v/>
      </c>
      <c r="Q2111" s="72">
        <f>IF('Recurring Transactions'!$J$40="","",EDATE('Recurring Transactions'!$J$40,49))</f>
        <v/>
      </c>
      <c r="R2111" s="126">
        <f>IF($Q2111="","",TEXT($Q2111,"mmm yyyy"))</f>
        <v/>
      </c>
      <c r="S2111" s="124">
        <f>IF(OR('Recurring Transactions'!$A$40="",$Q2111=""),0,(IF('Recurring Transactions'!$F$40="Monthly",IF(AND('Recurring Transactions'!$J$40&lt;=EOMONTH($Q2111,0),$Q2111&lt;='Recurring Transactions'!$L$40),1,0),IF('Recurring Transactions'!$F$40="Semi-monthly",IF(AND('Recurring Transactions'!$J$40&lt;=EOMONTH($Q2111,0),$Q2111&lt;='Recurring Transactions'!$L$40),2,0),IF('Recurring Transactions'!$F$40="Weekly",IF(AND('Recurring Transactions'!$J$40&lt;=EOMONTH($Q2111,0),$Q2111&lt;='Recurring Transactions'!$L$40),MAX(0,INT((MIN(EOMONTH($Q2111,0),'Recurring Transactions'!$L$40)-'Recurring Transactions'!$J$40)/7)+INT(-(MAX('Recurring Transactions'!$J$40,$Q2111)-'Recurring Transactions'!$J$40)/7)+1),0),IF('Recurring Transactions'!$F$40="Bi-weekly",IF(AND('Recurring Transactions'!$J$40&lt;=EOMONTH($Q2111,0),$Q2111&lt;='Recurring Transactions'!$L$40),MAX(0,INT((MIN(EOMONTH($Q2111,0),'Recurring Transactions'!$L$40)-'Recurring Transactions'!$J$40)/14)+INT(-(MAX('Recurring Transactions'!$J$40,$Q2111)-'Recurring Transactions'!$J$40)/14)+1),0),IF('Recurring Transactions'!$F$40="Quarterly",IF(AND(AND('Recurring Transactions'!$J$40&lt;=EOMONTH($Q2111,0),$Q2111&lt;='Recurring Transactions'!$L$40),MOD((YEAR($Q2111)-YEAR('Recurring Transactions'!$J$40))*12+MONTH($Q2111)-MONTH('Recurring Transactions'!$J$40),3)=0),1,0),IF('Recurring Transactions'!$F$40="Annually",IF(AND(AND('Recurring Transactions'!$J$40&lt;=EOMONTH($Q2111,0),$Q2111&lt;='Recurring Transactions'!$L$40),MONTH($Q2111)=MONTH('Recurring Transactions'!$J$40)),1,0),0)))))))*'Recurring Transactions'!$D$40)</f>
        <v/>
      </c>
    </row>
    <row r="2112">
      <c r="N2112" s="126">
        <f>'Recurring Transactions'!$A$40</f>
        <v/>
      </c>
      <c r="O2112" s="126">
        <f>'Recurring Transactions'!$B$40</f>
        <v/>
      </c>
      <c r="P2112" s="126">
        <f>'Recurring Transactions'!$E$40</f>
        <v/>
      </c>
      <c r="Q2112" s="72">
        <f>IF('Recurring Transactions'!$J$40="","",EDATE('Recurring Transactions'!$J$40,50))</f>
        <v/>
      </c>
      <c r="R2112" s="126">
        <f>IF($Q2112="","",TEXT($Q2112,"mmm yyyy"))</f>
        <v/>
      </c>
      <c r="S2112" s="124">
        <f>IF(OR('Recurring Transactions'!$A$40="",$Q2112=""),0,(IF('Recurring Transactions'!$F$40="Monthly",IF(AND('Recurring Transactions'!$J$40&lt;=EOMONTH($Q2112,0),$Q2112&lt;='Recurring Transactions'!$L$40),1,0),IF('Recurring Transactions'!$F$40="Semi-monthly",IF(AND('Recurring Transactions'!$J$40&lt;=EOMONTH($Q2112,0),$Q2112&lt;='Recurring Transactions'!$L$40),2,0),IF('Recurring Transactions'!$F$40="Weekly",IF(AND('Recurring Transactions'!$J$40&lt;=EOMONTH($Q2112,0),$Q2112&lt;='Recurring Transactions'!$L$40),MAX(0,INT((MIN(EOMONTH($Q2112,0),'Recurring Transactions'!$L$40)-'Recurring Transactions'!$J$40)/7)+INT(-(MAX('Recurring Transactions'!$J$40,$Q2112)-'Recurring Transactions'!$J$40)/7)+1),0),IF('Recurring Transactions'!$F$40="Bi-weekly",IF(AND('Recurring Transactions'!$J$40&lt;=EOMONTH($Q2112,0),$Q2112&lt;='Recurring Transactions'!$L$40),MAX(0,INT((MIN(EOMONTH($Q2112,0),'Recurring Transactions'!$L$40)-'Recurring Transactions'!$J$40)/14)+INT(-(MAX('Recurring Transactions'!$J$40,$Q2112)-'Recurring Transactions'!$J$40)/14)+1),0),IF('Recurring Transactions'!$F$40="Quarterly",IF(AND(AND('Recurring Transactions'!$J$40&lt;=EOMONTH($Q2112,0),$Q2112&lt;='Recurring Transactions'!$L$40),MOD((YEAR($Q2112)-YEAR('Recurring Transactions'!$J$40))*12+MONTH($Q2112)-MONTH('Recurring Transactions'!$J$40),3)=0),1,0),IF('Recurring Transactions'!$F$40="Annually",IF(AND(AND('Recurring Transactions'!$J$40&lt;=EOMONTH($Q2112,0),$Q2112&lt;='Recurring Transactions'!$L$40),MONTH($Q2112)=MONTH('Recurring Transactions'!$J$40)),1,0),0)))))))*'Recurring Transactions'!$D$40)</f>
        <v/>
      </c>
    </row>
    <row r="2113">
      <c r="N2113" s="126">
        <f>'Recurring Transactions'!$A$40</f>
        <v/>
      </c>
      <c r="O2113" s="126">
        <f>'Recurring Transactions'!$B$40</f>
        <v/>
      </c>
      <c r="P2113" s="126">
        <f>'Recurring Transactions'!$E$40</f>
        <v/>
      </c>
      <c r="Q2113" s="72">
        <f>IF('Recurring Transactions'!$J$40="","",EDATE('Recurring Transactions'!$J$40,51))</f>
        <v/>
      </c>
      <c r="R2113" s="126">
        <f>IF($Q2113="","",TEXT($Q2113,"mmm yyyy"))</f>
        <v/>
      </c>
      <c r="S2113" s="124">
        <f>IF(OR('Recurring Transactions'!$A$40="",$Q2113=""),0,(IF('Recurring Transactions'!$F$40="Monthly",IF(AND('Recurring Transactions'!$J$40&lt;=EOMONTH($Q2113,0),$Q2113&lt;='Recurring Transactions'!$L$40),1,0),IF('Recurring Transactions'!$F$40="Semi-monthly",IF(AND('Recurring Transactions'!$J$40&lt;=EOMONTH($Q2113,0),$Q2113&lt;='Recurring Transactions'!$L$40),2,0),IF('Recurring Transactions'!$F$40="Weekly",IF(AND('Recurring Transactions'!$J$40&lt;=EOMONTH($Q2113,0),$Q2113&lt;='Recurring Transactions'!$L$40),MAX(0,INT((MIN(EOMONTH($Q2113,0),'Recurring Transactions'!$L$40)-'Recurring Transactions'!$J$40)/7)+INT(-(MAX('Recurring Transactions'!$J$40,$Q2113)-'Recurring Transactions'!$J$40)/7)+1),0),IF('Recurring Transactions'!$F$40="Bi-weekly",IF(AND('Recurring Transactions'!$J$40&lt;=EOMONTH($Q2113,0),$Q2113&lt;='Recurring Transactions'!$L$40),MAX(0,INT((MIN(EOMONTH($Q2113,0),'Recurring Transactions'!$L$40)-'Recurring Transactions'!$J$40)/14)+INT(-(MAX('Recurring Transactions'!$J$40,$Q2113)-'Recurring Transactions'!$J$40)/14)+1),0),IF('Recurring Transactions'!$F$40="Quarterly",IF(AND(AND('Recurring Transactions'!$J$40&lt;=EOMONTH($Q2113,0),$Q2113&lt;='Recurring Transactions'!$L$40),MOD((YEAR($Q2113)-YEAR('Recurring Transactions'!$J$40))*12+MONTH($Q2113)-MONTH('Recurring Transactions'!$J$40),3)=0),1,0),IF('Recurring Transactions'!$F$40="Annually",IF(AND(AND('Recurring Transactions'!$J$40&lt;=EOMONTH($Q2113,0),$Q2113&lt;='Recurring Transactions'!$L$40),MONTH($Q2113)=MONTH('Recurring Transactions'!$J$40)),1,0),0)))))))*'Recurring Transactions'!$D$40)</f>
        <v/>
      </c>
    </row>
    <row r="2114">
      <c r="N2114" s="126">
        <f>'Recurring Transactions'!$A$40</f>
        <v/>
      </c>
      <c r="O2114" s="126">
        <f>'Recurring Transactions'!$B$40</f>
        <v/>
      </c>
      <c r="P2114" s="126">
        <f>'Recurring Transactions'!$E$40</f>
        <v/>
      </c>
      <c r="Q2114" s="72">
        <f>IF('Recurring Transactions'!$J$40="","",EDATE('Recurring Transactions'!$J$40,52))</f>
        <v/>
      </c>
      <c r="R2114" s="126">
        <f>IF($Q2114="","",TEXT($Q2114,"mmm yyyy"))</f>
        <v/>
      </c>
      <c r="S2114" s="124">
        <f>IF(OR('Recurring Transactions'!$A$40="",$Q2114=""),0,(IF('Recurring Transactions'!$F$40="Monthly",IF(AND('Recurring Transactions'!$J$40&lt;=EOMONTH($Q2114,0),$Q2114&lt;='Recurring Transactions'!$L$40),1,0),IF('Recurring Transactions'!$F$40="Semi-monthly",IF(AND('Recurring Transactions'!$J$40&lt;=EOMONTH($Q2114,0),$Q2114&lt;='Recurring Transactions'!$L$40),2,0),IF('Recurring Transactions'!$F$40="Weekly",IF(AND('Recurring Transactions'!$J$40&lt;=EOMONTH($Q2114,0),$Q2114&lt;='Recurring Transactions'!$L$40),MAX(0,INT((MIN(EOMONTH($Q2114,0),'Recurring Transactions'!$L$40)-'Recurring Transactions'!$J$40)/7)+INT(-(MAX('Recurring Transactions'!$J$40,$Q2114)-'Recurring Transactions'!$J$40)/7)+1),0),IF('Recurring Transactions'!$F$40="Bi-weekly",IF(AND('Recurring Transactions'!$J$40&lt;=EOMONTH($Q2114,0),$Q2114&lt;='Recurring Transactions'!$L$40),MAX(0,INT((MIN(EOMONTH($Q2114,0),'Recurring Transactions'!$L$40)-'Recurring Transactions'!$J$40)/14)+INT(-(MAX('Recurring Transactions'!$J$40,$Q2114)-'Recurring Transactions'!$J$40)/14)+1),0),IF('Recurring Transactions'!$F$40="Quarterly",IF(AND(AND('Recurring Transactions'!$J$40&lt;=EOMONTH($Q2114,0),$Q2114&lt;='Recurring Transactions'!$L$40),MOD((YEAR($Q2114)-YEAR('Recurring Transactions'!$J$40))*12+MONTH($Q2114)-MONTH('Recurring Transactions'!$J$40),3)=0),1,0),IF('Recurring Transactions'!$F$40="Annually",IF(AND(AND('Recurring Transactions'!$J$40&lt;=EOMONTH($Q2114,0),$Q2114&lt;='Recurring Transactions'!$L$40),MONTH($Q2114)=MONTH('Recurring Transactions'!$J$40)),1,0),0)))))))*'Recurring Transactions'!$D$40)</f>
        <v/>
      </c>
    </row>
    <row r="2115">
      <c r="N2115" s="126">
        <f>'Recurring Transactions'!$A$40</f>
        <v/>
      </c>
      <c r="O2115" s="126">
        <f>'Recurring Transactions'!$B$40</f>
        <v/>
      </c>
      <c r="P2115" s="126">
        <f>'Recurring Transactions'!$E$40</f>
        <v/>
      </c>
      <c r="Q2115" s="72">
        <f>IF('Recurring Transactions'!$J$40="","",EDATE('Recurring Transactions'!$J$40,53))</f>
        <v/>
      </c>
      <c r="R2115" s="126">
        <f>IF($Q2115="","",TEXT($Q2115,"mmm yyyy"))</f>
        <v/>
      </c>
      <c r="S2115" s="124">
        <f>IF(OR('Recurring Transactions'!$A$40="",$Q2115=""),0,(IF('Recurring Transactions'!$F$40="Monthly",IF(AND('Recurring Transactions'!$J$40&lt;=EOMONTH($Q2115,0),$Q2115&lt;='Recurring Transactions'!$L$40),1,0),IF('Recurring Transactions'!$F$40="Semi-monthly",IF(AND('Recurring Transactions'!$J$40&lt;=EOMONTH($Q2115,0),$Q2115&lt;='Recurring Transactions'!$L$40),2,0),IF('Recurring Transactions'!$F$40="Weekly",IF(AND('Recurring Transactions'!$J$40&lt;=EOMONTH($Q2115,0),$Q2115&lt;='Recurring Transactions'!$L$40),MAX(0,INT((MIN(EOMONTH($Q2115,0),'Recurring Transactions'!$L$40)-'Recurring Transactions'!$J$40)/7)+INT(-(MAX('Recurring Transactions'!$J$40,$Q2115)-'Recurring Transactions'!$J$40)/7)+1),0),IF('Recurring Transactions'!$F$40="Bi-weekly",IF(AND('Recurring Transactions'!$J$40&lt;=EOMONTH($Q2115,0),$Q2115&lt;='Recurring Transactions'!$L$40),MAX(0,INT((MIN(EOMONTH($Q2115,0),'Recurring Transactions'!$L$40)-'Recurring Transactions'!$J$40)/14)+INT(-(MAX('Recurring Transactions'!$J$40,$Q2115)-'Recurring Transactions'!$J$40)/14)+1),0),IF('Recurring Transactions'!$F$40="Quarterly",IF(AND(AND('Recurring Transactions'!$J$40&lt;=EOMONTH($Q2115,0),$Q2115&lt;='Recurring Transactions'!$L$40),MOD((YEAR($Q2115)-YEAR('Recurring Transactions'!$J$40))*12+MONTH($Q2115)-MONTH('Recurring Transactions'!$J$40),3)=0),1,0),IF('Recurring Transactions'!$F$40="Annually",IF(AND(AND('Recurring Transactions'!$J$40&lt;=EOMONTH($Q2115,0),$Q2115&lt;='Recurring Transactions'!$L$40),MONTH($Q2115)=MONTH('Recurring Transactions'!$J$40)),1,0),0)))))))*'Recurring Transactions'!$D$40)</f>
        <v/>
      </c>
    </row>
    <row r="2116">
      <c r="N2116" s="126">
        <f>'Recurring Transactions'!$A$40</f>
        <v/>
      </c>
      <c r="O2116" s="126">
        <f>'Recurring Transactions'!$B$40</f>
        <v/>
      </c>
      <c r="P2116" s="126">
        <f>'Recurring Transactions'!$E$40</f>
        <v/>
      </c>
      <c r="Q2116" s="72">
        <f>IF('Recurring Transactions'!$J$40="","",EDATE('Recurring Transactions'!$J$40,54))</f>
        <v/>
      </c>
      <c r="R2116" s="126">
        <f>IF($Q2116="","",TEXT($Q2116,"mmm yyyy"))</f>
        <v/>
      </c>
      <c r="S2116" s="124">
        <f>IF(OR('Recurring Transactions'!$A$40="",$Q2116=""),0,(IF('Recurring Transactions'!$F$40="Monthly",IF(AND('Recurring Transactions'!$J$40&lt;=EOMONTH($Q2116,0),$Q2116&lt;='Recurring Transactions'!$L$40),1,0),IF('Recurring Transactions'!$F$40="Semi-monthly",IF(AND('Recurring Transactions'!$J$40&lt;=EOMONTH($Q2116,0),$Q2116&lt;='Recurring Transactions'!$L$40),2,0),IF('Recurring Transactions'!$F$40="Weekly",IF(AND('Recurring Transactions'!$J$40&lt;=EOMONTH($Q2116,0),$Q2116&lt;='Recurring Transactions'!$L$40),MAX(0,INT((MIN(EOMONTH($Q2116,0),'Recurring Transactions'!$L$40)-'Recurring Transactions'!$J$40)/7)+INT(-(MAX('Recurring Transactions'!$J$40,$Q2116)-'Recurring Transactions'!$J$40)/7)+1),0),IF('Recurring Transactions'!$F$40="Bi-weekly",IF(AND('Recurring Transactions'!$J$40&lt;=EOMONTH($Q2116,0),$Q2116&lt;='Recurring Transactions'!$L$40),MAX(0,INT((MIN(EOMONTH($Q2116,0),'Recurring Transactions'!$L$40)-'Recurring Transactions'!$J$40)/14)+INT(-(MAX('Recurring Transactions'!$J$40,$Q2116)-'Recurring Transactions'!$J$40)/14)+1),0),IF('Recurring Transactions'!$F$40="Quarterly",IF(AND(AND('Recurring Transactions'!$J$40&lt;=EOMONTH($Q2116,0),$Q2116&lt;='Recurring Transactions'!$L$40),MOD((YEAR($Q2116)-YEAR('Recurring Transactions'!$J$40))*12+MONTH($Q2116)-MONTH('Recurring Transactions'!$J$40),3)=0),1,0),IF('Recurring Transactions'!$F$40="Annually",IF(AND(AND('Recurring Transactions'!$J$40&lt;=EOMONTH($Q2116,0),$Q2116&lt;='Recurring Transactions'!$L$40),MONTH($Q2116)=MONTH('Recurring Transactions'!$J$40)),1,0),0)))))))*'Recurring Transactions'!$D$40)</f>
        <v/>
      </c>
    </row>
    <row r="2117">
      <c r="N2117" s="126">
        <f>'Recurring Transactions'!$A$40</f>
        <v/>
      </c>
      <c r="O2117" s="126">
        <f>'Recurring Transactions'!$B$40</f>
        <v/>
      </c>
      <c r="P2117" s="126">
        <f>'Recurring Transactions'!$E$40</f>
        <v/>
      </c>
      <c r="Q2117" s="72">
        <f>IF('Recurring Transactions'!$J$40="","",EDATE('Recurring Transactions'!$J$40,55))</f>
        <v/>
      </c>
      <c r="R2117" s="126">
        <f>IF($Q2117="","",TEXT($Q2117,"mmm yyyy"))</f>
        <v/>
      </c>
      <c r="S2117" s="124">
        <f>IF(OR('Recurring Transactions'!$A$40="",$Q2117=""),0,(IF('Recurring Transactions'!$F$40="Monthly",IF(AND('Recurring Transactions'!$J$40&lt;=EOMONTH($Q2117,0),$Q2117&lt;='Recurring Transactions'!$L$40),1,0),IF('Recurring Transactions'!$F$40="Semi-monthly",IF(AND('Recurring Transactions'!$J$40&lt;=EOMONTH($Q2117,0),$Q2117&lt;='Recurring Transactions'!$L$40),2,0),IF('Recurring Transactions'!$F$40="Weekly",IF(AND('Recurring Transactions'!$J$40&lt;=EOMONTH($Q2117,0),$Q2117&lt;='Recurring Transactions'!$L$40),MAX(0,INT((MIN(EOMONTH($Q2117,0),'Recurring Transactions'!$L$40)-'Recurring Transactions'!$J$40)/7)+INT(-(MAX('Recurring Transactions'!$J$40,$Q2117)-'Recurring Transactions'!$J$40)/7)+1),0),IF('Recurring Transactions'!$F$40="Bi-weekly",IF(AND('Recurring Transactions'!$J$40&lt;=EOMONTH($Q2117,0),$Q2117&lt;='Recurring Transactions'!$L$40),MAX(0,INT((MIN(EOMONTH($Q2117,0),'Recurring Transactions'!$L$40)-'Recurring Transactions'!$J$40)/14)+INT(-(MAX('Recurring Transactions'!$J$40,$Q2117)-'Recurring Transactions'!$J$40)/14)+1),0),IF('Recurring Transactions'!$F$40="Quarterly",IF(AND(AND('Recurring Transactions'!$J$40&lt;=EOMONTH($Q2117,0),$Q2117&lt;='Recurring Transactions'!$L$40),MOD((YEAR($Q2117)-YEAR('Recurring Transactions'!$J$40))*12+MONTH($Q2117)-MONTH('Recurring Transactions'!$J$40),3)=0),1,0),IF('Recurring Transactions'!$F$40="Annually",IF(AND(AND('Recurring Transactions'!$J$40&lt;=EOMONTH($Q2117,0),$Q2117&lt;='Recurring Transactions'!$L$40),MONTH($Q2117)=MONTH('Recurring Transactions'!$J$40)),1,0),0)))))))*'Recurring Transactions'!$D$40)</f>
        <v/>
      </c>
    </row>
    <row r="2118">
      <c r="N2118" s="126">
        <f>'Recurring Transactions'!$A$40</f>
        <v/>
      </c>
      <c r="O2118" s="126">
        <f>'Recurring Transactions'!$B$40</f>
        <v/>
      </c>
      <c r="P2118" s="126">
        <f>'Recurring Transactions'!$E$40</f>
        <v/>
      </c>
      <c r="Q2118" s="72">
        <f>IF('Recurring Transactions'!$J$40="","",EDATE('Recurring Transactions'!$J$40,56))</f>
        <v/>
      </c>
      <c r="R2118" s="126">
        <f>IF($Q2118="","",TEXT($Q2118,"mmm yyyy"))</f>
        <v/>
      </c>
      <c r="S2118" s="124">
        <f>IF(OR('Recurring Transactions'!$A$40="",$Q2118=""),0,(IF('Recurring Transactions'!$F$40="Monthly",IF(AND('Recurring Transactions'!$J$40&lt;=EOMONTH($Q2118,0),$Q2118&lt;='Recurring Transactions'!$L$40),1,0),IF('Recurring Transactions'!$F$40="Semi-monthly",IF(AND('Recurring Transactions'!$J$40&lt;=EOMONTH($Q2118,0),$Q2118&lt;='Recurring Transactions'!$L$40),2,0),IF('Recurring Transactions'!$F$40="Weekly",IF(AND('Recurring Transactions'!$J$40&lt;=EOMONTH($Q2118,0),$Q2118&lt;='Recurring Transactions'!$L$40),MAX(0,INT((MIN(EOMONTH($Q2118,0),'Recurring Transactions'!$L$40)-'Recurring Transactions'!$J$40)/7)+INT(-(MAX('Recurring Transactions'!$J$40,$Q2118)-'Recurring Transactions'!$J$40)/7)+1),0),IF('Recurring Transactions'!$F$40="Bi-weekly",IF(AND('Recurring Transactions'!$J$40&lt;=EOMONTH($Q2118,0),$Q2118&lt;='Recurring Transactions'!$L$40),MAX(0,INT((MIN(EOMONTH($Q2118,0),'Recurring Transactions'!$L$40)-'Recurring Transactions'!$J$40)/14)+INT(-(MAX('Recurring Transactions'!$J$40,$Q2118)-'Recurring Transactions'!$J$40)/14)+1),0),IF('Recurring Transactions'!$F$40="Quarterly",IF(AND(AND('Recurring Transactions'!$J$40&lt;=EOMONTH($Q2118,0),$Q2118&lt;='Recurring Transactions'!$L$40),MOD((YEAR($Q2118)-YEAR('Recurring Transactions'!$J$40))*12+MONTH($Q2118)-MONTH('Recurring Transactions'!$J$40),3)=0),1,0),IF('Recurring Transactions'!$F$40="Annually",IF(AND(AND('Recurring Transactions'!$J$40&lt;=EOMONTH($Q2118,0),$Q2118&lt;='Recurring Transactions'!$L$40),MONTH($Q2118)=MONTH('Recurring Transactions'!$J$40)),1,0),0)))))))*'Recurring Transactions'!$D$40)</f>
        <v/>
      </c>
    </row>
    <row r="2119">
      <c r="N2119" s="126">
        <f>'Recurring Transactions'!$A$40</f>
        <v/>
      </c>
      <c r="O2119" s="126">
        <f>'Recurring Transactions'!$B$40</f>
        <v/>
      </c>
      <c r="P2119" s="126">
        <f>'Recurring Transactions'!$E$40</f>
        <v/>
      </c>
      <c r="Q2119" s="72">
        <f>IF('Recurring Transactions'!$J$40="","",EDATE('Recurring Transactions'!$J$40,57))</f>
        <v/>
      </c>
      <c r="R2119" s="126">
        <f>IF($Q2119="","",TEXT($Q2119,"mmm yyyy"))</f>
        <v/>
      </c>
      <c r="S2119" s="124">
        <f>IF(OR('Recurring Transactions'!$A$40="",$Q2119=""),0,(IF('Recurring Transactions'!$F$40="Monthly",IF(AND('Recurring Transactions'!$J$40&lt;=EOMONTH($Q2119,0),$Q2119&lt;='Recurring Transactions'!$L$40),1,0),IF('Recurring Transactions'!$F$40="Semi-monthly",IF(AND('Recurring Transactions'!$J$40&lt;=EOMONTH($Q2119,0),$Q2119&lt;='Recurring Transactions'!$L$40),2,0),IF('Recurring Transactions'!$F$40="Weekly",IF(AND('Recurring Transactions'!$J$40&lt;=EOMONTH($Q2119,0),$Q2119&lt;='Recurring Transactions'!$L$40),MAX(0,INT((MIN(EOMONTH($Q2119,0),'Recurring Transactions'!$L$40)-'Recurring Transactions'!$J$40)/7)+INT(-(MAX('Recurring Transactions'!$J$40,$Q2119)-'Recurring Transactions'!$J$40)/7)+1),0),IF('Recurring Transactions'!$F$40="Bi-weekly",IF(AND('Recurring Transactions'!$J$40&lt;=EOMONTH($Q2119,0),$Q2119&lt;='Recurring Transactions'!$L$40),MAX(0,INT((MIN(EOMONTH($Q2119,0),'Recurring Transactions'!$L$40)-'Recurring Transactions'!$J$40)/14)+INT(-(MAX('Recurring Transactions'!$J$40,$Q2119)-'Recurring Transactions'!$J$40)/14)+1),0),IF('Recurring Transactions'!$F$40="Quarterly",IF(AND(AND('Recurring Transactions'!$J$40&lt;=EOMONTH($Q2119,0),$Q2119&lt;='Recurring Transactions'!$L$40),MOD((YEAR($Q2119)-YEAR('Recurring Transactions'!$J$40))*12+MONTH($Q2119)-MONTH('Recurring Transactions'!$J$40),3)=0),1,0),IF('Recurring Transactions'!$F$40="Annually",IF(AND(AND('Recurring Transactions'!$J$40&lt;=EOMONTH($Q2119,0),$Q2119&lt;='Recurring Transactions'!$L$40),MONTH($Q2119)=MONTH('Recurring Transactions'!$J$40)),1,0),0)))))))*'Recurring Transactions'!$D$40)</f>
        <v/>
      </c>
    </row>
    <row r="2120">
      <c r="N2120" s="126">
        <f>'Recurring Transactions'!$A$40</f>
        <v/>
      </c>
      <c r="O2120" s="126">
        <f>'Recurring Transactions'!$B$40</f>
        <v/>
      </c>
      <c r="P2120" s="126">
        <f>'Recurring Transactions'!$E$40</f>
        <v/>
      </c>
      <c r="Q2120" s="72">
        <f>IF('Recurring Transactions'!$J$40="","",EDATE('Recurring Transactions'!$J$40,58))</f>
        <v/>
      </c>
      <c r="R2120" s="126">
        <f>IF($Q2120="","",TEXT($Q2120,"mmm yyyy"))</f>
        <v/>
      </c>
      <c r="S2120" s="124">
        <f>IF(OR('Recurring Transactions'!$A$40="",$Q2120=""),0,(IF('Recurring Transactions'!$F$40="Monthly",IF(AND('Recurring Transactions'!$J$40&lt;=EOMONTH($Q2120,0),$Q2120&lt;='Recurring Transactions'!$L$40),1,0),IF('Recurring Transactions'!$F$40="Semi-monthly",IF(AND('Recurring Transactions'!$J$40&lt;=EOMONTH($Q2120,0),$Q2120&lt;='Recurring Transactions'!$L$40),2,0),IF('Recurring Transactions'!$F$40="Weekly",IF(AND('Recurring Transactions'!$J$40&lt;=EOMONTH($Q2120,0),$Q2120&lt;='Recurring Transactions'!$L$40),MAX(0,INT((MIN(EOMONTH($Q2120,0),'Recurring Transactions'!$L$40)-'Recurring Transactions'!$J$40)/7)+INT(-(MAX('Recurring Transactions'!$J$40,$Q2120)-'Recurring Transactions'!$J$40)/7)+1),0),IF('Recurring Transactions'!$F$40="Bi-weekly",IF(AND('Recurring Transactions'!$J$40&lt;=EOMONTH($Q2120,0),$Q2120&lt;='Recurring Transactions'!$L$40),MAX(0,INT((MIN(EOMONTH($Q2120,0),'Recurring Transactions'!$L$40)-'Recurring Transactions'!$J$40)/14)+INT(-(MAX('Recurring Transactions'!$J$40,$Q2120)-'Recurring Transactions'!$J$40)/14)+1),0),IF('Recurring Transactions'!$F$40="Quarterly",IF(AND(AND('Recurring Transactions'!$J$40&lt;=EOMONTH($Q2120,0),$Q2120&lt;='Recurring Transactions'!$L$40),MOD((YEAR($Q2120)-YEAR('Recurring Transactions'!$J$40))*12+MONTH($Q2120)-MONTH('Recurring Transactions'!$J$40),3)=0),1,0),IF('Recurring Transactions'!$F$40="Annually",IF(AND(AND('Recurring Transactions'!$J$40&lt;=EOMONTH($Q2120,0),$Q2120&lt;='Recurring Transactions'!$L$40),MONTH($Q2120)=MONTH('Recurring Transactions'!$J$40)),1,0),0)))))))*'Recurring Transactions'!$D$40)</f>
        <v/>
      </c>
    </row>
    <row r="2121">
      <c r="N2121" s="126">
        <f>'Recurring Transactions'!$A$40</f>
        <v/>
      </c>
      <c r="O2121" s="126">
        <f>'Recurring Transactions'!$B$40</f>
        <v/>
      </c>
      <c r="P2121" s="126">
        <f>'Recurring Transactions'!$E$40</f>
        <v/>
      </c>
      <c r="Q2121" s="72">
        <f>IF('Recurring Transactions'!$J$40="","",EDATE('Recurring Transactions'!$J$40,59))</f>
        <v/>
      </c>
      <c r="R2121" s="126">
        <f>IF($Q2121="","",TEXT($Q2121,"mmm yyyy"))</f>
        <v/>
      </c>
      <c r="S2121" s="124">
        <f>IF(OR('Recurring Transactions'!$A$40="",$Q2121=""),0,(IF('Recurring Transactions'!$F$40="Monthly",IF(AND('Recurring Transactions'!$J$40&lt;=EOMONTH($Q2121,0),$Q2121&lt;='Recurring Transactions'!$L$40),1,0),IF('Recurring Transactions'!$F$40="Semi-monthly",IF(AND('Recurring Transactions'!$J$40&lt;=EOMONTH($Q2121,0),$Q2121&lt;='Recurring Transactions'!$L$40),2,0),IF('Recurring Transactions'!$F$40="Weekly",IF(AND('Recurring Transactions'!$J$40&lt;=EOMONTH($Q2121,0),$Q2121&lt;='Recurring Transactions'!$L$40),MAX(0,INT((MIN(EOMONTH($Q2121,0),'Recurring Transactions'!$L$40)-'Recurring Transactions'!$J$40)/7)+INT(-(MAX('Recurring Transactions'!$J$40,$Q2121)-'Recurring Transactions'!$J$40)/7)+1),0),IF('Recurring Transactions'!$F$40="Bi-weekly",IF(AND('Recurring Transactions'!$J$40&lt;=EOMONTH($Q2121,0),$Q2121&lt;='Recurring Transactions'!$L$40),MAX(0,INT((MIN(EOMONTH($Q2121,0),'Recurring Transactions'!$L$40)-'Recurring Transactions'!$J$40)/14)+INT(-(MAX('Recurring Transactions'!$J$40,$Q2121)-'Recurring Transactions'!$J$40)/14)+1),0),IF('Recurring Transactions'!$F$40="Quarterly",IF(AND(AND('Recurring Transactions'!$J$40&lt;=EOMONTH($Q2121,0),$Q2121&lt;='Recurring Transactions'!$L$40),MOD((YEAR($Q2121)-YEAR('Recurring Transactions'!$J$40))*12+MONTH($Q2121)-MONTH('Recurring Transactions'!$J$40),3)=0),1,0),IF('Recurring Transactions'!$F$40="Annually",IF(AND(AND('Recurring Transactions'!$J$40&lt;=EOMONTH($Q2121,0),$Q2121&lt;='Recurring Transactions'!$L$40),MONTH($Q2121)=MONTH('Recurring Transactions'!$J$40)),1,0),0)))))))*'Recurring Transactions'!$D$40)</f>
        <v/>
      </c>
    </row>
    <row r="2122">
      <c r="N2122" s="126">
        <f>'Recurring Transactions'!$A$41</f>
        <v/>
      </c>
      <c r="O2122" s="126">
        <f>'Recurring Transactions'!$B$41</f>
        <v/>
      </c>
      <c r="P2122" s="126">
        <f>'Recurring Transactions'!$E$41</f>
        <v/>
      </c>
      <c r="Q2122" s="72">
        <f>IF('Recurring Transactions'!$J$41="","",EDATE('Recurring Transactions'!$J$41,0))</f>
        <v/>
      </c>
      <c r="R2122" s="126">
        <f>IF($Q2122="","",TEXT($Q2122,"mmm yyyy"))</f>
        <v/>
      </c>
      <c r="S2122" s="124">
        <f>IF(OR('Recurring Transactions'!$A$41="",$Q2122=""),0,(IF('Recurring Transactions'!$F$41="Monthly",IF(AND('Recurring Transactions'!$J$41&lt;=EOMONTH($Q2122,0),$Q2122&lt;='Recurring Transactions'!$L$41),1,0),IF('Recurring Transactions'!$F$41="Semi-monthly",IF(AND('Recurring Transactions'!$J$41&lt;=EOMONTH($Q2122,0),$Q2122&lt;='Recurring Transactions'!$L$41),2,0),IF('Recurring Transactions'!$F$41="Weekly",IF(AND('Recurring Transactions'!$J$41&lt;=EOMONTH($Q2122,0),$Q2122&lt;='Recurring Transactions'!$L$41),MAX(0,INT((MIN(EOMONTH($Q2122,0),'Recurring Transactions'!$L$41)-'Recurring Transactions'!$J$41)/7)+INT(-(MAX('Recurring Transactions'!$J$41,$Q2122)-'Recurring Transactions'!$J$41)/7)+1),0),IF('Recurring Transactions'!$F$41="Bi-weekly",IF(AND('Recurring Transactions'!$J$41&lt;=EOMONTH($Q2122,0),$Q2122&lt;='Recurring Transactions'!$L$41),MAX(0,INT((MIN(EOMONTH($Q2122,0),'Recurring Transactions'!$L$41)-'Recurring Transactions'!$J$41)/14)+INT(-(MAX('Recurring Transactions'!$J$41,$Q2122)-'Recurring Transactions'!$J$41)/14)+1),0),IF('Recurring Transactions'!$F$41="Quarterly",IF(AND(AND('Recurring Transactions'!$J$41&lt;=EOMONTH($Q2122,0),$Q2122&lt;='Recurring Transactions'!$L$41),MOD((YEAR($Q2122)-YEAR('Recurring Transactions'!$J$41))*12+MONTH($Q2122)-MONTH('Recurring Transactions'!$J$41),3)=0),1,0),IF('Recurring Transactions'!$F$41="Annually",IF(AND(AND('Recurring Transactions'!$J$41&lt;=EOMONTH($Q2122,0),$Q2122&lt;='Recurring Transactions'!$L$41),MONTH($Q2122)=MONTH('Recurring Transactions'!$J$41)),1,0),0)))))))*'Recurring Transactions'!$D$41)</f>
        <v/>
      </c>
    </row>
    <row r="2123">
      <c r="N2123" s="126">
        <f>'Recurring Transactions'!$A$41</f>
        <v/>
      </c>
      <c r="O2123" s="126">
        <f>'Recurring Transactions'!$B$41</f>
        <v/>
      </c>
      <c r="P2123" s="126">
        <f>'Recurring Transactions'!$E$41</f>
        <v/>
      </c>
      <c r="Q2123" s="72">
        <f>IF('Recurring Transactions'!$J$41="","",EDATE('Recurring Transactions'!$J$41,1))</f>
        <v/>
      </c>
      <c r="R2123" s="126">
        <f>IF($Q2123="","",TEXT($Q2123,"mmm yyyy"))</f>
        <v/>
      </c>
      <c r="S2123" s="124">
        <f>IF(OR('Recurring Transactions'!$A$41="",$Q2123=""),0,(IF('Recurring Transactions'!$F$41="Monthly",IF(AND('Recurring Transactions'!$J$41&lt;=EOMONTH($Q2123,0),$Q2123&lt;='Recurring Transactions'!$L$41),1,0),IF('Recurring Transactions'!$F$41="Semi-monthly",IF(AND('Recurring Transactions'!$J$41&lt;=EOMONTH($Q2123,0),$Q2123&lt;='Recurring Transactions'!$L$41),2,0),IF('Recurring Transactions'!$F$41="Weekly",IF(AND('Recurring Transactions'!$J$41&lt;=EOMONTH($Q2123,0),$Q2123&lt;='Recurring Transactions'!$L$41),MAX(0,INT((MIN(EOMONTH($Q2123,0),'Recurring Transactions'!$L$41)-'Recurring Transactions'!$J$41)/7)+INT(-(MAX('Recurring Transactions'!$J$41,$Q2123)-'Recurring Transactions'!$J$41)/7)+1),0),IF('Recurring Transactions'!$F$41="Bi-weekly",IF(AND('Recurring Transactions'!$J$41&lt;=EOMONTH($Q2123,0),$Q2123&lt;='Recurring Transactions'!$L$41),MAX(0,INT((MIN(EOMONTH($Q2123,0),'Recurring Transactions'!$L$41)-'Recurring Transactions'!$J$41)/14)+INT(-(MAX('Recurring Transactions'!$J$41,$Q2123)-'Recurring Transactions'!$J$41)/14)+1),0),IF('Recurring Transactions'!$F$41="Quarterly",IF(AND(AND('Recurring Transactions'!$J$41&lt;=EOMONTH($Q2123,0),$Q2123&lt;='Recurring Transactions'!$L$41),MOD((YEAR($Q2123)-YEAR('Recurring Transactions'!$J$41))*12+MONTH($Q2123)-MONTH('Recurring Transactions'!$J$41),3)=0),1,0),IF('Recurring Transactions'!$F$41="Annually",IF(AND(AND('Recurring Transactions'!$J$41&lt;=EOMONTH($Q2123,0),$Q2123&lt;='Recurring Transactions'!$L$41),MONTH($Q2123)=MONTH('Recurring Transactions'!$J$41)),1,0),0)))))))*'Recurring Transactions'!$D$41)</f>
        <v/>
      </c>
    </row>
    <row r="2124">
      <c r="N2124" s="126">
        <f>'Recurring Transactions'!$A$41</f>
        <v/>
      </c>
      <c r="O2124" s="126">
        <f>'Recurring Transactions'!$B$41</f>
        <v/>
      </c>
      <c r="P2124" s="126">
        <f>'Recurring Transactions'!$E$41</f>
        <v/>
      </c>
      <c r="Q2124" s="72">
        <f>IF('Recurring Transactions'!$J$41="","",EDATE('Recurring Transactions'!$J$41,2))</f>
        <v/>
      </c>
      <c r="R2124" s="126">
        <f>IF($Q2124="","",TEXT($Q2124,"mmm yyyy"))</f>
        <v/>
      </c>
      <c r="S2124" s="124">
        <f>IF(OR('Recurring Transactions'!$A$41="",$Q2124=""),0,(IF('Recurring Transactions'!$F$41="Monthly",IF(AND('Recurring Transactions'!$J$41&lt;=EOMONTH($Q2124,0),$Q2124&lt;='Recurring Transactions'!$L$41),1,0),IF('Recurring Transactions'!$F$41="Semi-monthly",IF(AND('Recurring Transactions'!$J$41&lt;=EOMONTH($Q2124,0),$Q2124&lt;='Recurring Transactions'!$L$41),2,0),IF('Recurring Transactions'!$F$41="Weekly",IF(AND('Recurring Transactions'!$J$41&lt;=EOMONTH($Q2124,0),$Q2124&lt;='Recurring Transactions'!$L$41),MAX(0,INT((MIN(EOMONTH($Q2124,0),'Recurring Transactions'!$L$41)-'Recurring Transactions'!$J$41)/7)+INT(-(MAX('Recurring Transactions'!$J$41,$Q2124)-'Recurring Transactions'!$J$41)/7)+1),0),IF('Recurring Transactions'!$F$41="Bi-weekly",IF(AND('Recurring Transactions'!$J$41&lt;=EOMONTH($Q2124,0),$Q2124&lt;='Recurring Transactions'!$L$41),MAX(0,INT((MIN(EOMONTH($Q2124,0),'Recurring Transactions'!$L$41)-'Recurring Transactions'!$J$41)/14)+INT(-(MAX('Recurring Transactions'!$J$41,$Q2124)-'Recurring Transactions'!$J$41)/14)+1),0),IF('Recurring Transactions'!$F$41="Quarterly",IF(AND(AND('Recurring Transactions'!$J$41&lt;=EOMONTH($Q2124,0),$Q2124&lt;='Recurring Transactions'!$L$41),MOD((YEAR($Q2124)-YEAR('Recurring Transactions'!$J$41))*12+MONTH($Q2124)-MONTH('Recurring Transactions'!$J$41),3)=0),1,0),IF('Recurring Transactions'!$F$41="Annually",IF(AND(AND('Recurring Transactions'!$J$41&lt;=EOMONTH($Q2124,0),$Q2124&lt;='Recurring Transactions'!$L$41),MONTH($Q2124)=MONTH('Recurring Transactions'!$J$41)),1,0),0)))))))*'Recurring Transactions'!$D$41)</f>
        <v/>
      </c>
    </row>
    <row r="2125">
      <c r="N2125" s="126">
        <f>'Recurring Transactions'!$A$41</f>
        <v/>
      </c>
      <c r="O2125" s="126">
        <f>'Recurring Transactions'!$B$41</f>
        <v/>
      </c>
      <c r="P2125" s="126">
        <f>'Recurring Transactions'!$E$41</f>
        <v/>
      </c>
      <c r="Q2125" s="72">
        <f>IF('Recurring Transactions'!$J$41="","",EDATE('Recurring Transactions'!$J$41,3))</f>
        <v/>
      </c>
      <c r="R2125" s="126">
        <f>IF($Q2125="","",TEXT($Q2125,"mmm yyyy"))</f>
        <v/>
      </c>
      <c r="S2125" s="124">
        <f>IF(OR('Recurring Transactions'!$A$41="",$Q2125=""),0,(IF('Recurring Transactions'!$F$41="Monthly",IF(AND('Recurring Transactions'!$J$41&lt;=EOMONTH($Q2125,0),$Q2125&lt;='Recurring Transactions'!$L$41),1,0),IF('Recurring Transactions'!$F$41="Semi-monthly",IF(AND('Recurring Transactions'!$J$41&lt;=EOMONTH($Q2125,0),$Q2125&lt;='Recurring Transactions'!$L$41),2,0),IF('Recurring Transactions'!$F$41="Weekly",IF(AND('Recurring Transactions'!$J$41&lt;=EOMONTH($Q2125,0),$Q2125&lt;='Recurring Transactions'!$L$41),MAX(0,INT((MIN(EOMONTH($Q2125,0),'Recurring Transactions'!$L$41)-'Recurring Transactions'!$J$41)/7)+INT(-(MAX('Recurring Transactions'!$J$41,$Q2125)-'Recurring Transactions'!$J$41)/7)+1),0),IF('Recurring Transactions'!$F$41="Bi-weekly",IF(AND('Recurring Transactions'!$J$41&lt;=EOMONTH($Q2125,0),$Q2125&lt;='Recurring Transactions'!$L$41),MAX(0,INT((MIN(EOMONTH($Q2125,0),'Recurring Transactions'!$L$41)-'Recurring Transactions'!$J$41)/14)+INT(-(MAX('Recurring Transactions'!$J$41,$Q2125)-'Recurring Transactions'!$J$41)/14)+1),0),IF('Recurring Transactions'!$F$41="Quarterly",IF(AND(AND('Recurring Transactions'!$J$41&lt;=EOMONTH($Q2125,0),$Q2125&lt;='Recurring Transactions'!$L$41),MOD((YEAR($Q2125)-YEAR('Recurring Transactions'!$J$41))*12+MONTH($Q2125)-MONTH('Recurring Transactions'!$J$41),3)=0),1,0),IF('Recurring Transactions'!$F$41="Annually",IF(AND(AND('Recurring Transactions'!$J$41&lt;=EOMONTH($Q2125,0),$Q2125&lt;='Recurring Transactions'!$L$41),MONTH($Q2125)=MONTH('Recurring Transactions'!$J$41)),1,0),0)))))))*'Recurring Transactions'!$D$41)</f>
        <v/>
      </c>
    </row>
    <row r="2126">
      <c r="N2126" s="126">
        <f>'Recurring Transactions'!$A$41</f>
        <v/>
      </c>
      <c r="O2126" s="126">
        <f>'Recurring Transactions'!$B$41</f>
        <v/>
      </c>
      <c r="P2126" s="126">
        <f>'Recurring Transactions'!$E$41</f>
        <v/>
      </c>
      <c r="Q2126" s="72">
        <f>IF('Recurring Transactions'!$J$41="","",EDATE('Recurring Transactions'!$J$41,4))</f>
        <v/>
      </c>
      <c r="R2126" s="126">
        <f>IF($Q2126="","",TEXT($Q2126,"mmm yyyy"))</f>
        <v/>
      </c>
      <c r="S2126" s="124">
        <f>IF(OR('Recurring Transactions'!$A$41="",$Q2126=""),0,(IF('Recurring Transactions'!$F$41="Monthly",IF(AND('Recurring Transactions'!$J$41&lt;=EOMONTH($Q2126,0),$Q2126&lt;='Recurring Transactions'!$L$41),1,0),IF('Recurring Transactions'!$F$41="Semi-monthly",IF(AND('Recurring Transactions'!$J$41&lt;=EOMONTH($Q2126,0),$Q2126&lt;='Recurring Transactions'!$L$41),2,0),IF('Recurring Transactions'!$F$41="Weekly",IF(AND('Recurring Transactions'!$J$41&lt;=EOMONTH($Q2126,0),$Q2126&lt;='Recurring Transactions'!$L$41),MAX(0,INT((MIN(EOMONTH($Q2126,0),'Recurring Transactions'!$L$41)-'Recurring Transactions'!$J$41)/7)+INT(-(MAX('Recurring Transactions'!$J$41,$Q2126)-'Recurring Transactions'!$J$41)/7)+1),0),IF('Recurring Transactions'!$F$41="Bi-weekly",IF(AND('Recurring Transactions'!$J$41&lt;=EOMONTH($Q2126,0),$Q2126&lt;='Recurring Transactions'!$L$41),MAX(0,INT((MIN(EOMONTH($Q2126,0),'Recurring Transactions'!$L$41)-'Recurring Transactions'!$J$41)/14)+INT(-(MAX('Recurring Transactions'!$J$41,$Q2126)-'Recurring Transactions'!$J$41)/14)+1),0),IF('Recurring Transactions'!$F$41="Quarterly",IF(AND(AND('Recurring Transactions'!$J$41&lt;=EOMONTH($Q2126,0),$Q2126&lt;='Recurring Transactions'!$L$41),MOD((YEAR($Q2126)-YEAR('Recurring Transactions'!$J$41))*12+MONTH($Q2126)-MONTH('Recurring Transactions'!$J$41),3)=0),1,0),IF('Recurring Transactions'!$F$41="Annually",IF(AND(AND('Recurring Transactions'!$J$41&lt;=EOMONTH($Q2126,0),$Q2126&lt;='Recurring Transactions'!$L$41),MONTH($Q2126)=MONTH('Recurring Transactions'!$J$41)),1,0),0)))))))*'Recurring Transactions'!$D$41)</f>
        <v/>
      </c>
    </row>
    <row r="2127">
      <c r="N2127" s="126">
        <f>'Recurring Transactions'!$A$41</f>
        <v/>
      </c>
      <c r="O2127" s="126">
        <f>'Recurring Transactions'!$B$41</f>
        <v/>
      </c>
      <c r="P2127" s="126">
        <f>'Recurring Transactions'!$E$41</f>
        <v/>
      </c>
      <c r="Q2127" s="72">
        <f>IF('Recurring Transactions'!$J$41="","",EDATE('Recurring Transactions'!$J$41,5))</f>
        <v/>
      </c>
      <c r="R2127" s="126">
        <f>IF($Q2127="","",TEXT($Q2127,"mmm yyyy"))</f>
        <v/>
      </c>
      <c r="S2127" s="124">
        <f>IF(OR('Recurring Transactions'!$A$41="",$Q2127=""),0,(IF('Recurring Transactions'!$F$41="Monthly",IF(AND('Recurring Transactions'!$J$41&lt;=EOMONTH($Q2127,0),$Q2127&lt;='Recurring Transactions'!$L$41),1,0),IF('Recurring Transactions'!$F$41="Semi-monthly",IF(AND('Recurring Transactions'!$J$41&lt;=EOMONTH($Q2127,0),$Q2127&lt;='Recurring Transactions'!$L$41),2,0),IF('Recurring Transactions'!$F$41="Weekly",IF(AND('Recurring Transactions'!$J$41&lt;=EOMONTH($Q2127,0),$Q2127&lt;='Recurring Transactions'!$L$41),MAX(0,INT((MIN(EOMONTH($Q2127,0),'Recurring Transactions'!$L$41)-'Recurring Transactions'!$J$41)/7)+INT(-(MAX('Recurring Transactions'!$J$41,$Q2127)-'Recurring Transactions'!$J$41)/7)+1),0),IF('Recurring Transactions'!$F$41="Bi-weekly",IF(AND('Recurring Transactions'!$J$41&lt;=EOMONTH($Q2127,0),$Q2127&lt;='Recurring Transactions'!$L$41),MAX(0,INT((MIN(EOMONTH($Q2127,0),'Recurring Transactions'!$L$41)-'Recurring Transactions'!$J$41)/14)+INT(-(MAX('Recurring Transactions'!$J$41,$Q2127)-'Recurring Transactions'!$J$41)/14)+1),0),IF('Recurring Transactions'!$F$41="Quarterly",IF(AND(AND('Recurring Transactions'!$J$41&lt;=EOMONTH($Q2127,0),$Q2127&lt;='Recurring Transactions'!$L$41),MOD((YEAR($Q2127)-YEAR('Recurring Transactions'!$J$41))*12+MONTH($Q2127)-MONTH('Recurring Transactions'!$J$41),3)=0),1,0),IF('Recurring Transactions'!$F$41="Annually",IF(AND(AND('Recurring Transactions'!$J$41&lt;=EOMONTH($Q2127,0),$Q2127&lt;='Recurring Transactions'!$L$41),MONTH($Q2127)=MONTH('Recurring Transactions'!$J$41)),1,0),0)))))))*'Recurring Transactions'!$D$41)</f>
        <v/>
      </c>
    </row>
    <row r="2128">
      <c r="N2128" s="126">
        <f>'Recurring Transactions'!$A$41</f>
        <v/>
      </c>
      <c r="O2128" s="126">
        <f>'Recurring Transactions'!$B$41</f>
        <v/>
      </c>
      <c r="P2128" s="126">
        <f>'Recurring Transactions'!$E$41</f>
        <v/>
      </c>
      <c r="Q2128" s="72">
        <f>IF('Recurring Transactions'!$J$41="","",EDATE('Recurring Transactions'!$J$41,6))</f>
        <v/>
      </c>
      <c r="R2128" s="126">
        <f>IF($Q2128="","",TEXT($Q2128,"mmm yyyy"))</f>
        <v/>
      </c>
      <c r="S2128" s="124">
        <f>IF(OR('Recurring Transactions'!$A$41="",$Q2128=""),0,(IF('Recurring Transactions'!$F$41="Monthly",IF(AND('Recurring Transactions'!$J$41&lt;=EOMONTH($Q2128,0),$Q2128&lt;='Recurring Transactions'!$L$41),1,0),IF('Recurring Transactions'!$F$41="Semi-monthly",IF(AND('Recurring Transactions'!$J$41&lt;=EOMONTH($Q2128,0),$Q2128&lt;='Recurring Transactions'!$L$41),2,0),IF('Recurring Transactions'!$F$41="Weekly",IF(AND('Recurring Transactions'!$J$41&lt;=EOMONTH($Q2128,0),$Q2128&lt;='Recurring Transactions'!$L$41),MAX(0,INT((MIN(EOMONTH($Q2128,0),'Recurring Transactions'!$L$41)-'Recurring Transactions'!$J$41)/7)+INT(-(MAX('Recurring Transactions'!$J$41,$Q2128)-'Recurring Transactions'!$J$41)/7)+1),0),IF('Recurring Transactions'!$F$41="Bi-weekly",IF(AND('Recurring Transactions'!$J$41&lt;=EOMONTH($Q2128,0),$Q2128&lt;='Recurring Transactions'!$L$41),MAX(0,INT((MIN(EOMONTH($Q2128,0),'Recurring Transactions'!$L$41)-'Recurring Transactions'!$J$41)/14)+INT(-(MAX('Recurring Transactions'!$J$41,$Q2128)-'Recurring Transactions'!$J$41)/14)+1),0),IF('Recurring Transactions'!$F$41="Quarterly",IF(AND(AND('Recurring Transactions'!$J$41&lt;=EOMONTH($Q2128,0),$Q2128&lt;='Recurring Transactions'!$L$41),MOD((YEAR($Q2128)-YEAR('Recurring Transactions'!$J$41))*12+MONTH($Q2128)-MONTH('Recurring Transactions'!$J$41),3)=0),1,0),IF('Recurring Transactions'!$F$41="Annually",IF(AND(AND('Recurring Transactions'!$J$41&lt;=EOMONTH($Q2128,0),$Q2128&lt;='Recurring Transactions'!$L$41),MONTH($Q2128)=MONTH('Recurring Transactions'!$J$41)),1,0),0)))))))*'Recurring Transactions'!$D$41)</f>
        <v/>
      </c>
    </row>
    <row r="2129">
      <c r="N2129" s="126">
        <f>'Recurring Transactions'!$A$41</f>
        <v/>
      </c>
      <c r="O2129" s="126">
        <f>'Recurring Transactions'!$B$41</f>
        <v/>
      </c>
      <c r="P2129" s="126">
        <f>'Recurring Transactions'!$E$41</f>
        <v/>
      </c>
      <c r="Q2129" s="72">
        <f>IF('Recurring Transactions'!$J$41="","",EDATE('Recurring Transactions'!$J$41,7))</f>
        <v/>
      </c>
      <c r="R2129" s="126">
        <f>IF($Q2129="","",TEXT($Q2129,"mmm yyyy"))</f>
        <v/>
      </c>
      <c r="S2129" s="124">
        <f>IF(OR('Recurring Transactions'!$A$41="",$Q2129=""),0,(IF('Recurring Transactions'!$F$41="Monthly",IF(AND('Recurring Transactions'!$J$41&lt;=EOMONTH($Q2129,0),$Q2129&lt;='Recurring Transactions'!$L$41),1,0),IF('Recurring Transactions'!$F$41="Semi-monthly",IF(AND('Recurring Transactions'!$J$41&lt;=EOMONTH($Q2129,0),$Q2129&lt;='Recurring Transactions'!$L$41),2,0),IF('Recurring Transactions'!$F$41="Weekly",IF(AND('Recurring Transactions'!$J$41&lt;=EOMONTH($Q2129,0),$Q2129&lt;='Recurring Transactions'!$L$41),MAX(0,INT((MIN(EOMONTH($Q2129,0),'Recurring Transactions'!$L$41)-'Recurring Transactions'!$J$41)/7)+INT(-(MAX('Recurring Transactions'!$J$41,$Q2129)-'Recurring Transactions'!$J$41)/7)+1),0),IF('Recurring Transactions'!$F$41="Bi-weekly",IF(AND('Recurring Transactions'!$J$41&lt;=EOMONTH($Q2129,0),$Q2129&lt;='Recurring Transactions'!$L$41),MAX(0,INT((MIN(EOMONTH($Q2129,0),'Recurring Transactions'!$L$41)-'Recurring Transactions'!$J$41)/14)+INT(-(MAX('Recurring Transactions'!$J$41,$Q2129)-'Recurring Transactions'!$J$41)/14)+1),0),IF('Recurring Transactions'!$F$41="Quarterly",IF(AND(AND('Recurring Transactions'!$J$41&lt;=EOMONTH($Q2129,0),$Q2129&lt;='Recurring Transactions'!$L$41),MOD((YEAR($Q2129)-YEAR('Recurring Transactions'!$J$41))*12+MONTH($Q2129)-MONTH('Recurring Transactions'!$J$41),3)=0),1,0),IF('Recurring Transactions'!$F$41="Annually",IF(AND(AND('Recurring Transactions'!$J$41&lt;=EOMONTH($Q2129,0),$Q2129&lt;='Recurring Transactions'!$L$41),MONTH($Q2129)=MONTH('Recurring Transactions'!$J$41)),1,0),0)))))))*'Recurring Transactions'!$D$41)</f>
        <v/>
      </c>
    </row>
    <row r="2130">
      <c r="N2130" s="126">
        <f>'Recurring Transactions'!$A$41</f>
        <v/>
      </c>
      <c r="O2130" s="126">
        <f>'Recurring Transactions'!$B$41</f>
        <v/>
      </c>
      <c r="P2130" s="126">
        <f>'Recurring Transactions'!$E$41</f>
        <v/>
      </c>
      <c r="Q2130" s="72">
        <f>IF('Recurring Transactions'!$J$41="","",EDATE('Recurring Transactions'!$J$41,8))</f>
        <v/>
      </c>
      <c r="R2130" s="126">
        <f>IF($Q2130="","",TEXT($Q2130,"mmm yyyy"))</f>
        <v/>
      </c>
      <c r="S2130" s="124">
        <f>IF(OR('Recurring Transactions'!$A$41="",$Q2130=""),0,(IF('Recurring Transactions'!$F$41="Monthly",IF(AND('Recurring Transactions'!$J$41&lt;=EOMONTH($Q2130,0),$Q2130&lt;='Recurring Transactions'!$L$41),1,0),IF('Recurring Transactions'!$F$41="Semi-monthly",IF(AND('Recurring Transactions'!$J$41&lt;=EOMONTH($Q2130,0),$Q2130&lt;='Recurring Transactions'!$L$41),2,0),IF('Recurring Transactions'!$F$41="Weekly",IF(AND('Recurring Transactions'!$J$41&lt;=EOMONTH($Q2130,0),$Q2130&lt;='Recurring Transactions'!$L$41),MAX(0,INT((MIN(EOMONTH($Q2130,0),'Recurring Transactions'!$L$41)-'Recurring Transactions'!$J$41)/7)+INT(-(MAX('Recurring Transactions'!$J$41,$Q2130)-'Recurring Transactions'!$J$41)/7)+1),0),IF('Recurring Transactions'!$F$41="Bi-weekly",IF(AND('Recurring Transactions'!$J$41&lt;=EOMONTH($Q2130,0),$Q2130&lt;='Recurring Transactions'!$L$41),MAX(0,INT((MIN(EOMONTH($Q2130,0),'Recurring Transactions'!$L$41)-'Recurring Transactions'!$J$41)/14)+INT(-(MAX('Recurring Transactions'!$J$41,$Q2130)-'Recurring Transactions'!$J$41)/14)+1),0),IF('Recurring Transactions'!$F$41="Quarterly",IF(AND(AND('Recurring Transactions'!$J$41&lt;=EOMONTH($Q2130,0),$Q2130&lt;='Recurring Transactions'!$L$41),MOD((YEAR($Q2130)-YEAR('Recurring Transactions'!$J$41))*12+MONTH($Q2130)-MONTH('Recurring Transactions'!$J$41),3)=0),1,0),IF('Recurring Transactions'!$F$41="Annually",IF(AND(AND('Recurring Transactions'!$J$41&lt;=EOMONTH($Q2130,0),$Q2130&lt;='Recurring Transactions'!$L$41),MONTH($Q2130)=MONTH('Recurring Transactions'!$J$41)),1,0),0)))))))*'Recurring Transactions'!$D$41)</f>
        <v/>
      </c>
    </row>
    <row r="2131">
      <c r="N2131" s="126">
        <f>'Recurring Transactions'!$A$41</f>
        <v/>
      </c>
      <c r="O2131" s="126">
        <f>'Recurring Transactions'!$B$41</f>
        <v/>
      </c>
      <c r="P2131" s="126">
        <f>'Recurring Transactions'!$E$41</f>
        <v/>
      </c>
      <c r="Q2131" s="72">
        <f>IF('Recurring Transactions'!$J$41="","",EDATE('Recurring Transactions'!$J$41,9))</f>
        <v/>
      </c>
      <c r="R2131" s="126">
        <f>IF($Q2131="","",TEXT($Q2131,"mmm yyyy"))</f>
        <v/>
      </c>
      <c r="S2131" s="124">
        <f>IF(OR('Recurring Transactions'!$A$41="",$Q2131=""),0,(IF('Recurring Transactions'!$F$41="Monthly",IF(AND('Recurring Transactions'!$J$41&lt;=EOMONTH($Q2131,0),$Q2131&lt;='Recurring Transactions'!$L$41),1,0),IF('Recurring Transactions'!$F$41="Semi-monthly",IF(AND('Recurring Transactions'!$J$41&lt;=EOMONTH($Q2131,0),$Q2131&lt;='Recurring Transactions'!$L$41),2,0),IF('Recurring Transactions'!$F$41="Weekly",IF(AND('Recurring Transactions'!$J$41&lt;=EOMONTH($Q2131,0),$Q2131&lt;='Recurring Transactions'!$L$41),MAX(0,INT((MIN(EOMONTH($Q2131,0),'Recurring Transactions'!$L$41)-'Recurring Transactions'!$J$41)/7)+INT(-(MAX('Recurring Transactions'!$J$41,$Q2131)-'Recurring Transactions'!$J$41)/7)+1),0),IF('Recurring Transactions'!$F$41="Bi-weekly",IF(AND('Recurring Transactions'!$J$41&lt;=EOMONTH($Q2131,0),$Q2131&lt;='Recurring Transactions'!$L$41),MAX(0,INT((MIN(EOMONTH($Q2131,0),'Recurring Transactions'!$L$41)-'Recurring Transactions'!$J$41)/14)+INT(-(MAX('Recurring Transactions'!$J$41,$Q2131)-'Recurring Transactions'!$J$41)/14)+1),0),IF('Recurring Transactions'!$F$41="Quarterly",IF(AND(AND('Recurring Transactions'!$J$41&lt;=EOMONTH($Q2131,0),$Q2131&lt;='Recurring Transactions'!$L$41),MOD((YEAR($Q2131)-YEAR('Recurring Transactions'!$J$41))*12+MONTH($Q2131)-MONTH('Recurring Transactions'!$J$41),3)=0),1,0),IF('Recurring Transactions'!$F$41="Annually",IF(AND(AND('Recurring Transactions'!$J$41&lt;=EOMONTH($Q2131,0),$Q2131&lt;='Recurring Transactions'!$L$41),MONTH($Q2131)=MONTH('Recurring Transactions'!$J$41)),1,0),0)))))))*'Recurring Transactions'!$D$41)</f>
        <v/>
      </c>
    </row>
    <row r="2132">
      <c r="N2132" s="126">
        <f>'Recurring Transactions'!$A$41</f>
        <v/>
      </c>
      <c r="O2132" s="126">
        <f>'Recurring Transactions'!$B$41</f>
        <v/>
      </c>
      <c r="P2132" s="126">
        <f>'Recurring Transactions'!$E$41</f>
        <v/>
      </c>
      <c r="Q2132" s="72">
        <f>IF('Recurring Transactions'!$J$41="","",EDATE('Recurring Transactions'!$J$41,10))</f>
        <v/>
      </c>
      <c r="R2132" s="126">
        <f>IF($Q2132="","",TEXT($Q2132,"mmm yyyy"))</f>
        <v/>
      </c>
      <c r="S2132" s="124">
        <f>IF(OR('Recurring Transactions'!$A$41="",$Q2132=""),0,(IF('Recurring Transactions'!$F$41="Monthly",IF(AND('Recurring Transactions'!$J$41&lt;=EOMONTH($Q2132,0),$Q2132&lt;='Recurring Transactions'!$L$41),1,0),IF('Recurring Transactions'!$F$41="Semi-monthly",IF(AND('Recurring Transactions'!$J$41&lt;=EOMONTH($Q2132,0),$Q2132&lt;='Recurring Transactions'!$L$41),2,0),IF('Recurring Transactions'!$F$41="Weekly",IF(AND('Recurring Transactions'!$J$41&lt;=EOMONTH($Q2132,0),$Q2132&lt;='Recurring Transactions'!$L$41),MAX(0,INT((MIN(EOMONTH($Q2132,0),'Recurring Transactions'!$L$41)-'Recurring Transactions'!$J$41)/7)+INT(-(MAX('Recurring Transactions'!$J$41,$Q2132)-'Recurring Transactions'!$J$41)/7)+1),0),IF('Recurring Transactions'!$F$41="Bi-weekly",IF(AND('Recurring Transactions'!$J$41&lt;=EOMONTH($Q2132,0),$Q2132&lt;='Recurring Transactions'!$L$41),MAX(0,INT((MIN(EOMONTH($Q2132,0),'Recurring Transactions'!$L$41)-'Recurring Transactions'!$J$41)/14)+INT(-(MAX('Recurring Transactions'!$J$41,$Q2132)-'Recurring Transactions'!$J$41)/14)+1),0),IF('Recurring Transactions'!$F$41="Quarterly",IF(AND(AND('Recurring Transactions'!$J$41&lt;=EOMONTH($Q2132,0),$Q2132&lt;='Recurring Transactions'!$L$41),MOD((YEAR($Q2132)-YEAR('Recurring Transactions'!$J$41))*12+MONTH($Q2132)-MONTH('Recurring Transactions'!$J$41),3)=0),1,0),IF('Recurring Transactions'!$F$41="Annually",IF(AND(AND('Recurring Transactions'!$J$41&lt;=EOMONTH($Q2132,0),$Q2132&lt;='Recurring Transactions'!$L$41),MONTH($Q2132)=MONTH('Recurring Transactions'!$J$41)),1,0),0)))))))*'Recurring Transactions'!$D$41)</f>
        <v/>
      </c>
    </row>
    <row r="2133">
      <c r="N2133" s="126">
        <f>'Recurring Transactions'!$A$41</f>
        <v/>
      </c>
      <c r="O2133" s="126">
        <f>'Recurring Transactions'!$B$41</f>
        <v/>
      </c>
      <c r="P2133" s="126">
        <f>'Recurring Transactions'!$E$41</f>
        <v/>
      </c>
      <c r="Q2133" s="72">
        <f>IF('Recurring Transactions'!$J$41="","",EDATE('Recurring Transactions'!$J$41,11))</f>
        <v/>
      </c>
      <c r="R2133" s="126">
        <f>IF($Q2133="","",TEXT($Q2133,"mmm yyyy"))</f>
        <v/>
      </c>
      <c r="S2133" s="124">
        <f>IF(OR('Recurring Transactions'!$A$41="",$Q2133=""),0,(IF('Recurring Transactions'!$F$41="Monthly",IF(AND('Recurring Transactions'!$J$41&lt;=EOMONTH($Q2133,0),$Q2133&lt;='Recurring Transactions'!$L$41),1,0),IF('Recurring Transactions'!$F$41="Semi-monthly",IF(AND('Recurring Transactions'!$J$41&lt;=EOMONTH($Q2133,0),$Q2133&lt;='Recurring Transactions'!$L$41),2,0),IF('Recurring Transactions'!$F$41="Weekly",IF(AND('Recurring Transactions'!$J$41&lt;=EOMONTH($Q2133,0),$Q2133&lt;='Recurring Transactions'!$L$41),MAX(0,INT((MIN(EOMONTH($Q2133,0),'Recurring Transactions'!$L$41)-'Recurring Transactions'!$J$41)/7)+INT(-(MAX('Recurring Transactions'!$J$41,$Q2133)-'Recurring Transactions'!$J$41)/7)+1),0),IF('Recurring Transactions'!$F$41="Bi-weekly",IF(AND('Recurring Transactions'!$J$41&lt;=EOMONTH($Q2133,0),$Q2133&lt;='Recurring Transactions'!$L$41),MAX(0,INT((MIN(EOMONTH($Q2133,0),'Recurring Transactions'!$L$41)-'Recurring Transactions'!$J$41)/14)+INT(-(MAX('Recurring Transactions'!$J$41,$Q2133)-'Recurring Transactions'!$J$41)/14)+1),0),IF('Recurring Transactions'!$F$41="Quarterly",IF(AND(AND('Recurring Transactions'!$J$41&lt;=EOMONTH($Q2133,0),$Q2133&lt;='Recurring Transactions'!$L$41),MOD((YEAR($Q2133)-YEAR('Recurring Transactions'!$J$41))*12+MONTH($Q2133)-MONTH('Recurring Transactions'!$J$41),3)=0),1,0),IF('Recurring Transactions'!$F$41="Annually",IF(AND(AND('Recurring Transactions'!$J$41&lt;=EOMONTH($Q2133,0),$Q2133&lt;='Recurring Transactions'!$L$41),MONTH($Q2133)=MONTH('Recurring Transactions'!$J$41)),1,0),0)))))))*'Recurring Transactions'!$D$41)</f>
        <v/>
      </c>
    </row>
    <row r="2134">
      <c r="N2134" s="126">
        <f>'Recurring Transactions'!$A$41</f>
        <v/>
      </c>
      <c r="O2134" s="126">
        <f>'Recurring Transactions'!$B$41</f>
        <v/>
      </c>
      <c r="P2134" s="126">
        <f>'Recurring Transactions'!$E$41</f>
        <v/>
      </c>
      <c r="Q2134" s="72">
        <f>IF('Recurring Transactions'!$J$41="","",EDATE('Recurring Transactions'!$J$41,12))</f>
        <v/>
      </c>
      <c r="R2134" s="126">
        <f>IF($Q2134="","",TEXT($Q2134,"mmm yyyy"))</f>
        <v/>
      </c>
      <c r="S2134" s="124">
        <f>IF(OR('Recurring Transactions'!$A$41="",$Q2134=""),0,(IF('Recurring Transactions'!$F$41="Monthly",IF(AND('Recurring Transactions'!$J$41&lt;=EOMONTH($Q2134,0),$Q2134&lt;='Recurring Transactions'!$L$41),1,0),IF('Recurring Transactions'!$F$41="Semi-monthly",IF(AND('Recurring Transactions'!$J$41&lt;=EOMONTH($Q2134,0),$Q2134&lt;='Recurring Transactions'!$L$41),2,0),IF('Recurring Transactions'!$F$41="Weekly",IF(AND('Recurring Transactions'!$J$41&lt;=EOMONTH($Q2134,0),$Q2134&lt;='Recurring Transactions'!$L$41),MAX(0,INT((MIN(EOMONTH($Q2134,0),'Recurring Transactions'!$L$41)-'Recurring Transactions'!$J$41)/7)+INT(-(MAX('Recurring Transactions'!$J$41,$Q2134)-'Recurring Transactions'!$J$41)/7)+1),0),IF('Recurring Transactions'!$F$41="Bi-weekly",IF(AND('Recurring Transactions'!$J$41&lt;=EOMONTH($Q2134,0),$Q2134&lt;='Recurring Transactions'!$L$41),MAX(0,INT((MIN(EOMONTH($Q2134,0),'Recurring Transactions'!$L$41)-'Recurring Transactions'!$J$41)/14)+INT(-(MAX('Recurring Transactions'!$J$41,$Q2134)-'Recurring Transactions'!$J$41)/14)+1),0),IF('Recurring Transactions'!$F$41="Quarterly",IF(AND(AND('Recurring Transactions'!$J$41&lt;=EOMONTH($Q2134,0),$Q2134&lt;='Recurring Transactions'!$L$41),MOD((YEAR($Q2134)-YEAR('Recurring Transactions'!$J$41))*12+MONTH($Q2134)-MONTH('Recurring Transactions'!$J$41),3)=0),1,0),IF('Recurring Transactions'!$F$41="Annually",IF(AND(AND('Recurring Transactions'!$J$41&lt;=EOMONTH($Q2134,0),$Q2134&lt;='Recurring Transactions'!$L$41),MONTH($Q2134)=MONTH('Recurring Transactions'!$J$41)),1,0),0)))))))*'Recurring Transactions'!$D$41)</f>
        <v/>
      </c>
    </row>
    <row r="2135">
      <c r="N2135" s="126">
        <f>'Recurring Transactions'!$A$41</f>
        <v/>
      </c>
      <c r="O2135" s="126">
        <f>'Recurring Transactions'!$B$41</f>
        <v/>
      </c>
      <c r="P2135" s="126">
        <f>'Recurring Transactions'!$E$41</f>
        <v/>
      </c>
      <c r="Q2135" s="72">
        <f>IF('Recurring Transactions'!$J$41="","",EDATE('Recurring Transactions'!$J$41,13))</f>
        <v/>
      </c>
      <c r="R2135" s="126">
        <f>IF($Q2135="","",TEXT($Q2135,"mmm yyyy"))</f>
        <v/>
      </c>
      <c r="S2135" s="124">
        <f>IF(OR('Recurring Transactions'!$A$41="",$Q2135=""),0,(IF('Recurring Transactions'!$F$41="Monthly",IF(AND('Recurring Transactions'!$J$41&lt;=EOMONTH($Q2135,0),$Q2135&lt;='Recurring Transactions'!$L$41),1,0),IF('Recurring Transactions'!$F$41="Semi-monthly",IF(AND('Recurring Transactions'!$J$41&lt;=EOMONTH($Q2135,0),$Q2135&lt;='Recurring Transactions'!$L$41),2,0),IF('Recurring Transactions'!$F$41="Weekly",IF(AND('Recurring Transactions'!$J$41&lt;=EOMONTH($Q2135,0),$Q2135&lt;='Recurring Transactions'!$L$41),MAX(0,INT((MIN(EOMONTH($Q2135,0),'Recurring Transactions'!$L$41)-'Recurring Transactions'!$J$41)/7)+INT(-(MAX('Recurring Transactions'!$J$41,$Q2135)-'Recurring Transactions'!$J$41)/7)+1),0),IF('Recurring Transactions'!$F$41="Bi-weekly",IF(AND('Recurring Transactions'!$J$41&lt;=EOMONTH($Q2135,0),$Q2135&lt;='Recurring Transactions'!$L$41),MAX(0,INT((MIN(EOMONTH($Q2135,0),'Recurring Transactions'!$L$41)-'Recurring Transactions'!$J$41)/14)+INT(-(MAX('Recurring Transactions'!$J$41,$Q2135)-'Recurring Transactions'!$J$41)/14)+1),0),IF('Recurring Transactions'!$F$41="Quarterly",IF(AND(AND('Recurring Transactions'!$J$41&lt;=EOMONTH($Q2135,0),$Q2135&lt;='Recurring Transactions'!$L$41),MOD((YEAR($Q2135)-YEAR('Recurring Transactions'!$J$41))*12+MONTH($Q2135)-MONTH('Recurring Transactions'!$J$41),3)=0),1,0),IF('Recurring Transactions'!$F$41="Annually",IF(AND(AND('Recurring Transactions'!$J$41&lt;=EOMONTH($Q2135,0),$Q2135&lt;='Recurring Transactions'!$L$41),MONTH($Q2135)=MONTH('Recurring Transactions'!$J$41)),1,0),0)))))))*'Recurring Transactions'!$D$41)</f>
        <v/>
      </c>
    </row>
    <row r="2136">
      <c r="N2136" s="126">
        <f>'Recurring Transactions'!$A$41</f>
        <v/>
      </c>
      <c r="O2136" s="126">
        <f>'Recurring Transactions'!$B$41</f>
        <v/>
      </c>
      <c r="P2136" s="126">
        <f>'Recurring Transactions'!$E$41</f>
        <v/>
      </c>
      <c r="Q2136" s="72">
        <f>IF('Recurring Transactions'!$J$41="","",EDATE('Recurring Transactions'!$J$41,14))</f>
        <v/>
      </c>
      <c r="R2136" s="126">
        <f>IF($Q2136="","",TEXT($Q2136,"mmm yyyy"))</f>
        <v/>
      </c>
      <c r="S2136" s="124">
        <f>IF(OR('Recurring Transactions'!$A$41="",$Q2136=""),0,(IF('Recurring Transactions'!$F$41="Monthly",IF(AND('Recurring Transactions'!$J$41&lt;=EOMONTH($Q2136,0),$Q2136&lt;='Recurring Transactions'!$L$41),1,0),IF('Recurring Transactions'!$F$41="Semi-monthly",IF(AND('Recurring Transactions'!$J$41&lt;=EOMONTH($Q2136,0),$Q2136&lt;='Recurring Transactions'!$L$41),2,0),IF('Recurring Transactions'!$F$41="Weekly",IF(AND('Recurring Transactions'!$J$41&lt;=EOMONTH($Q2136,0),$Q2136&lt;='Recurring Transactions'!$L$41),MAX(0,INT((MIN(EOMONTH($Q2136,0),'Recurring Transactions'!$L$41)-'Recurring Transactions'!$J$41)/7)+INT(-(MAX('Recurring Transactions'!$J$41,$Q2136)-'Recurring Transactions'!$J$41)/7)+1),0),IF('Recurring Transactions'!$F$41="Bi-weekly",IF(AND('Recurring Transactions'!$J$41&lt;=EOMONTH($Q2136,0),$Q2136&lt;='Recurring Transactions'!$L$41),MAX(0,INT((MIN(EOMONTH($Q2136,0),'Recurring Transactions'!$L$41)-'Recurring Transactions'!$J$41)/14)+INT(-(MAX('Recurring Transactions'!$J$41,$Q2136)-'Recurring Transactions'!$J$41)/14)+1),0),IF('Recurring Transactions'!$F$41="Quarterly",IF(AND(AND('Recurring Transactions'!$J$41&lt;=EOMONTH($Q2136,0),$Q2136&lt;='Recurring Transactions'!$L$41),MOD((YEAR($Q2136)-YEAR('Recurring Transactions'!$J$41))*12+MONTH($Q2136)-MONTH('Recurring Transactions'!$J$41),3)=0),1,0),IF('Recurring Transactions'!$F$41="Annually",IF(AND(AND('Recurring Transactions'!$J$41&lt;=EOMONTH($Q2136,0),$Q2136&lt;='Recurring Transactions'!$L$41),MONTH($Q2136)=MONTH('Recurring Transactions'!$J$41)),1,0),0)))))))*'Recurring Transactions'!$D$41)</f>
        <v/>
      </c>
    </row>
    <row r="2137">
      <c r="N2137" s="126">
        <f>'Recurring Transactions'!$A$41</f>
        <v/>
      </c>
      <c r="O2137" s="126">
        <f>'Recurring Transactions'!$B$41</f>
        <v/>
      </c>
      <c r="P2137" s="126">
        <f>'Recurring Transactions'!$E$41</f>
        <v/>
      </c>
      <c r="Q2137" s="72">
        <f>IF('Recurring Transactions'!$J$41="","",EDATE('Recurring Transactions'!$J$41,15))</f>
        <v/>
      </c>
      <c r="R2137" s="126">
        <f>IF($Q2137="","",TEXT($Q2137,"mmm yyyy"))</f>
        <v/>
      </c>
      <c r="S2137" s="124">
        <f>IF(OR('Recurring Transactions'!$A$41="",$Q2137=""),0,(IF('Recurring Transactions'!$F$41="Monthly",IF(AND('Recurring Transactions'!$J$41&lt;=EOMONTH($Q2137,0),$Q2137&lt;='Recurring Transactions'!$L$41),1,0),IF('Recurring Transactions'!$F$41="Semi-monthly",IF(AND('Recurring Transactions'!$J$41&lt;=EOMONTH($Q2137,0),$Q2137&lt;='Recurring Transactions'!$L$41),2,0),IF('Recurring Transactions'!$F$41="Weekly",IF(AND('Recurring Transactions'!$J$41&lt;=EOMONTH($Q2137,0),$Q2137&lt;='Recurring Transactions'!$L$41),MAX(0,INT((MIN(EOMONTH($Q2137,0),'Recurring Transactions'!$L$41)-'Recurring Transactions'!$J$41)/7)+INT(-(MAX('Recurring Transactions'!$J$41,$Q2137)-'Recurring Transactions'!$J$41)/7)+1),0),IF('Recurring Transactions'!$F$41="Bi-weekly",IF(AND('Recurring Transactions'!$J$41&lt;=EOMONTH($Q2137,0),$Q2137&lt;='Recurring Transactions'!$L$41),MAX(0,INT((MIN(EOMONTH($Q2137,0),'Recurring Transactions'!$L$41)-'Recurring Transactions'!$J$41)/14)+INT(-(MAX('Recurring Transactions'!$J$41,$Q2137)-'Recurring Transactions'!$J$41)/14)+1),0),IF('Recurring Transactions'!$F$41="Quarterly",IF(AND(AND('Recurring Transactions'!$J$41&lt;=EOMONTH($Q2137,0),$Q2137&lt;='Recurring Transactions'!$L$41),MOD((YEAR($Q2137)-YEAR('Recurring Transactions'!$J$41))*12+MONTH($Q2137)-MONTH('Recurring Transactions'!$J$41),3)=0),1,0),IF('Recurring Transactions'!$F$41="Annually",IF(AND(AND('Recurring Transactions'!$J$41&lt;=EOMONTH($Q2137,0),$Q2137&lt;='Recurring Transactions'!$L$41),MONTH($Q2137)=MONTH('Recurring Transactions'!$J$41)),1,0),0)))))))*'Recurring Transactions'!$D$41)</f>
        <v/>
      </c>
    </row>
    <row r="2138">
      <c r="N2138" s="126">
        <f>'Recurring Transactions'!$A$41</f>
        <v/>
      </c>
      <c r="O2138" s="126">
        <f>'Recurring Transactions'!$B$41</f>
        <v/>
      </c>
      <c r="P2138" s="126">
        <f>'Recurring Transactions'!$E$41</f>
        <v/>
      </c>
      <c r="Q2138" s="72">
        <f>IF('Recurring Transactions'!$J$41="","",EDATE('Recurring Transactions'!$J$41,16))</f>
        <v/>
      </c>
      <c r="R2138" s="126">
        <f>IF($Q2138="","",TEXT($Q2138,"mmm yyyy"))</f>
        <v/>
      </c>
      <c r="S2138" s="124">
        <f>IF(OR('Recurring Transactions'!$A$41="",$Q2138=""),0,(IF('Recurring Transactions'!$F$41="Monthly",IF(AND('Recurring Transactions'!$J$41&lt;=EOMONTH($Q2138,0),$Q2138&lt;='Recurring Transactions'!$L$41),1,0),IF('Recurring Transactions'!$F$41="Semi-monthly",IF(AND('Recurring Transactions'!$J$41&lt;=EOMONTH($Q2138,0),$Q2138&lt;='Recurring Transactions'!$L$41),2,0),IF('Recurring Transactions'!$F$41="Weekly",IF(AND('Recurring Transactions'!$J$41&lt;=EOMONTH($Q2138,0),$Q2138&lt;='Recurring Transactions'!$L$41),MAX(0,INT((MIN(EOMONTH($Q2138,0),'Recurring Transactions'!$L$41)-'Recurring Transactions'!$J$41)/7)+INT(-(MAX('Recurring Transactions'!$J$41,$Q2138)-'Recurring Transactions'!$J$41)/7)+1),0),IF('Recurring Transactions'!$F$41="Bi-weekly",IF(AND('Recurring Transactions'!$J$41&lt;=EOMONTH($Q2138,0),$Q2138&lt;='Recurring Transactions'!$L$41),MAX(0,INT((MIN(EOMONTH($Q2138,0),'Recurring Transactions'!$L$41)-'Recurring Transactions'!$J$41)/14)+INT(-(MAX('Recurring Transactions'!$J$41,$Q2138)-'Recurring Transactions'!$J$41)/14)+1),0),IF('Recurring Transactions'!$F$41="Quarterly",IF(AND(AND('Recurring Transactions'!$J$41&lt;=EOMONTH($Q2138,0),$Q2138&lt;='Recurring Transactions'!$L$41),MOD((YEAR($Q2138)-YEAR('Recurring Transactions'!$J$41))*12+MONTH($Q2138)-MONTH('Recurring Transactions'!$J$41),3)=0),1,0),IF('Recurring Transactions'!$F$41="Annually",IF(AND(AND('Recurring Transactions'!$J$41&lt;=EOMONTH($Q2138,0),$Q2138&lt;='Recurring Transactions'!$L$41),MONTH($Q2138)=MONTH('Recurring Transactions'!$J$41)),1,0),0)))))))*'Recurring Transactions'!$D$41)</f>
        <v/>
      </c>
    </row>
    <row r="2139">
      <c r="N2139" s="126">
        <f>'Recurring Transactions'!$A$41</f>
        <v/>
      </c>
      <c r="O2139" s="126">
        <f>'Recurring Transactions'!$B$41</f>
        <v/>
      </c>
      <c r="P2139" s="126">
        <f>'Recurring Transactions'!$E$41</f>
        <v/>
      </c>
      <c r="Q2139" s="72">
        <f>IF('Recurring Transactions'!$J$41="","",EDATE('Recurring Transactions'!$J$41,17))</f>
        <v/>
      </c>
      <c r="R2139" s="126">
        <f>IF($Q2139="","",TEXT($Q2139,"mmm yyyy"))</f>
        <v/>
      </c>
      <c r="S2139" s="124">
        <f>IF(OR('Recurring Transactions'!$A$41="",$Q2139=""),0,(IF('Recurring Transactions'!$F$41="Monthly",IF(AND('Recurring Transactions'!$J$41&lt;=EOMONTH($Q2139,0),$Q2139&lt;='Recurring Transactions'!$L$41),1,0),IF('Recurring Transactions'!$F$41="Semi-monthly",IF(AND('Recurring Transactions'!$J$41&lt;=EOMONTH($Q2139,0),$Q2139&lt;='Recurring Transactions'!$L$41),2,0),IF('Recurring Transactions'!$F$41="Weekly",IF(AND('Recurring Transactions'!$J$41&lt;=EOMONTH($Q2139,0),$Q2139&lt;='Recurring Transactions'!$L$41),MAX(0,INT((MIN(EOMONTH($Q2139,0),'Recurring Transactions'!$L$41)-'Recurring Transactions'!$J$41)/7)+INT(-(MAX('Recurring Transactions'!$J$41,$Q2139)-'Recurring Transactions'!$J$41)/7)+1),0),IF('Recurring Transactions'!$F$41="Bi-weekly",IF(AND('Recurring Transactions'!$J$41&lt;=EOMONTH($Q2139,0),$Q2139&lt;='Recurring Transactions'!$L$41),MAX(0,INT((MIN(EOMONTH($Q2139,0),'Recurring Transactions'!$L$41)-'Recurring Transactions'!$J$41)/14)+INT(-(MAX('Recurring Transactions'!$J$41,$Q2139)-'Recurring Transactions'!$J$41)/14)+1),0),IF('Recurring Transactions'!$F$41="Quarterly",IF(AND(AND('Recurring Transactions'!$J$41&lt;=EOMONTH($Q2139,0),$Q2139&lt;='Recurring Transactions'!$L$41),MOD((YEAR($Q2139)-YEAR('Recurring Transactions'!$J$41))*12+MONTH($Q2139)-MONTH('Recurring Transactions'!$J$41),3)=0),1,0),IF('Recurring Transactions'!$F$41="Annually",IF(AND(AND('Recurring Transactions'!$J$41&lt;=EOMONTH($Q2139,0),$Q2139&lt;='Recurring Transactions'!$L$41),MONTH($Q2139)=MONTH('Recurring Transactions'!$J$41)),1,0),0)))))))*'Recurring Transactions'!$D$41)</f>
        <v/>
      </c>
    </row>
    <row r="2140">
      <c r="N2140" s="126">
        <f>'Recurring Transactions'!$A$41</f>
        <v/>
      </c>
      <c r="O2140" s="126">
        <f>'Recurring Transactions'!$B$41</f>
        <v/>
      </c>
      <c r="P2140" s="126">
        <f>'Recurring Transactions'!$E$41</f>
        <v/>
      </c>
      <c r="Q2140" s="72">
        <f>IF('Recurring Transactions'!$J$41="","",EDATE('Recurring Transactions'!$J$41,18))</f>
        <v/>
      </c>
      <c r="R2140" s="126">
        <f>IF($Q2140="","",TEXT($Q2140,"mmm yyyy"))</f>
        <v/>
      </c>
      <c r="S2140" s="124">
        <f>IF(OR('Recurring Transactions'!$A$41="",$Q2140=""),0,(IF('Recurring Transactions'!$F$41="Monthly",IF(AND('Recurring Transactions'!$J$41&lt;=EOMONTH($Q2140,0),$Q2140&lt;='Recurring Transactions'!$L$41),1,0),IF('Recurring Transactions'!$F$41="Semi-monthly",IF(AND('Recurring Transactions'!$J$41&lt;=EOMONTH($Q2140,0),$Q2140&lt;='Recurring Transactions'!$L$41),2,0),IF('Recurring Transactions'!$F$41="Weekly",IF(AND('Recurring Transactions'!$J$41&lt;=EOMONTH($Q2140,0),$Q2140&lt;='Recurring Transactions'!$L$41),MAX(0,INT((MIN(EOMONTH($Q2140,0),'Recurring Transactions'!$L$41)-'Recurring Transactions'!$J$41)/7)+INT(-(MAX('Recurring Transactions'!$J$41,$Q2140)-'Recurring Transactions'!$J$41)/7)+1),0),IF('Recurring Transactions'!$F$41="Bi-weekly",IF(AND('Recurring Transactions'!$J$41&lt;=EOMONTH($Q2140,0),$Q2140&lt;='Recurring Transactions'!$L$41),MAX(0,INT((MIN(EOMONTH($Q2140,0),'Recurring Transactions'!$L$41)-'Recurring Transactions'!$J$41)/14)+INT(-(MAX('Recurring Transactions'!$J$41,$Q2140)-'Recurring Transactions'!$J$41)/14)+1),0),IF('Recurring Transactions'!$F$41="Quarterly",IF(AND(AND('Recurring Transactions'!$J$41&lt;=EOMONTH($Q2140,0),$Q2140&lt;='Recurring Transactions'!$L$41),MOD((YEAR($Q2140)-YEAR('Recurring Transactions'!$J$41))*12+MONTH($Q2140)-MONTH('Recurring Transactions'!$J$41),3)=0),1,0),IF('Recurring Transactions'!$F$41="Annually",IF(AND(AND('Recurring Transactions'!$J$41&lt;=EOMONTH($Q2140,0),$Q2140&lt;='Recurring Transactions'!$L$41),MONTH($Q2140)=MONTH('Recurring Transactions'!$J$41)),1,0),0)))))))*'Recurring Transactions'!$D$41)</f>
        <v/>
      </c>
    </row>
    <row r="2141">
      <c r="N2141" s="126">
        <f>'Recurring Transactions'!$A$41</f>
        <v/>
      </c>
      <c r="O2141" s="126">
        <f>'Recurring Transactions'!$B$41</f>
        <v/>
      </c>
      <c r="P2141" s="126">
        <f>'Recurring Transactions'!$E$41</f>
        <v/>
      </c>
      <c r="Q2141" s="72">
        <f>IF('Recurring Transactions'!$J$41="","",EDATE('Recurring Transactions'!$J$41,19))</f>
        <v/>
      </c>
      <c r="R2141" s="126">
        <f>IF($Q2141="","",TEXT($Q2141,"mmm yyyy"))</f>
        <v/>
      </c>
      <c r="S2141" s="124">
        <f>IF(OR('Recurring Transactions'!$A$41="",$Q2141=""),0,(IF('Recurring Transactions'!$F$41="Monthly",IF(AND('Recurring Transactions'!$J$41&lt;=EOMONTH($Q2141,0),$Q2141&lt;='Recurring Transactions'!$L$41),1,0),IF('Recurring Transactions'!$F$41="Semi-monthly",IF(AND('Recurring Transactions'!$J$41&lt;=EOMONTH($Q2141,0),$Q2141&lt;='Recurring Transactions'!$L$41),2,0),IF('Recurring Transactions'!$F$41="Weekly",IF(AND('Recurring Transactions'!$J$41&lt;=EOMONTH($Q2141,0),$Q2141&lt;='Recurring Transactions'!$L$41),MAX(0,INT((MIN(EOMONTH($Q2141,0),'Recurring Transactions'!$L$41)-'Recurring Transactions'!$J$41)/7)+INT(-(MAX('Recurring Transactions'!$J$41,$Q2141)-'Recurring Transactions'!$J$41)/7)+1),0),IF('Recurring Transactions'!$F$41="Bi-weekly",IF(AND('Recurring Transactions'!$J$41&lt;=EOMONTH($Q2141,0),$Q2141&lt;='Recurring Transactions'!$L$41),MAX(0,INT((MIN(EOMONTH($Q2141,0),'Recurring Transactions'!$L$41)-'Recurring Transactions'!$J$41)/14)+INT(-(MAX('Recurring Transactions'!$J$41,$Q2141)-'Recurring Transactions'!$J$41)/14)+1),0),IF('Recurring Transactions'!$F$41="Quarterly",IF(AND(AND('Recurring Transactions'!$J$41&lt;=EOMONTH($Q2141,0),$Q2141&lt;='Recurring Transactions'!$L$41),MOD((YEAR($Q2141)-YEAR('Recurring Transactions'!$J$41))*12+MONTH($Q2141)-MONTH('Recurring Transactions'!$J$41),3)=0),1,0),IF('Recurring Transactions'!$F$41="Annually",IF(AND(AND('Recurring Transactions'!$J$41&lt;=EOMONTH($Q2141,0),$Q2141&lt;='Recurring Transactions'!$L$41),MONTH($Q2141)=MONTH('Recurring Transactions'!$J$41)),1,0),0)))))))*'Recurring Transactions'!$D$41)</f>
        <v/>
      </c>
    </row>
    <row r="2142">
      <c r="N2142" s="126">
        <f>'Recurring Transactions'!$A$41</f>
        <v/>
      </c>
      <c r="O2142" s="126">
        <f>'Recurring Transactions'!$B$41</f>
        <v/>
      </c>
      <c r="P2142" s="126">
        <f>'Recurring Transactions'!$E$41</f>
        <v/>
      </c>
      <c r="Q2142" s="72">
        <f>IF('Recurring Transactions'!$J$41="","",EDATE('Recurring Transactions'!$J$41,20))</f>
        <v/>
      </c>
      <c r="R2142" s="126">
        <f>IF($Q2142="","",TEXT($Q2142,"mmm yyyy"))</f>
        <v/>
      </c>
      <c r="S2142" s="124">
        <f>IF(OR('Recurring Transactions'!$A$41="",$Q2142=""),0,(IF('Recurring Transactions'!$F$41="Monthly",IF(AND('Recurring Transactions'!$J$41&lt;=EOMONTH($Q2142,0),$Q2142&lt;='Recurring Transactions'!$L$41),1,0),IF('Recurring Transactions'!$F$41="Semi-monthly",IF(AND('Recurring Transactions'!$J$41&lt;=EOMONTH($Q2142,0),$Q2142&lt;='Recurring Transactions'!$L$41),2,0),IF('Recurring Transactions'!$F$41="Weekly",IF(AND('Recurring Transactions'!$J$41&lt;=EOMONTH($Q2142,0),$Q2142&lt;='Recurring Transactions'!$L$41),MAX(0,INT((MIN(EOMONTH($Q2142,0),'Recurring Transactions'!$L$41)-'Recurring Transactions'!$J$41)/7)+INT(-(MAX('Recurring Transactions'!$J$41,$Q2142)-'Recurring Transactions'!$J$41)/7)+1),0),IF('Recurring Transactions'!$F$41="Bi-weekly",IF(AND('Recurring Transactions'!$J$41&lt;=EOMONTH($Q2142,0),$Q2142&lt;='Recurring Transactions'!$L$41),MAX(0,INT((MIN(EOMONTH($Q2142,0),'Recurring Transactions'!$L$41)-'Recurring Transactions'!$J$41)/14)+INT(-(MAX('Recurring Transactions'!$J$41,$Q2142)-'Recurring Transactions'!$J$41)/14)+1),0),IF('Recurring Transactions'!$F$41="Quarterly",IF(AND(AND('Recurring Transactions'!$J$41&lt;=EOMONTH($Q2142,0),$Q2142&lt;='Recurring Transactions'!$L$41),MOD((YEAR($Q2142)-YEAR('Recurring Transactions'!$J$41))*12+MONTH($Q2142)-MONTH('Recurring Transactions'!$J$41),3)=0),1,0),IF('Recurring Transactions'!$F$41="Annually",IF(AND(AND('Recurring Transactions'!$J$41&lt;=EOMONTH($Q2142,0),$Q2142&lt;='Recurring Transactions'!$L$41),MONTH($Q2142)=MONTH('Recurring Transactions'!$J$41)),1,0),0)))))))*'Recurring Transactions'!$D$41)</f>
        <v/>
      </c>
    </row>
    <row r="2143">
      <c r="N2143" s="126">
        <f>'Recurring Transactions'!$A$41</f>
        <v/>
      </c>
      <c r="O2143" s="126">
        <f>'Recurring Transactions'!$B$41</f>
        <v/>
      </c>
      <c r="P2143" s="126">
        <f>'Recurring Transactions'!$E$41</f>
        <v/>
      </c>
      <c r="Q2143" s="72">
        <f>IF('Recurring Transactions'!$J$41="","",EDATE('Recurring Transactions'!$J$41,21))</f>
        <v/>
      </c>
      <c r="R2143" s="126">
        <f>IF($Q2143="","",TEXT($Q2143,"mmm yyyy"))</f>
        <v/>
      </c>
      <c r="S2143" s="124">
        <f>IF(OR('Recurring Transactions'!$A$41="",$Q2143=""),0,(IF('Recurring Transactions'!$F$41="Monthly",IF(AND('Recurring Transactions'!$J$41&lt;=EOMONTH($Q2143,0),$Q2143&lt;='Recurring Transactions'!$L$41),1,0),IF('Recurring Transactions'!$F$41="Semi-monthly",IF(AND('Recurring Transactions'!$J$41&lt;=EOMONTH($Q2143,0),$Q2143&lt;='Recurring Transactions'!$L$41),2,0),IF('Recurring Transactions'!$F$41="Weekly",IF(AND('Recurring Transactions'!$J$41&lt;=EOMONTH($Q2143,0),$Q2143&lt;='Recurring Transactions'!$L$41),MAX(0,INT((MIN(EOMONTH($Q2143,0),'Recurring Transactions'!$L$41)-'Recurring Transactions'!$J$41)/7)+INT(-(MAX('Recurring Transactions'!$J$41,$Q2143)-'Recurring Transactions'!$J$41)/7)+1),0),IF('Recurring Transactions'!$F$41="Bi-weekly",IF(AND('Recurring Transactions'!$J$41&lt;=EOMONTH($Q2143,0),$Q2143&lt;='Recurring Transactions'!$L$41),MAX(0,INT((MIN(EOMONTH($Q2143,0),'Recurring Transactions'!$L$41)-'Recurring Transactions'!$J$41)/14)+INT(-(MAX('Recurring Transactions'!$J$41,$Q2143)-'Recurring Transactions'!$J$41)/14)+1),0),IF('Recurring Transactions'!$F$41="Quarterly",IF(AND(AND('Recurring Transactions'!$J$41&lt;=EOMONTH($Q2143,0),$Q2143&lt;='Recurring Transactions'!$L$41),MOD((YEAR($Q2143)-YEAR('Recurring Transactions'!$J$41))*12+MONTH($Q2143)-MONTH('Recurring Transactions'!$J$41),3)=0),1,0),IF('Recurring Transactions'!$F$41="Annually",IF(AND(AND('Recurring Transactions'!$J$41&lt;=EOMONTH($Q2143,0),$Q2143&lt;='Recurring Transactions'!$L$41),MONTH($Q2143)=MONTH('Recurring Transactions'!$J$41)),1,0),0)))))))*'Recurring Transactions'!$D$41)</f>
        <v/>
      </c>
    </row>
    <row r="2144">
      <c r="N2144" s="126">
        <f>'Recurring Transactions'!$A$41</f>
        <v/>
      </c>
      <c r="O2144" s="126">
        <f>'Recurring Transactions'!$B$41</f>
        <v/>
      </c>
      <c r="P2144" s="126">
        <f>'Recurring Transactions'!$E$41</f>
        <v/>
      </c>
      <c r="Q2144" s="72">
        <f>IF('Recurring Transactions'!$J$41="","",EDATE('Recurring Transactions'!$J$41,22))</f>
        <v/>
      </c>
      <c r="R2144" s="126">
        <f>IF($Q2144="","",TEXT($Q2144,"mmm yyyy"))</f>
        <v/>
      </c>
      <c r="S2144" s="124">
        <f>IF(OR('Recurring Transactions'!$A$41="",$Q2144=""),0,(IF('Recurring Transactions'!$F$41="Monthly",IF(AND('Recurring Transactions'!$J$41&lt;=EOMONTH($Q2144,0),$Q2144&lt;='Recurring Transactions'!$L$41),1,0),IF('Recurring Transactions'!$F$41="Semi-monthly",IF(AND('Recurring Transactions'!$J$41&lt;=EOMONTH($Q2144,0),$Q2144&lt;='Recurring Transactions'!$L$41),2,0),IF('Recurring Transactions'!$F$41="Weekly",IF(AND('Recurring Transactions'!$J$41&lt;=EOMONTH($Q2144,0),$Q2144&lt;='Recurring Transactions'!$L$41),MAX(0,INT((MIN(EOMONTH($Q2144,0),'Recurring Transactions'!$L$41)-'Recurring Transactions'!$J$41)/7)+INT(-(MAX('Recurring Transactions'!$J$41,$Q2144)-'Recurring Transactions'!$J$41)/7)+1),0),IF('Recurring Transactions'!$F$41="Bi-weekly",IF(AND('Recurring Transactions'!$J$41&lt;=EOMONTH($Q2144,0),$Q2144&lt;='Recurring Transactions'!$L$41),MAX(0,INT((MIN(EOMONTH($Q2144,0),'Recurring Transactions'!$L$41)-'Recurring Transactions'!$J$41)/14)+INT(-(MAX('Recurring Transactions'!$J$41,$Q2144)-'Recurring Transactions'!$J$41)/14)+1),0),IF('Recurring Transactions'!$F$41="Quarterly",IF(AND(AND('Recurring Transactions'!$J$41&lt;=EOMONTH($Q2144,0),$Q2144&lt;='Recurring Transactions'!$L$41),MOD((YEAR($Q2144)-YEAR('Recurring Transactions'!$J$41))*12+MONTH($Q2144)-MONTH('Recurring Transactions'!$J$41),3)=0),1,0),IF('Recurring Transactions'!$F$41="Annually",IF(AND(AND('Recurring Transactions'!$J$41&lt;=EOMONTH($Q2144,0),$Q2144&lt;='Recurring Transactions'!$L$41),MONTH($Q2144)=MONTH('Recurring Transactions'!$J$41)),1,0),0)))))))*'Recurring Transactions'!$D$41)</f>
        <v/>
      </c>
    </row>
    <row r="2145">
      <c r="N2145" s="126">
        <f>'Recurring Transactions'!$A$41</f>
        <v/>
      </c>
      <c r="O2145" s="126">
        <f>'Recurring Transactions'!$B$41</f>
        <v/>
      </c>
      <c r="P2145" s="126">
        <f>'Recurring Transactions'!$E$41</f>
        <v/>
      </c>
      <c r="Q2145" s="72">
        <f>IF('Recurring Transactions'!$J$41="","",EDATE('Recurring Transactions'!$J$41,23))</f>
        <v/>
      </c>
      <c r="R2145" s="126">
        <f>IF($Q2145="","",TEXT($Q2145,"mmm yyyy"))</f>
        <v/>
      </c>
      <c r="S2145" s="124">
        <f>IF(OR('Recurring Transactions'!$A$41="",$Q2145=""),0,(IF('Recurring Transactions'!$F$41="Monthly",IF(AND('Recurring Transactions'!$J$41&lt;=EOMONTH($Q2145,0),$Q2145&lt;='Recurring Transactions'!$L$41),1,0),IF('Recurring Transactions'!$F$41="Semi-monthly",IF(AND('Recurring Transactions'!$J$41&lt;=EOMONTH($Q2145,0),$Q2145&lt;='Recurring Transactions'!$L$41),2,0),IF('Recurring Transactions'!$F$41="Weekly",IF(AND('Recurring Transactions'!$J$41&lt;=EOMONTH($Q2145,0),$Q2145&lt;='Recurring Transactions'!$L$41),MAX(0,INT((MIN(EOMONTH($Q2145,0),'Recurring Transactions'!$L$41)-'Recurring Transactions'!$J$41)/7)+INT(-(MAX('Recurring Transactions'!$J$41,$Q2145)-'Recurring Transactions'!$J$41)/7)+1),0),IF('Recurring Transactions'!$F$41="Bi-weekly",IF(AND('Recurring Transactions'!$J$41&lt;=EOMONTH($Q2145,0),$Q2145&lt;='Recurring Transactions'!$L$41),MAX(0,INT((MIN(EOMONTH($Q2145,0),'Recurring Transactions'!$L$41)-'Recurring Transactions'!$J$41)/14)+INT(-(MAX('Recurring Transactions'!$J$41,$Q2145)-'Recurring Transactions'!$J$41)/14)+1),0),IF('Recurring Transactions'!$F$41="Quarterly",IF(AND(AND('Recurring Transactions'!$J$41&lt;=EOMONTH($Q2145,0),$Q2145&lt;='Recurring Transactions'!$L$41),MOD((YEAR($Q2145)-YEAR('Recurring Transactions'!$J$41))*12+MONTH($Q2145)-MONTH('Recurring Transactions'!$J$41),3)=0),1,0),IF('Recurring Transactions'!$F$41="Annually",IF(AND(AND('Recurring Transactions'!$J$41&lt;=EOMONTH($Q2145,0),$Q2145&lt;='Recurring Transactions'!$L$41),MONTH($Q2145)=MONTH('Recurring Transactions'!$J$41)),1,0),0)))))))*'Recurring Transactions'!$D$41)</f>
        <v/>
      </c>
    </row>
    <row r="2146">
      <c r="N2146" s="126">
        <f>'Recurring Transactions'!$A$41</f>
        <v/>
      </c>
      <c r="O2146" s="126">
        <f>'Recurring Transactions'!$B$41</f>
        <v/>
      </c>
      <c r="P2146" s="126">
        <f>'Recurring Transactions'!$E$41</f>
        <v/>
      </c>
      <c r="Q2146" s="72">
        <f>IF('Recurring Transactions'!$J$41="","",EDATE('Recurring Transactions'!$J$41,24))</f>
        <v/>
      </c>
      <c r="R2146" s="126">
        <f>IF($Q2146="","",TEXT($Q2146,"mmm yyyy"))</f>
        <v/>
      </c>
      <c r="S2146" s="124">
        <f>IF(OR('Recurring Transactions'!$A$41="",$Q2146=""),0,(IF('Recurring Transactions'!$F$41="Monthly",IF(AND('Recurring Transactions'!$J$41&lt;=EOMONTH($Q2146,0),$Q2146&lt;='Recurring Transactions'!$L$41),1,0),IF('Recurring Transactions'!$F$41="Semi-monthly",IF(AND('Recurring Transactions'!$J$41&lt;=EOMONTH($Q2146,0),$Q2146&lt;='Recurring Transactions'!$L$41),2,0),IF('Recurring Transactions'!$F$41="Weekly",IF(AND('Recurring Transactions'!$J$41&lt;=EOMONTH($Q2146,0),$Q2146&lt;='Recurring Transactions'!$L$41),MAX(0,INT((MIN(EOMONTH($Q2146,0),'Recurring Transactions'!$L$41)-'Recurring Transactions'!$J$41)/7)+INT(-(MAX('Recurring Transactions'!$J$41,$Q2146)-'Recurring Transactions'!$J$41)/7)+1),0),IF('Recurring Transactions'!$F$41="Bi-weekly",IF(AND('Recurring Transactions'!$J$41&lt;=EOMONTH($Q2146,0),$Q2146&lt;='Recurring Transactions'!$L$41),MAX(0,INT((MIN(EOMONTH($Q2146,0),'Recurring Transactions'!$L$41)-'Recurring Transactions'!$J$41)/14)+INT(-(MAX('Recurring Transactions'!$J$41,$Q2146)-'Recurring Transactions'!$J$41)/14)+1),0),IF('Recurring Transactions'!$F$41="Quarterly",IF(AND(AND('Recurring Transactions'!$J$41&lt;=EOMONTH($Q2146,0),$Q2146&lt;='Recurring Transactions'!$L$41),MOD((YEAR($Q2146)-YEAR('Recurring Transactions'!$J$41))*12+MONTH($Q2146)-MONTH('Recurring Transactions'!$J$41),3)=0),1,0),IF('Recurring Transactions'!$F$41="Annually",IF(AND(AND('Recurring Transactions'!$J$41&lt;=EOMONTH($Q2146,0),$Q2146&lt;='Recurring Transactions'!$L$41),MONTH($Q2146)=MONTH('Recurring Transactions'!$J$41)),1,0),0)))))))*'Recurring Transactions'!$D$41)</f>
        <v/>
      </c>
    </row>
    <row r="2147">
      <c r="N2147" s="126">
        <f>'Recurring Transactions'!$A$41</f>
        <v/>
      </c>
      <c r="O2147" s="126">
        <f>'Recurring Transactions'!$B$41</f>
        <v/>
      </c>
      <c r="P2147" s="126">
        <f>'Recurring Transactions'!$E$41</f>
        <v/>
      </c>
      <c r="Q2147" s="72">
        <f>IF('Recurring Transactions'!$J$41="","",EDATE('Recurring Transactions'!$J$41,25))</f>
        <v/>
      </c>
      <c r="R2147" s="126">
        <f>IF($Q2147="","",TEXT($Q2147,"mmm yyyy"))</f>
        <v/>
      </c>
      <c r="S2147" s="124">
        <f>IF(OR('Recurring Transactions'!$A$41="",$Q2147=""),0,(IF('Recurring Transactions'!$F$41="Monthly",IF(AND('Recurring Transactions'!$J$41&lt;=EOMONTH($Q2147,0),$Q2147&lt;='Recurring Transactions'!$L$41),1,0),IF('Recurring Transactions'!$F$41="Semi-monthly",IF(AND('Recurring Transactions'!$J$41&lt;=EOMONTH($Q2147,0),$Q2147&lt;='Recurring Transactions'!$L$41),2,0),IF('Recurring Transactions'!$F$41="Weekly",IF(AND('Recurring Transactions'!$J$41&lt;=EOMONTH($Q2147,0),$Q2147&lt;='Recurring Transactions'!$L$41),MAX(0,INT((MIN(EOMONTH($Q2147,0),'Recurring Transactions'!$L$41)-'Recurring Transactions'!$J$41)/7)+INT(-(MAX('Recurring Transactions'!$J$41,$Q2147)-'Recurring Transactions'!$J$41)/7)+1),0),IF('Recurring Transactions'!$F$41="Bi-weekly",IF(AND('Recurring Transactions'!$J$41&lt;=EOMONTH($Q2147,0),$Q2147&lt;='Recurring Transactions'!$L$41),MAX(0,INT((MIN(EOMONTH($Q2147,0),'Recurring Transactions'!$L$41)-'Recurring Transactions'!$J$41)/14)+INT(-(MAX('Recurring Transactions'!$J$41,$Q2147)-'Recurring Transactions'!$J$41)/14)+1),0),IF('Recurring Transactions'!$F$41="Quarterly",IF(AND(AND('Recurring Transactions'!$J$41&lt;=EOMONTH($Q2147,0),$Q2147&lt;='Recurring Transactions'!$L$41),MOD((YEAR($Q2147)-YEAR('Recurring Transactions'!$J$41))*12+MONTH($Q2147)-MONTH('Recurring Transactions'!$J$41),3)=0),1,0),IF('Recurring Transactions'!$F$41="Annually",IF(AND(AND('Recurring Transactions'!$J$41&lt;=EOMONTH($Q2147,0),$Q2147&lt;='Recurring Transactions'!$L$41),MONTH($Q2147)=MONTH('Recurring Transactions'!$J$41)),1,0),0)))))))*'Recurring Transactions'!$D$41)</f>
        <v/>
      </c>
    </row>
    <row r="2148">
      <c r="N2148" s="126">
        <f>'Recurring Transactions'!$A$41</f>
        <v/>
      </c>
      <c r="O2148" s="126">
        <f>'Recurring Transactions'!$B$41</f>
        <v/>
      </c>
      <c r="P2148" s="126">
        <f>'Recurring Transactions'!$E$41</f>
        <v/>
      </c>
      <c r="Q2148" s="72">
        <f>IF('Recurring Transactions'!$J$41="","",EDATE('Recurring Transactions'!$J$41,26))</f>
        <v/>
      </c>
      <c r="R2148" s="126">
        <f>IF($Q2148="","",TEXT($Q2148,"mmm yyyy"))</f>
        <v/>
      </c>
      <c r="S2148" s="124">
        <f>IF(OR('Recurring Transactions'!$A$41="",$Q2148=""),0,(IF('Recurring Transactions'!$F$41="Monthly",IF(AND('Recurring Transactions'!$J$41&lt;=EOMONTH($Q2148,0),$Q2148&lt;='Recurring Transactions'!$L$41),1,0),IF('Recurring Transactions'!$F$41="Semi-monthly",IF(AND('Recurring Transactions'!$J$41&lt;=EOMONTH($Q2148,0),$Q2148&lt;='Recurring Transactions'!$L$41),2,0),IF('Recurring Transactions'!$F$41="Weekly",IF(AND('Recurring Transactions'!$J$41&lt;=EOMONTH($Q2148,0),$Q2148&lt;='Recurring Transactions'!$L$41),MAX(0,INT((MIN(EOMONTH($Q2148,0),'Recurring Transactions'!$L$41)-'Recurring Transactions'!$J$41)/7)+INT(-(MAX('Recurring Transactions'!$J$41,$Q2148)-'Recurring Transactions'!$J$41)/7)+1),0),IF('Recurring Transactions'!$F$41="Bi-weekly",IF(AND('Recurring Transactions'!$J$41&lt;=EOMONTH($Q2148,0),$Q2148&lt;='Recurring Transactions'!$L$41),MAX(0,INT((MIN(EOMONTH($Q2148,0),'Recurring Transactions'!$L$41)-'Recurring Transactions'!$J$41)/14)+INT(-(MAX('Recurring Transactions'!$J$41,$Q2148)-'Recurring Transactions'!$J$41)/14)+1),0),IF('Recurring Transactions'!$F$41="Quarterly",IF(AND(AND('Recurring Transactions'!$J$41&lt;=EOMONTH($Q2148,0),$Q2148&lt;='Recurring Transactions'!$L$41),MOD((YEAR($Q2148)-YEAR('Recurring Transactions'!$J$41))*12+MONTH($Q2148)-MONTH('Recurring Transactions'!$J$41),3)=0),1,0),IF('Recurring Transactions'!$F$41="Annually",IF(AND(AND('Recurring Transactions'!$J$41&lt;=EOMONTH($Q2148,0),$Q2148&lt;='Recurring Transactions'!$L$41),MONTH($Q2148)=MONTH('Recurring Transactions'!$J$41)),1,0),0)))))))*'Recurring Transactions'!$D$41)</f>
        <v/>
      </c>
    </row>
    <row r="2149">
      <c r="N2149" s="126">
        <f>'Recurring Transactions'!$A$41</f>
        <v/>
      </c>
      <c r="O2149" s="126">
        <f>'Recurring Transactions'!$B$41</f>
        <v/>
      </c>
      <c r="P2149" s="126">
        <f>'Recurring Transactions'!$E$41</f>
        <v/>
      </c>
      <c r="Q2149" s="72">
        <f>IF('Recurring Transactions'!$J$41="","",EDATE('Recurring Transactions'!$J$41,27))</f>
        <v/>
      </c>
      <c r="R2149" s="126">
        <f>IF($Q2149="","",TEXT($Q2149,"mmm yyyy"))</f>
        <v/>
      </c>
      <c r="S2149" s="124">
        <f>IF(OR('Recurring Transactions'!$A$41="",$Q2149=""),0,(IF('Recurring Transactions'!$F$41="Monthly",IF(AND('Recurring Transactions'!$J$41&lt;=EOMONTH($Q2149,0),$Q2149&lt;='Recurring Transactions'!$L$41),1,0),IF('Recurring Transactions'!$F$41="Semi-monthly",IF(AND('Recurring Transactions'!$J$41&lt;=EOMONTH($Q2149,0),$Q2149&lt;='Recurring Transactions'!$L$41),2,0),IF('Recurring Transactions'!$F$41="Weekly",IF(AND('Recurring Transactions'!$J$41&lt;=EOMONTH($Q2149,0),$Q2149&lt;='Recurring Transactions'!$L$41),MAX(0,INT((MIN(EOMONTH($Q2149,0),'Recurring Transactions'!$L$41)-'Recurring Transactions'!$J$41)/7)+INT(-(MAX('Recurring Transactions'!$J$41,$Q2149)-'Recurring Transactions'!$J$41)/7)+1),0),IF('Recurring Transactions'!$F$41="Bi-weekly",IF(AND('Recurring Transactions'!$J$41&lt;=EOMONTH($Q2149,0),$Q2149&lt;='Recurring Transactions'!$L$41),MAX(0,INT((MIN(EOMONTH($Q2149,0),'Recurring Transactions'!$L$41)-'Recurring Transactions'!$J$41)/14)+INT(-(MAX('Recurring Transactions'!$J$41,$Q2149)-'Recurring Transactions'!$J$41)/14)+1),0),IF('Recurring Transactions'!$F$41="Quarterly",IF(AND(AND('Recurring Transactions'!$J$41&lt;=EOMONTH($Q2149,0),$Q2149&lt;='Recurring Transactions'!$L$41),MOD((YEAR($Q2149)-YEAR('Recurring Transactions'!$J$41))*12+MONTH($Q2149)-MONTH('Recurring Transactions'!$J$41),3)=0),1,0),IF('Recurring Transactions'!$F$41="Annually",IF(AND(AND('Recurring Transactions'!$J$41&lt;=EOMONTH($Q2149,0),$Q2149&lt;='Recurring Transactions'!$L$41),MONTH($Q2149)=MONTH('Recurring Transactions'!$J$41)),1,0),0)))))))*'Recurring Transactions'!$D$41)</f>
        <v/>
      </c>
    </row>
    <row r="2150">
      <c r="N2150" s="126">
        <f>'Recurring Transactions'!$A$41</f>
        <v/>
      </c>
      <c r="O2150" s="126">
        <f>'Recurring Transactions'!$B$41</f>
        <v/>
      </c>
      <c r="P2150" s="126">
        <f>'Recurring Transactions'!$E$41</f>
        <v/>
      </c>
      <c r="Q2150" s="72">
        <f>IF('Recurring Transactions'!$J$41="","",EDATE('Recurring Transactions'!$J$41,28))</f>
        <v/>
      </c>
      <c r="R2150" s="126">
        <f>IF($Q2150="","",TEXT($Q2150,"mmm yyyy"))</f>
        <v/>
      </c>
      <c r="S2150" s="124">
        <f>IF(OR('Recurring Transactions'!$A$41="",$Q2150=""),0,(IF('Recurring Transactions'!$F$41="Monthly",IF(AND('Recurring Transactions'!$J$41&lt;=EOMONTH($Q2150,0),$Q2150&lt;='Recurring Transactions'!$L$41),1,0),IF('Recurring Transactions'!$F$41="Semi-monthly",IF(AND('Recurring Transactions'!$J$41&lt;=EOMONTH($Q2150,0),$Q2150&lt;='Recurring Transactions'!$L$41),2,0),IF('Recurring Transactions'!$F$41="Weekly",IF(AND('Recurring Transactions'!$J$41&lt;=EOMONTH($Q2150,0),$Q2150&lt;='Recurring Transactions'!$L$41),MAX(0,INT((MIN(EOMONTH($Q2150,0),'Recurring Transactions'!$L$41)-'Recurring Transactions'!$J$41)/7)+INT(-(MAX('Recurring Transactions'!$J$41,$Q2150)-'Recurring Transactions'!$J$41)/7)+1),0),IF('Recurring Transactions'!$F$41="Bi-weekly",IF(AND('Recurring Transactions'!$J$41&lt;=EOMONTH($Q2150,0),$Q2150&lt;='Recurring Transactions'!$L$41),MAX(0,INT((MIN(EOMONTH($Q2150,0),'Recurring Transactions'!$L$41)-'Recurring Transactions'!$J$41)/14)+INT(-(MAX('Recurring Transactions'!$J$41,$Q2150)-'Recurring Transactions'!$J$41)/14)+1),0),IF('Recurring Transactions'!$F$41="Quarterly",IF(AND(AND('Recurring Transactions'!$J$41&lt;=EOMONTH($Q2150,0),$Q2150&lt;='Recurring Transactions'!$L$41),MOD((YEAR($Q2150)-YEAR('Recurring Transactions'!$J$41))*12+MONTH($Q2150)-MONTH('Recurring Transactions'!$J$41),3)=0),1,0),IF('Recurring Transactions'!$F$41="Annually",IF(AND(AND('Recurring Transactions'!$J$41&lt;=EOMONTH($Q2150,0),$Q2150&lt;='Recurring Transactions'!$L$41),MONTH($Q2150)=MONTH('Recurring Transactions'!$J$41)),1,0),0)))))))*'Recurring Transactions'!$D$41)</f>
        <v/>
      </c>
    </row>
    <row r="2151">
      <c r="N2151" s="126">
        <f>'Recurring Transactions'!$A$41</f>
        <v/>
      </c>
      <c r="O2151" s="126">
        <f>'Recurring Transactions'!$B$41</f>
        <v/>
      </c>
      <c r="P2151" s="126">
        <f>'Recurring Transactions'!$E$41</f>
        <v/>
      </c>
      <c r="Q2151" s="72">
        <f>IF('Recurring Transactions'!$J$41="","",EDATE('Recurring Transactions'!$J$41,29))</f>
        <v/>
      </c>
      <c r="R2151" s="126">
        <f>IF($Q2151="","",TEXT($Q2151,"mmm yyyy"))</f>
        <v/>
      </c>
      <c r="S2151" s="124">
        <f>IF(OR('Recurring Transactions'!$A$41="",$Q2151=""),0,(IF('Recurring Transactions'!$F$41="Monthly",IF(AND('Recurring Transactions'!$J$41&lt;=EOMONTH($Q2151,0),$Q2151&lt;='Recurring Transactions'!$L$41),1,0),IF('Recurring Transactions'!$F$41="Semi-monthly",IF(AND('Recurring Transactions'!$J$41&lt;=EOMONTH($Q2151,0),$Q2151&lt;='Recurring Transactions'!$L$41),2,0),IF('Recurring Transactions'!$F$41="Weekly",IF(AND('Recurring Transactions'!$J$41&lt;=EOMONTH($Q2151,0),$Q2151&lt;='Recurring Transactions'!$L$41),MAX(0,INT((MIN(EOMONTH($Q2151,0),'Recurring Transactions'!$L$41)-'Recurring Transactions'!$J$41)/7)+INT(-(MAX('Recurring Transactions'!$J$41,$Q2151)-'Recurring Transactions'!$J$41)/7)+1),0),IF('Recurring Transactions'!$F$41="Bi-weekly",IF(AND('Recurring Transactions'!$J$41&lt;=EOMONTH($Q2151,0),$Q2151&lt;='Recurring Transactions'!$L$41),MAX(0,INT((MIN(EOMONTH($Q2151,0),'Recurring Transactions'!$L$41)-'Recurring Transactions'!$J$41)/14)+INT(-(MAX('Recurring Transactions'!$J$41,$Q2151)-'Recurring Transactions'!$J$41)/14)+1),0),IF('Recurring Transactions'!$F$41="Quarterly",IF(AND(AND('Recurring Transactions'!$J$41&lt;=EOMONTH($Q2151,0),$Q2151&lt;='Recurring Transactions'!$L$41),MOD((YEAR($Q2151)-YEAR('Recurring Transactions'!$J$41))*12+MONTH($Q2151)-MONTH('Recurring Transactions'!$J$41),3)=0),1,0),IF('Recurring Transactions'!$F$41="Annually",IF(AND(AND('Recurring Transactions'!$J$41&lt;=EOMONTH($Q2151,0),$Q2151&lt;='Recurring Transactions'!$L$41),MONTH($Q2151)=MONTH('Recurring Transactions'!$J$41)),1,0),0)))))))*'Recurring Transactions'!$D$41)</f>
        <v/>
      </c>
    </row>
    <row r="2152">
      <c r="N2152" s="126">
        <f>'Recurring Transactions'!$A$41</f>
        <v/>
      </c>
      <c r="O2152" s="126">
        <f>'Recurring Transactions'!$B$41</f>
        <v/>
      </c>
      <c r="P2152" s="126">
        <f>'Recurring Transactions'!$E$41</f>
        <v/>
      </c>
      <c r="Q2152" s="72">
        <f>IF('Recurring Transactions'!$J$41="","",EDATE('Recurring Transactions'!$J$41,30))</f>
        <v/>
      </c>
      <c r="R2152" s="126">
        <f>IF($Q2152="","",TEXT($Q2152,"mmm yyyy"))</f>
        <v/>
      </c>
      <c r="S2152" s="124">
        <f>IF(OR('Recurring Transactions'!$A$41="",$Q2152=""),0,(IF('Recurring Transactions'!$F$41="Monthly",IF(AND('Recurring Transactions'!$J$41&lt;=EOMONTH($Q2152,0),$Q2152&lt;='Recurring Transactions'!$L$41),1,0),IF('Recurring Transactions'!$F$41="Semi-monthly",IF(AND('Recurring Transactions'!$J$41&lt;=EOMONTH($Q2152,0),$Q2152&lt;='Recurring Transactions'!$L$41),2,0),IF('Recurring Transactions'!$F$41="Weekly",IF(AND('Recurring Transactions'!$J$41&lt;=EOMONTH($Q2152,0),$Q2152&lt;='Recurring Transactions'!$L$41),MAX(0,INT((MIN(EOMONTH($Q2152,0),'Recurring Transactions'!$L$41)-'Recurring Transactions'!$J$41)/7)+INT(-(MAX('Recurring Transactions'!$J$41,$Q2152)-'Recurring Transactions'!$J$41)/7)+1),0),IF('Recurring Transactions'!$F$41="Bi-weekly",IF(AND('Recurring Transactions'!$J$41&lt;=EOMONTH($Q2152,0),$Q2152&lt;='Recurring Transactions'!$L$41),MAX(0,INT((MIN(EOMONTH($Q2152,0),'Recurring Transactions'!$L$41)-'Recurring Transactions'!$J$41)/14)+INT(-(MAX('Recurring Transactions'!$J$41,$Q2152)-'Recurring Transactions'!$J$41)/14)+1),0),IF('Recurring Transactions'!$F$41="Quarterly",IF(AND(AND('Recurring Transactions'!$J$41&lt;=EOMONTH($Q2152,0),$Q2152&lt;='Recurring Transactions'!$L$41),MOD((YEAR($Q2152)-YEAR('Recurring Transactions'!$J$41))*12+MONTH($Q2152)-MONTH('Recurring Transactions'!$J$41),3)=0),1,0),IF('Recurring Transactions'!$F$41="Annually",IF(AND(AND('Recurring Transactions'!$J$41&lt;=EOMONTH($Q2152,0),$Q2152&lt;='Recurring Transactions'!$L$41),MONTH($Q2152)=MONTH('Recurring Transactions'!$J$41)),1,0),0)))))))*'Recurring Transactions'!$D$41)</f>
        <v/>
      </c>
    </row>
    <row r="2153">
      <c r="N2153" s="126">
        <f>'Recurring Transactions'!$A$41</f>
        <v/>
      </c>
      <c r="O2153" s="126">
        <f>'Recurring Transactions'!$B$41</f>
        <v/>
      </c>
      <c r="P2153" s="126">
        <f>'Recurring Transactions'!$E$41</f>
        <v/>
      </c>
      <c r="Q2153" s="72">
        <f>IF('Recurring Transactions'!$J$41="","",EDATE('Recurring Transactions'!$J$41,31))</f>
        <v/>
      </c>
      <c r="R2153" s="126">
        <f>IF($Q2153="","",TEXT($Q2153,"mmm yyyy"))</f>
        <v/>
      </c>
      <c r="S2153" s="124">
        <f>IF(OR('Recurring Transactions'!$A$41="",$Q2153=""),0,(IF('Recurring Transactions'!$F$41="Monthly",IF(AND('Recurring Transactions'!$J$41&lt;=EOMONTH($Q2153,0),$Q2153&lt;='Recurring Transactions'!$L$41),1,0),IF('Recurring Transactions'!$F$41="Semi-monthly",IF(AND('Recurring Transactions'!$J$41&lt;=EOMONTH($Q2153,0),$Q2153&lt;='Recurring Transactions'!$L$41),2,0),IF('Recurring Transactions'!$F$41="Weekly",IF(AND('Recurring Transactions'!$J$41&lt;=EOMONTH($Q2153,0),$Q2153&lt;='Recurring Transactions'!$L$41),MAX(0,INT((MIN(EOMONTH($Q2153,0),'Recurring Transactions'!$L$41)-'Recurring Transactions'!$J$41)/7)+INT(-(MAX('Recurring Transactions'!$J$41,$Q2153)-'Recurring Transactions'!$J$41)/7)+1),0),IF('Recurring Transactions'!$F$41="Bi-weekly",IF(AND('Recurring Transactions'!$J$41&lt;=EOMONTH($Q2153,0),$Q2153&lt;='Recurring Transactions'!$L$41),MAX(0,INT((MIN(EOMONTH($Q2153,0),'Recurring Transactions'!$L$41)-'Recurring Transactions'!$J$41)/14)+INT(-(MAX('Recurring Transactions'!$J$41,$Q2153)-'Recurring Transactions'!$J$41)/14)+1),0),IF('Recurring Transactions'!$F$41="Quarterly",IF(AND(AND('Recurring Transactions'!$J$41&lt;=EOMONTH($Q2153,0),$Q2153&lt;='Recurring Transactions'!$L$41),MOD((YEAR($Q2153)-YEAR('Recurring Transactions'!$J$41))*12+MONTH($Q2153)-MONTH('Recurring Transactions'!$J$41),3)=0),1,0),IF('Recurring Transactions'!$F$41="Annually",IF(AND(AND('Recurring Transactions'!$J$41&lt;=EOMONTH($Q2153,0),$Q2153&lt;='Recurring Transactions'!$L$41),MONTH($Q2153)=MONTH('Recurring Transactions'!$J$41)),1,0),0)))))))*'Recurring Transactions'!$D$41)</f>
        <v/>
      </c>
    </row>
    <row r="2154">
      <c r="N2154" s="126">
        <f>'Recurring Transactions'!$A$41</f>
        <v/>
      </c>
      <c r="O2154" s="126">
        <f>'Recurring Transactions'!$B$41</f>
        <v/>
      </c>
      <c r="P2154" s="126">
        <f>'Recurring Transactions'!$E$41</f>
        <v/>
      </c>
      <c r="Q2154" s="72">
        <f>IF('Recurring Transactions'!$J$41="","",EDATE('Recurring Transactions'!$J$41,32))</f>
        <v/>
      </c>
      <c r="R2154" s="126">
        <f>IF($Q2154="","",TEXT($Q2154,"mmm yyyy"))</f>
        <v/>
      </c>
      <c r="S2154" s="124">
        <f>IF(OR('Recurring Transactions'!$A$41="",$Q2154=""),0,(IF('Recurring Transactions'!$F$41="Monthly",IF(AND('Recurring Transactions'!$J$41&lt;=EOMONTH($Q2154,0),$Q2154&lt;='Recurring Transactions'!$L$41),1,0),IF('Recurring Transactions'!$F$41="Semi-monthly",IF(AND('Recurring Transactions'!$J$41&lt;=EOMONTH($Q2154,0),$Q2154&lt;='Recurring Transactions'!$L$41),2,0),IF('Recurring Transactions'!$F$41="Weekly",IF(AND('Recurring Transactions'!$J$41&lt;=EOMONTH($Q2154,0),$Q2154&lt;='Recurring Transactions'!$L$41),MAX(0,INT((MIN(EOMONTH($Q2154,0),'Recurring Transactions'!$L$41)-'Recurring Transactions'!$J$41)/7)+INT(-(MAX('Recurring Transactions'!$J$41,$Q2154)-'Recurring Transactions'!$J$41)/7)+1),0),IF('Recurring Transactions'!$F$41="Bi-weekly",IF(AND('Recurring Transactions'!$J$41&lt;=EOMONTH($Q2154,0),$Q2154&lt;='Recurring Transactions'!$L$41),MAX(0,INT((MIN(EOMONTH($Q2154,0),'Recurring Transactions'!$L$41)-'Recurring Transactions'!$J$41)/14)+INT(-(MAX('Recurring Transactions'!$J$41,$Q2154)-'Recurring Transactions'!$J$41)/14)+1),0),IF('Recurring Transactions'!$F$41="Quarterly",IF(AND(AND('Recurring Transactions'!$J$41&lt;=EOMONTH($Q2154,0),$Q2154&lt;='Recurring Transactions'!$L$41),MOD((YEAR($Q2154)-YEAR('Recurring Transactions'!$J$41))*12+MONTH($Q2154)-MONTH('Recurring Transactions'!$J$41),3)=0),1,0),IF('Recurring Transactions'!$F$41="Annually",IF(AND(AND('Recurring Transactions'!$J$41&lt;=EOMONTH($Q2154,0),$Q2154&lt;='Recurring Transactions'!$L$41),MONTH($Q2154)=MONTH('Recurring Transactions'!$J$41)),1,0),0)))))))*'Recurring Transactions'!$D$41)</f>
        <v/>
      </c>
    </row>
    <row r="2155">
      <c r="N2155" s="126">
        <f>'Recurring Transactions'!$A$41</f>
        <v/>
      </c>
      <c r="O2155" s="126">
        <f>'Recurring Transactions'!$B$41</f>
        <v/>
      </c>
      <c r="P2155" s="126">
        <f>'Recurring Transactions'!$E$41</f>
        <v/>
      </c>
      <c r="Q2155" s="72">
        <f>IF('Recurring Transactions'!$J$41="","",EDATE('Recurring Transactions'!$J$41,33))</f>
        <v/>
      </c>
      <c r="R2155" s="126">
        <f>IF($Q2155="","",TEXT($Q2155,"mmm yyyy"))</f>
        <v/>
      </c>
      <c r="S2155" s="124">
        <f>IF(OR('Recurring Transactions'!$A$41="",$Q2155=""),0,(IF('Recurring Transactions'!$F$41="Monthly",IF(AND('Recurring Transactions'!$J$41&lt;=EOMONTH($Q2155,0),$Q2155&lt;='Recurring Transactions'!$L$41),1,0),IF('Recurring Transactions'!$F$41="Semi-monthly",IF(AND('Recurring Transactions'!$J$41&lt;=EOMONTH($Q2155,0),$Q2155&lt;='Recurring Transactions'!$L$41),2,0),IF('Recurring Transactions'!$F$41="Weekly",IF(AND('Recurring Transactions'!$J$41&lt;=EOMONTH($Q2155,0),$Q2155&lt;='Recurring Transactions'!$L$41),MAX(0,INT((MIN(EOMONTH($Q2155,0),'Recurring Transactions'!$L$41)-'Recurring Transactions'!$J$41)/7)+INT(-(MAX('Recurring Transactions'!$J$41,$Q2155)-'Recurring Transactions'!$J$41)/7)+1),0),IF('Recurring Transactions'!$F$41="Bi-weekly",IF(AND('Recurring Transactions'!$J$41&lt;=EOMONTH($Q2155,0),$Q2155&lt;='Recurring Transactions'!$L$41),MAX(0,INT((MIN(EOMONTH($Q2155,0),'Recurring Transactions'!$L$41)-'Recurring Transactions'!$J$41)/14)+INT(-(MAX('Recurring Transactions'!$J$41,$Q2155)-'Recurring Transactions'!$J$41)/14)+1),0),IF('Recurring Transactions'!$F$41="Quarterly",IF(AND(AND('Recurring Transactions'!$J$41&lt;=EOMONTH($Q2155,0),$Q2155&lt;='Recurring Transactions'!$L$41),MOD((YEAR($Q2155)-YEAR('Recurring Transactions'!$J$41))*12+MONTH($Q2155)-MONTH('Recurring Transactions'!$J$41),3)=0),1,0),IF('Recurring Transactions'!$F$41="Annually",IF(AND(AND('Recurring Transactions'!$J$41&lt;=EOMONTH($Q2155,0),$Q2155&lt;='Recurring Transactions'!$L$41),MONTH($Q2155)=MONTH('Recurring Transactions'!$J$41)),1,0),0)))))))*'Recurring Transactions'!$D$41)</f>
        <v/>
      </c>
    </row>
    <row r="2156">
      <c r="N2156" s="126">
        <f>'Recurring Transactions'!$A$41</f>
        <v/>
      </c>
      <c r="O2156" s="126">
        <f>'Recurring Transactions'!$B$41</f>
        <v/>
      </c>
      <c r="P2156" s="126">
        <f>'Recurring Transactions'!$E$41</f>
        <v/>
      </c>
      <c r="Q2156" s="72">
        <f>IF('Recurring Transactions'!$J$41="","",EDATE('Recurring Transactions'!$J$41,34))</f>
        <v/>
      </c>
      <c r="R2156" s="126">
        <f>IF($Q2156="","",TEXT($Q2156,"mmm yyyy"))</f>
        <v/>
      </c>
      <c r="S2156" s="124">
        <f>IF(OR('Recurring Transactions'!$A$41="",$Q2156=""),0,(IF('Recurring Transactions'!$F$41="Monthly",IF(AND('Recurring Transactions'!$J$41&lt;=EOMONTH($Q2156,0),$Q2156&lt;='Recurring Transactions'!$L$41),1,0),IF('Recurring Transactions'!$F$41="Semi-monthly",IF(AND('Recurring Transactions'!$J$41&lt;=EOMONTH($Q2156,0),$Q2156&lt;='Recurring Transactions'!$L$41),2,0),IF('Recurring Transactions'!$F$41="Weekly",IF(AND('Recurring Transactions'!$J$41&lt;=EOMONTH($Q2156,0),$Q2156&lt;='Recurring Transactions'!$L$41),MAX(0,INT((MIN(EOMONTH($Q2156,0),'Recurring Transactions'!$L$41)-'Recurring Transactions'!$J$41)/7)+INT(-(MAX('Recurring Transactions'!$J$41,$Q2156)-'Recurring Transactions'!$J$41)/7)+1),0),IF('Recurring Transactions'!$F$41="Bi-weekly",IF(AND('Recurring Transactions'!$J$41&lt;=EOMONTH($Q2156,0),$Q2156&lt;='Recurring Transactions'!$L$41),MAX(0,INT((MIN(EOMONTH($Q2156,0),'Recurring Transactions'!$L$41)-'Recurring Transactions'!$J$41)/14)+INT(-(MAX('Recurring Transactions'!$J$41,$Q2156)-'Recurring Transactions'!$J$41)/14)+1),0),IF('Recurring Transactions'!$F$41="Quarterly",IF(AND(AND('Recurring Transactions'!$J$41&lt;=EOMONTH($Q2156,0),$Q2156&lt;='Recurring Transactions'!$L$41),MOD((YEAR($Q2156)-YEAR('Recurring Transactions'!$J$41))*12+MONTH($Q2156)-MONTH('Recurring Transactions'!$J$41),3)=0),1,0),IF('Recurring Transactions'!$F$41="Annually",IF(AND(AND('Recurring Transactions'!$J$41&lt;=EOMONTH($Q2156,0),$Q2156&lt;='Recurring Transactions'!$L$41),MONTH($Q2156)=MONTH('Recurring Transactions'!$J$41)),1,0),0)))))))*'Recurring Transactions'!$D$41)</f>
        <v/>
      </c>
    </row>
    <row r="2157">
      <c r="N2157" s="126">
        <f>'Recurring Transactions'!$A$41</f>
        <v/>
      </c>
      <c r="O2157" s="126">
        <f>'Recurring Transactions'!$B$41</f>
        <v/>
      </c>
      <c r="P2157" s="126">
        <f>'Recurring Transactions'!$E$41</f>
        <v/>
      </c>
      <c r="Q2157" s="72">
        <f>IF('Recurring Transactions'!$J$41="","",EDATE('Recurring Transactions'!$J$41,35))</f>
        <v/>
      </c>
      <c r="R2157" s="126">
        <f>IF($Q2157="","",TEXT($Q2157,"mmm yyyy"))</f>
        <v/>
      </c>
      <c r="S2157" s="124">
        <f>IF(OR('Recurring Transactions'!$A$41="",$Q2157=""),0,(IF('Recurring Transactions'!$F$41="Monthly",IF(AND('Recurring Transactions'!$J$41&lt;=EOMONTH($Q2157,0),$Q2157&lt;='Recurring Transactions'!$L$41),1,0),IF('Recurring Transactions'!$F$41="Semi-monthly",IF(AND('Recurring Transactions'!$J$41&lt;=EOMONTH($Q2157,0),$Q2157&lt;='Recurring Transactions'!$L$41),2,0),IF('Recurring Transactions'!$F$41="Weekly",IF(AND('Recurring Transactions'!$J$41&lt;=EOMONTH($Q2157,0),$Q2157&lt;='Recurring Transactions'!$L$41),MAX(0,INT((MIN(EOMONTH($Q2157,0),'Recurring Transactions'!$L$41)-'Recurring Transactions'!$J$41)/7)+INT(-(MAX('Recurring Transactions'!$J$41,$Q2157)-'Recurring Transactions'!$J$41)/7)+1),0),IF('Recurring Transactions'!$F$41="Bi-weekly",IF(AND('Recurring Transactions'!$J$41&lt;=EOMONTH($Q2157,0),$Q2157&lt;='Recurring Transactions'!$L$41),MAX(0,INT((MIN(EOMONTH($Q2157,0),'Recurring Transactions'!$L$41)-'Recurring Transactions'!$J$41)/14)+INT(-(MAX('Recurring Transactions'!$J$41,$Q2157)-'Recurring Transactions'!$J$41)/14)+1),0),IF('Recurring Transactions'!$F$41="Quarterly",IF(AND(AND('Recurring Transactions'!$J$41&lt;=EOMONTH($Q2157,0),$Q2157&lt;='Recurring Transactions'!$L$41),MOD((YEAR($Q2157)-YEAR('Recurring Transactions'!$J$41))*12+MONTH($Q2157)-MONTH('Recurring Transactions'!$J$41),3)=0),1,0),IF('Recurring Transactions'!$F$41="Annually",IF(AND(AND('Recurring Transactions'!$J$41&lt;=EOMONTH($Q2157,0),$Q2157&lt;='Recurring Transactions'!$L$41),MONTH($Q2157)=MONTH('Recurring Transactions'!$J$41)),1,0),0)))))))*'Recurring Transactions'!$D$41)</f>
        <v/>
      </c>
    </row>
    <row r="2158">
      <c r="N2158" s="126">
        <f>'Recurring Transactions'!$A$41</f>
        <v/>
      </c>
      <c r="O2158" s="126">
        <f>'Recurring Transactions'!$B$41</f>
        <v/>
      </c>
      <c r="P2158" s="126">
        <f>'Recurring Transactions'!$E$41</f>
        <v/>
      </c>
      <c r="Q2158" s="72">
        <f>IF('Recurring Transactions'!$J$41="","",EDATE('Recurring Transactions'!$J$41,36))</f>
        <v/>
      </c>
      <c r="R2158" s="126">
        <f>IF($Q2158="","",TEXT($Q2158,"mmm yyyy"))</f>
        <v/>
      </c>
      <c r="S2158" s="124">
        <f>IF(OR('Recurring Transactions'!$A$41="",$Q2158=""),0,(IF('Recurring Transactions'!$F$41="Monthly",IF(AND('Recurring Transactions'!$J$41&lt;=EOMONTH($Q2158,0),$Q2158&lt;='Recurring Transactions'!$L$41),1,0),IF('Recurring Transactions'!$F$41="Semi-monthly",IF(AND('Recurring Transactions'!$J$41&lt;=EOMONTH($Q2158,0),$Q2158&lt;='Recurring Transactions'!$L$41),2,0),IF('Recurring Transactions'!$F$41="Weekly",IF(AND('Recurring Transactions'!$J$41&lt;=EOMONTH($Q2158,0),$Q2158&lt;='Recurring Transactions'!$L$41),MAX(0,INT((MIN(EOMONTH($Q2158,0),'Recurring Transactions'!$L$41)-'Recurring Transactions'!$J$41)/7)+INT(-(MAX('Recurring Transactions'!$J$41,$Q2158)-'Recurring Transactions'!$J$41)/7)+1),0),IF('Recurring Transactions'!$F$41="Bi-weekly",IF(AND('Recurring Transactions'!$J$41&lt;=EOMONTH($Q2158,0),$Q2158&lt;='Recurring Transactions'!$L$41),MAX(0,INT((MIN(EOMONTH($Q2158,0),'Recurring Transactions'!$L$41)-'Recurring Transactions'!$J$41)/14)+INT(-(MAX('Recurring Transactions'!$J$41,$Q2158)-'Recurring Transactions'!$J$41)/14)+1),0),IF('Recurring Transactions'!$F$41="Quarterly",IF(AND(AND('Recurring Transactions'!$J$41&lt;=EOMONTH($Q2158,0),$Q2158&lt;='Recurring Transactions'!$L$41),MOD((YEAR($Q2158)-YEAR('Recurring Transactions'!$J$41))*12+MONTH($Q2158)-MONTH('Recurring Transactions'!$J$41),3)=0),1,0),IF('Recurring Transactions'!$F$41="Annually",IF(AND(AND('Recurring Transactions'!$J$41&lt;=EOMONTH($Q2158,0),$Q2158&lt;='Recurring Transactions'!$L$41),MONTH($Q2158)=MONTH('Recurring Transactions'!$J$41)),1,0),0)))))))*'Recurring Transactions'!$D$41)</f>
        <v/>
      </c>
    </row>
    <row r="2159">
      <c r="N2159" s="126">
        <f>'Recurring Transactions'!$A$41</f>
        <v/>
      </c>
      <c r="O2159" s="126">
        <f>'Recurring Transactions'!$B$41</f>
        <v/>
      </c>
      <c r="P2159" s="126">
        <f>'Recurring Transactions'!$E$41</f>
        <v/>
      </c>
      <c r="Q2159" s="72">
        <f>IF('Recurring Transactions'!$J$41="","",EDATE('Recurring Transactions'!$J$41,37))</f>
        <v/>
      </c>
      <c r="R2159" s="126">
        <f>IF($Q2159="","",TEXT($Q2159,"mmm yyyy"))</f>
        <v/>
      </c>
      <c r="S2159" s="124">
        <f>IF(OR('Recurring Transactions'!$A$41="",$Q2159=""),0,(IF('Recurring Transactions'!$F$41="Monthly",IF(AND('Recurring Transactions'!$J$41&lt;=EOMONTH($Q2159,0),$Q2159&lt;='Recurring Transactions'!$L$41),1,0),IF('Recurring Transactions'!$F$41="Semi-monthly",IF(AND('Recurring Transactions'!$J$41&lt;=EOMONTH($Q2159,0),$Q2159&lt;='Recurring Transactions'!$L$41),2,0),IF('Recurring Transactions'!$F$41="Weekly",IF(AND('Recurring Transactions'!$J$41&lt;=EOMONTH($Q2159,0),$Q2159&lt;='Recurring Transactions'!$L$41),MAX(0,INT((MIN(EOMONTH($Q2159,0),'Recurring Transactions'!$L$41)-'Recurring Transactions'!$J$41)/7)+INT(-(MAX('Recurring Transactions'!$J$41,$Q2159)-'Recurring Transactions'!$J$41)/7)+1),0),IF('Recurring Transactions'!$F$41="Bi-weekly",IF(AND('Recurring Transactions'!$J$41&lt;=EOMONTH($Q2159,0),$Q2159&lt;='Recurring Transactions'!$L$41),MAX(0,INT((MIN(EOMONTH($Q2159,0),'Recurring Transactions'!$L$41)-'Recurring Transactions'!$J$41)/14)+INT(-(MAX('Recurring Transactions'!$J$41,$Q2159)-'Recurring Transactions'!$J$41)/14)+1),0),IF('Recurring Transactions'!$F$41="Quarterly",IF(AND(AND('Recurring Transactions'!$J$41&lt;=EOMONTH($Q2159,0),$Q2159&lt;='Recurring Transactions'!$L$41),MOD((YEAR($Q2159)-YEAR('Recurring Transactions'!$J$41))*12+MONTH($Q2159)-MONTH('Recurring Transactions'!$J$41),3)=0),1,0),IF('Recurring Transactions'!$F$41="Annually",IF(AND(AND('Recurring Transactions'!$J$41&lt;=EOMONTH($Q2159,0),$Q2159&lt;='Recurring Transactions'!$L$41),MONTH($Q2159)=MONTH('Recurring Transactions'!$J$41)),1,0),0)))))))*'Recurring Transactions'!$D$41)</f>
        <v/>
      </c>
    </row>
    <row r="2160">
      <c r="N2160" s="126">
        <f>'Recurring Transactions'!$A$41</f>
        <v/>
      </c>
      <c r="O2160" s="126">
        <f>'Recurring Transactions'!$B$41</f>
        <v/>
      </c>
      <c r="P2160" s="126">
        <f>'Recurring Transactions'!$E$41</f>
        <v/>
      </c>
      <c r="Q2160" s="72">
        <f>IF('Recurring Transactions'!$J$41="","",EDATE('Recurring Transactions'!$J$41,38))</f>
        <v/>
      </c>
      <c r="R2160" s="126">
        <f>IF($Q2160="","",TEXT($Q2160,"mmm yyyy"))</f>
        <v/>
      </c>
      <c r="S2160" s="124">
        <f>IF(OR('Recurring Transactions'!$A$41="",$Q2160=""),0,(IF('Recurring Transactions'!$F$41="Monthly",IF(AND('Recurring Transactions'!$J$41&lt;=EOMONTH($Q2160,0),$Q2160&lt;='Recurring Transactions'!$L$41),1,0),IF('Recurring Transactions'!$F$41="Semi-monthly",IF(AND('Recurring Transactions'!$J$41&lt;=EOMONTH($Q2160,0),$Q2160&lt;='Recurring Transactions'!$L$41),2,0),IF('Recurring Transactions'!$F$41="Weekly",IF(AND('Recurring Transactions'!$J$41&lt;=EOMONTH($Q2160,0),$Q2160&lt;='Recurring Transactions'!$L$41),MAX(0,INT((MIN(EOMONTH($Q2160,0),'Recurring Transactions'!$L$41)-'Recurring Transactions'!$J$41)/7)+INT(-(MAX('Recurring Transactions'!$J$41,$Q2160)-'Recurring Transactions'!$J$41)/7)+1),0),IF('Recurring Transactions'!$F$41="Bi-weekly",IF(AND('Recurring Transactions'!$J$41&lt;=EOMONTH($Q2160,0),$Q2160&lt;='Recurring Transactions'!$L$41),MAX(0,INT((MIN(EOMONTH($Q2160,0),'Recurring Transactions'!$L$41)-'Recurring Transactions'!$J$41)/14)+INT(-(MAX('Recurring Transactions'!$J$41,$Q2160)-'Recurring Transactions'!$J$41)/14)+1),0),IF('Recurring Transactions'!$F$41="Quarterly",IF(AND(AND('Recurring Transactions'!$J$41&lt;=EOMONTH($Q2160,0),$Q2160&lt;='Recurring Transactions'!$L$41),MOD((YEAR($Q2160)-YEAR('Recurring Transactions'!$J$41))*12+MONTH($Q2160)-MONTH('Recurring Transactions'!$J$41),3)=0),1,0),IF('Recurring Transactions'!$F$41="Annually",IF(AND(AND('Recurring Transactions'!$J$41&lt;=EOMONTH($Q2160,0),$Q2160&lt;='Recurring Transactions'!$L$41),MONTH($Q2160)=MONTH('Recurring Transactions'!$J$41)),1,0),0)))))))*'Recurring Transactions'!$D$41)</f>
        <v/>
      </c>
    </row>
    <row r="2161">
      <c r="N2161" s="126">
        <f>'Recurring Transactions'!$A$41</f>
        <v/>
      </c>
      <c r="O2161" s="126">
        <f>'Recurring Transactions'!$B$41</f>
        <v/>
      </c>
      <c r="P2161" s="126">
        <f>'Recurring Transactions'!$E$41</f>
        <v/>
      </c>
      <c r="Q2161" s="72">
        <f>IF('Recurring Transactions'!$J$41="","",EDATE('Recurring Transactions'!$J$41,39))</f>
        <v/>
      </c>
      <c r="R2161" s="126">
        <f>IF($Q2161="","",TEXT($Q2161,"mmm yyyy"))</f>
        <v/>
      </c>
      <c r="S2161" s="124">
        <f>IF(OR('Recurring Transactions'!$A$41="",$Q2161=""),0,(IF('Recurring Transactions'!$F$41="Monthly",IF(AND('Recurring Transactions'!$J$41&lt;=EOMONTH($Q2161,0),$Q2161&lt;='Recurring Transactions'!$L$41),1,0),IF('Recurring Transactions'!$F$41="Semi-monthly",IF(AND('Recurring Transactions'!$J$41&lt;=EOMONTH($Q2161,0),$Q2161&lt;='Recurring Transactions'!$L$41),2,0),IF('Recurring Transactions'!$F$41="Weekly",IF(AND('Recurring Transactions'!$J$41&lt;=EOMONTH($Q2161,0),$Q2161&lt;='Recurring Transactions'!$L$41),MAX(0,INT((MIN(EOMONTH($Q2161,0),'Recurring Transactions'!$L$41)-'Recurring Transactions'!$J$41)/7)+INT(-(MAX('Recurring Transactions'!$J$41,$Q2161)-'Recurring Transactions'!$J$41)/7)+1),0),IF('Recurring Transactions'!$F$41="Bi-weekly",IF(AND('Recurring Transactions'!$J$41&lt;=EOMONTH($Q2161,0),$Q2161&lt;='Recurring Transactions'!$L$41),MAX(0,INT((MIN(EOMONTH($Q2161,0),'Recurring Transactions'!$L$41)-'Recurring Transactions'!$J$41)/14)+INT(-(MAX('Recurring Transactions'!$J$41,$Q2161)-'Recurring Transactions'!$J$41)/14)+1),0),IF('Recurring Transactions'!$F$41="Quarterly",IF(AND(AND('Recurring Transactions'!$J$41&lt;=EOMONTH($Q2161,0),$Q2161&lt;='Recurring Transactions'!$L$41),MOD((YEAR($Q2161)-YEAR('Recurring Transactions'!$J$41))*12+MONTH($Q2161)-MONTH('Recurring Transactions'!$J$41),3)=0),1,0),IF('Recurring Transactions'!$F$41="Annually",IF(AND(AND('Recurring Transactions'!$J$41&lt;=EOMONTH($Q2161,0),$Q2161&lt;='Recurring Transactions'!$L$41),MONTH($Q2161)=MONTH('Recurring Transactions'!$J$41)),1,0),0)))))))*'Recurring Transactions'!$D$41)</f>
        <v/>
      </c>
    </row>
    <row r="2162">
      <c r="N2162" s="126">
        <f>'Recurring Transactions'!$A$41</f>
        <v/>
      </c>
      <c r="O2162" s="126">
        <f>'Recurring Transactions'!$B$41</f>
        <v/>
      </c>
      <c r="P2162" s="126">
        <f>'Recurring Transactions'!$E$41</f>
        <v/>
      </c>
      <c r="Q2162" s="72">
        <f>IF('Recurring Transactions'!$J$41="","",EDATE('Recurring Transactions'!$J$41,40))</f>
        <v/>
      </c>
      <c r="R2162" s="126">
        <f>IF($Q2162="","",TEXT($Q2162,"mmm yyyy"))</f>
        <v/>
      </c>
      <c r="S2162" s="124">
        <f>IF(OR('Recurring Transactions'!$A$41="",$Q2162=""),0,(IF('Recurring Transactions'!$F$41="Monthly",IF(AND('Recurring Transactions'!$J$41&lt;=EOMONTH($Q2162,0),$Q2162&lt;='Recurring Transactions'!$L$41),1,0),IF('Recurring Transactions'!$F$41="Semi-monthly",IF(AND('Recurring Transactions'!$J$41&lt;=EOMONTH($Q2162,0),$Q2162&lt;='Recurring Transactions'!$L$41),2,0),IF('Recurring Transactions'!$F$41="Weekly",IF(AND('Recurring Transactions'!$J$41&lt;=EOMONTH($Q2162,0),$Q2162&lt;='Recurring Transactions'!$L$41),MAX(0,INT((MIN(EOMONTH($Q2162,0),'Recurring Transactions'!$L$41)-'Recurring Transactions'!$J$41)/7)+INT(-(MAX('Recurring Transactions'!$J$41,$Q2162)-'Recurring Transactions'!$J$41)/7)+1),0),IF('Recurring Transactions'!$F$41="Bi-weekly",IF(AND('Recurring Transactions'!$J$41&lt;=EOMONTH($Q2162,0),$Q2162&lt;='Recurring Transactions'!$L$41),MAX(0,INT((MIN(EOMONTH($Q2162,0),'Recurring Transactions'!$L$41)-'Recurring Transactions'!$J$41)/14)+INT(-(MAX('Recurring Transactions'!$J$41,$Q2162)-'Recurring Transactions'!$J$41)/14)+1),0),IF('Recurring Transactions'!$F$41="Quarterly",IF(AND(AND('Recurring Transactions'!$J$41&lt;=EOMONTH($Q2162,0),$Q2162&lt;='Recurring Transactions'!$L$41),MOD((YEAR($Q2162)-YEAR('Recurring Transactions'!$J$41))*12+MONTH($Q2162)-MONTH('Recurring Transactions'!$J$41),3)=0),1,0),IF('Recurring Transactions'!$F$41="Annually",IF(AND(AND('Recurring Transactions'!$J$41&lt;=EOMONTH($Q2162,0),$Q2162&lt;='Recurring Transactions'!$L$41),MONTH($Q2162)=MONTH('Recurring Transactions'!$J$41)),1,0),0)))))))*'Recurring Transactions'!$D$41)</f>
        <v/>
      </c>
    </row>
    <row r="2163">
      <c r="N2163" s="126">
        <f>'Recurring Transactions'!$A$41</f>
        <v/>
      </c>
      <c r="O2163" s="126">
        <f>'Recurring Transactions'!$B$41</f>
        <v/>
      </c>
      <c r="P2163" s="126">
        <f>'Recurring Transactions'!$E$41</f>
        <v/>
      </c>
      <c r="Q2163" s="72">
        <f>IF('Recurring Transactions'!$J$41="","",EDATE('Recurring Transactions'!$J$41,41))</f>
        <v/>
      </c>
      <c r="R2163" s="126">
        <f>IF($Q2163="","",TEXT($Q2163,"mmm yyyy"))</f>
        <v/>
      </c>
      <c r="S2163" s="124">
        <f>IF(OR('Recurring Transactions'!$A$41="",$Q2163=""),0,(IF('Recurring Transactions'!$F$41="Monthly",IF(AND('Recurring Transactions'!$J$41&lt;=EOMONTH($Q2163,0),$Q2163&lt;='Recurring Transactions'!$L$41),1,0),IF('Recurring Transactions'!$F$41="Semi-monthly",IF(AND('Recurring Transactions'!$J$41&lt;=EOMONTH($Q2163,0),$Q2163&lt;='Recurring Transactions'!$L$41),2,0),IF('Recurring Transactions'!$F$41="Weekly",IF(AND('Recurring Transactions'!$J$41&lt;=EOMONTH($Q2163,0),$Q2163&lt;='Recurring Transactions'!$L$41),MAX(0,INT((MIN(EOMONTH($Q2163,0),'Recurring Transactions'!$L$41)-'Recurring Transactions'!$J$41)/7)+INT(-(MAX('Recurring Transactions'!$J$41,$Q2163)-'Recurring Transactions'!$J$41)/7)+1),0),IF('Recurring Transactions'!$F$41="Bi-weekly",IF(AND('Recurring Transactions'!$J$41&lt;=EOMONTH($Q2163,0),$Q2163&lt;='Recurring Transactions'!$L$41),MAX(0,INT((MIN(EOMONTH($Q2163,0),'Recurring Transactions'!$L$41)-'Recurring Transactions'!$J$41)/14)+INT(-(MAX('Recurring Transactions'!$J$41,$Q2163)-'Recurring Transactions'!$J$41)/14)+1),0),IF('Recurring Transactions'!$F$41="Quarterly",IF(AND(AND('Recurring Transactions'!$J$41&lt;=EOMONTH($Q2163,0),$Q2163&lt;='Recurring Transactions'!$L$41),MOD((YEAR($Q2163)-YEAR('Recurring Transactions'!$J$41))*12+MONTH($Q2163)-MONTH('Recurring Transactions'!$J$41),3)=0),1,0),IF('Recurring Transactions'!$F$41="Annually",IF(AND(AND('Recurring Transactions'!$J$41&lt;=EOMONTH($Q2163,0),$Q2163&lt;='Recurring Transactions'!$L$41),MONTH($Q2163)=MONTH('Recurring Transactions'!$J$41)),1,0),0)))))))*'Recurring Transactions'!$D$41)</f>
        <v/>
      </c>
    </row>
    <row r="2164">
      <c r="N2164" s="126">
        <f>'Recurring Transactions'!$A$41</f>
        <v/>
      </c>
      <c r="O2164" s="126">
        <f>'Recurring Transactions'!$B$41</f>
        <v/>
      </c>
      <c r="P2164" s="126">
        <f>'Recurring Transactions'!$E$41</f>
        <v/>
      </c>
      <c r="Q2164" s="72">
        <f>IF('Recurring Transactions'!$J$41="","",EDATE('Recurring Transactions'!$J$41,42))</f>
        <v/>
      </c>
      <c r="R2164" s="126">
        <f>IF($Q2164="","",TEXT($Q2164,"mmm yyyy"))</f>
        <v/>
      </c>
      <c r="S2164" s="124">
        <f>IF(OR('Recurring Transactions'!$A$41="",$Q2164=""),0,(IF('Recurring Transactions'!$F$41="Monthly",IF(AND('Recurring Transactions'!$J$41&lt;=EOMONTH($Q2164,0),$Q2164&lt;='Recurring Transactions'!$L$41),1,0),IF('Recurring Transactions'!$F$41="Semi-monthly",IF(AND('Recurring Transactions'!$J$41&lt;=EOMONTH($Q2164,0),$Q2164&lt;='Recurring Transactions'!$L$41),2,0),IF('Recurring Transactions'!$F$41="Weekly",IF(AND('Recurring Transactions'!$J$41&lt;=EOMONTH($Q2164,0),$Q2164&lt;='Recurring Transactions'!$L$41),MAX(0,INT((MIN(EOMONTH($Q2164,0),'Recurring Transactions'!$L$41)-'Recurring Transactions'!$J$41)/7)+INT(-(MAX('Recurring Transactions'!$J$41,$Q2164)-'Recurring Transactions'!$J$41)/7)+1),0),IF('Recurring Transactions'!$F$41="Bi-weekly",IF(AND('Recurring Transactions'!$J$41&lt;=EOMONTH($Q2164,0),$Q2164&lt;='Recurring Transactions'!$L$41),MAX(0,INT((MIN(EOMONTH($Q2164,0),'Recurring Transactions'!$L$41)-'Recurring Transactions'!$J$41)/14)+INT(-(MAX('Recurring Transactions'!$J$41,$Q2164)-'Recurring Transactions'!$J$41)/14)+1),0),IF('Recurring Transactions'!$F$41="Quarterly",IF(AND(AND('Recurring Transactions'!$J$41&lt;=EOMONTH($Q2164,0),$Q2164&lt;='Recurring Transactions'!$L$41),MOD((YEAR($Q2164)-YEAR('Recurring Transactions'!$J$41))*12+MONTH($Q2164)-MONTH('Recurring Transactions'!$J$41),3)=0),1,0),IF('Recurring Transactions'!$F$41="Annually",IF(AND(AND('Recurring Transactions'!$J$41&lt;=EOMONTH($Q2164,0),$Q2164&lt;='Recurring Transactions'!$L$41),MONTH($Q2164)=MONTH('Recurring Transactions'!$J$41)),1,0),0)))))))*'Recurring Transactions'!$D$41)</f>
        <v/>
      </c>
    </row>
    <row r="2165">
      <c r="N2165" s="126">
        <f>'Recurring Transactions'!$A$41</f>
        <v/>
      </c>
      <c r="O2165" s="126">
        <f>'Recurring Transactions'!$B$41</f>
        <v/>
      </c>
      <c r="P2165" s="126">
        <f>'Recurring Transactions'!$E$41</f>
        <v/>
      </c>
      <c r="Q2165" s="72">
        <f>IF('Recurring Transactions'!$J$41="","",EDATE('Recurring Transactions'!$J$41,43))</f>
        <v/>
      </c>
      <c r="R2165" s="126">
        <f>IF($Q2165="","",TEXT($Q2165,"mmm yyyy"))</f>
        <v/>
      </c>
      <c r="S2165" s="124">
        <f>IF(OR('Recurring Transactions'!$A$41="",$Q2165=""),0,(IF('Recurring Transactions'!$F$41="Monthly",IF(AND('Recurring Transactions'!$J$41&lt;=EOMONTH($Q2165,0),$Q2165&lt;='Recurring Transactions'!$L$41),1,0),IF('Recurring Transactions'!$F$41="Semi-monthly",IF(AND('Recurring Transactions'!$J$41&lt;=EOMONTH($Q2165,0),$Q2165&lt;='Recurring Transactions'!$L$41),2,0),IF('Recurring Transactions'!$F$41="Weekly",IF(AND('Recurring Transactions'!$J$41&lt;=EOMONTH($Q2165,0),$Q2165&lt;='Recurring Transactions'!$L$41),MAX(0,INT((MIN(EOMONTH($Q2165,0),'Recurring Transactions'!$L$41)-'Recurring Transactions'!$J$41)/7)+INT(-(MAX('Recurring Transactions'!$J$41,$Q2165)-'Recurring Transactions'!$J$41)/7)+1),0),IF('Recurring Transactions'!$F$41="Bi-weekly",IF(AND('Recurring Transactions'!$J$41&lt;=EOMONTH($Q2165,0),$Q2165&lt;='Recurring Transactions'!$L$41),MAX(0,INT((MIN(EOMONTH($Q2165,0),'Recurring Transactions'!$L$41)-'Recurring Transactions'!$J$41)/14)+INT(-(MAX('Recurring Transactions'!$J$41,$Q2165)-'Recurring Transactions'!$J$41)/14)+1),0),IF('Recurring Transactions'!$F$41="Quarterly",IF(AND(AND('Recurring Transactions'!$J$41&lt;=EOMONTH($Q2165,0),$Q2165&lt;='Recurring Transactions'!$L$41),MOD((YEAR($Q2165)-YEAR('Recurring Transactions'!$J$41))*12+MONTH($Q2165)-MONTH('Recurring Transactions'!$J$41),3)=0),1,0),IF('Recurring Transactions'!$F$41="Annually",IF(AND(AND('Recurring Transactions'!$J$41&lt;=EOMONTH($Q2165,0),$Q2165&lt;='Recurring Transactions'!$L$41),MONTH($Q2165)=MONTH('Recurring Transactions'!$J$41)),1,0),0)))))))*'Recurring Transactions'!$D$41)</f>
        <v/>
      </c>
    </row>
    <row r="2166">
      <c r="N2166" s="126">
        <f>'Recurring Transactions'!$A$41</f>
        <v/>
      </c>
      <c r="O2166" s="126">
        <f>'Recurring Transactions'!$B$41</f>
        <v/>
      </c>
      <c r="P2166" s="126">
        <f>'Recurring Transactions'!$E$41</f>
        <v/>
      </c>
      <c r="Q2166" s="72">
        <f>IF('Recurring Transactions'!$J$41="","",EDATE('Recurring Transactions'!$J$41,44))</f>
        <v/>
      </c>
      <c r="R2166" s="126">
        <f>IF($Q2166="","",TEXT($Q2166,"mmm yyyy"))</f>
        <v/>
      </c>
      <c r="S2166" s="124">
        <f>IF(OR('Recurring Transactions'!$A$41="",$Q2166=""),0,(IF('Recurring Transactions'!$F$41="Monthly",IF(AND('Recurring Transactions'!$J$41&lt;=EOMONTH($Q2166,0),$Q2166&lt;='Recurring Transactions'!$L$41),1,0),IF('Recurring Transactions'!$F$41="Semi-monthly",IF(AND('Recurring Transactions'!$J$41&lt;=EOMONTH($Q2166,0),$Q2166&lt;='Recurring Transactions'!$L$41),2,0),IF('Recurring Transactions'!$F$41="Weekly",IF(AND('Recurring Transactions'!$J$41&lt;=EOMONTH($Q2166,0),$Q2166&lt;='Recurring Transactions'!$L$41),MAX(0,INT((MIN(EOMONTH($Q2166,0),'Recurring Transactions'!$L$41)-'Recurring Transactions'!$J$41)/7)+INT(-(MAX('Recurring Transactions'!$J$41,$Q2166)-'Recurring Transactions'!$J$41)/7)+1),0),IF('Recurring Transactions'!$F$41="Bi-weekly",IF(AND('Recurring Transactions'!$J$41&lt;=EOMONTH($Q2166,0),$Q2166&lt;='Recurring Transactions'!$L$41),MAX(0,INT((MIN(EOMONTH($Q2166,0),'Recurring Transactions'!$L$41)-'Recurring Transactions'!$J$41)/14)+INT(-(MAX('Recurring Transactions'!$J$41,$Q2166)-'Recurring Transactions'!$J$41)/14)+1),0),IF('Recurring Transactions'!$F$41="Quarterly",IF(AND(AND('Recurring Transactions'!$J$41&lt;=EOMONTH($Q2166,0),$Q2166&lt;='Recurring Transactions'!$L$41),MOD((YEAR($Q2166)-YEAR('Recurring Transactions'!$J$41))*12+MONTH($Q2166)-MONTH('Recurring Transactions'!$J$41),3)=0),1,0),IF('Recurring Transactions'!$F$41="Annually",IF(AND(AND('Recurring Transactions'!$J$41&lt;=EOMONTH($Q2166,0),$Q2166&lt;='Recurring Transactions'!$L$41),MONTH($Q2166)=MONTH('Recurring Transactions'!$J$41)),1,0),0)))))))*'Recurring Transactions'!$D$41)</f>
        <v/>
      </c>
    </row>
    <row r="2167">
      <c r="N2167" s="126">
        <f>'Recurring Transactions'!$A$41</f>
        <v/>
      </c>
      <c r="O2167" s="126">
        <f>'Recurring Transactions'!$B$41</f>
        <v/>
      </c>
      <c r="P2167" s="126">
        <f>'Recurring Transactions'!$E$41</f>
        <v/>
      </c>
      <c r="Q2167" s="72">
        <f>IF('Recurring Transactions'!$J$41="","",EDATE('Recurring Transactions'!$J$41,45))</f>
        <v/>
      </c>
      <c r="R2167" s="126">
        <f>IF($Q2167="","",TEXT($Q2167,"mmm yyyy"))</f>
        <v/>
      </c>
      <c r="S2167" s="124">
        <f>IF(OR('Recurring Transactions'!$A$41="",$Q2167=""),0,(IF('Recurring Transactions'!$F$41="Monthly",IF(AND('Recurring Transactions'!$J$41&lt;=EOMONTH($Q2167,0),$Q2167&lt;='Recurring Transactions'!$L$41),1,0),IF('Recurring Transactions'!$F$41="Semi-monthly",IF(AND('Recurring Transactions'!$J$41&lt;=EOMONTH($Q2167,0),$Q2167&lt;='Recurring Transactions'!$L$41),2,0),IF('Recurring Transactions'!$F$41="Weekly",IF(AND('Recurring Transactions'!$J$41&lt;=EOMONTH($Q2167,0),$Q2167&lt;='Recurring Transactions'!$L$41),MAX(0,INT((MIN(EOMONTH($Q2167,0),'Recurring Transactions'!$L$41)-'Recurring Transactions'!$J$41)/7)+INT(-(MAX('Recurring Transactions'!$J$41,$Q2167)-'Recurring Transactions'!$J$41)/7)+1),0),IF('Recurring Transactions'!$F$41="Bi-weekly",IF(AND('Recurring Transactions'!$J$41&lt;=EOMONTH($Q2167,0),$Q2167&lt;='Recurring Transactions'!$L$41),MAX(0,INT((MIN(EOMONTH($Q2167,0),'Recurring Transactions'!$L$41)-'Recurring Transactions'!$J$41)/14)+INT(-(MAX('Recurring Transactions'!$J$41,$Q2167)-'Recurring Transactions'!$J$41)/14)+1),0),IF('Recurring Transactions'!$F$41="Quarterly",IF(AND(AND('Recurring Transactions'!$J$41&lt;=EOMONTH($Q2167,0),$Q2167&lt;='Recurring Transactions'!$L$41),MOD((YEAR($Q2167)-YEAR('Recurring Transactions'!$J$41))*12+MONTH($Q2167)-MONTH('Recurring Transactions'!$J$41),3)=0),1,0),IF('Recurring Transactions'!$F$41="Annually",IF(AND(AND('Recurring Transactions'!$J$41&lt;=EOMONTH($Q2167,0),$Q2167&lt;='Recurring Transactions'!$L$41),MONTH($Q2167)=MONTH('Recurring Transactions'!$J$41)),1,0),0)))))))*'Recurring Transactions'!$D$41)</f>
        <v/>
      </c>
    </row>
    <row r="2168">
      <c r="N2168" s="126">
        <f>'Recurring Transactions'!$A$41</f>
        <v/>
      </c>
      <c r="O2168" s="126">
        <f>'Recurring Transactions'!$B$41</f>
        <v/>
      </c>
      <c r="P2168" s="126">
        <f>'Recurring Transactions'!$E$41</f>
        <v/>
      </c>
      <c r="Q2168" s="72">
        <f>IF('Recurring Transactions'!$J$41="","",EDATE('Recurring Transactions'!$J$41,46))</f>
        <v/>
      </c>
      <c r="R2168" s="126">
        <f>IF($Q2168="","",TEXT($Q2168,"mmm yyyy"))</f>
        <v/>
      </c>
      <c r="S2168" s="124">
        <f>IF(OR('Recurring Transactions'!$A$41="",$Q2168=""),0,(IF('Recurring Transactions'!$F$41="Monthly",IF(AND('Recurring Transactions'!$J$41&lt;=EOMONTH($Q2168,0),$Q2168&lt;='Recurring Transactions'!$L$41),1,0),IF('Recurring Transactions'!$F$41="Semi-monthly",IF(AND('Recurring Transactions'!$J$41&lt;=EOMONTH($Q2168,0),$Q2168&lt;='Recurring Transactions'!$L$41),2,0),IF('Recurring Transactions'!$F$41="Weekly",IF(AND('Recurring Transactions'!$J$41&lt;=EOMONTH($Q2168,0),$Q2168&lt;='Recurring Transactions'!$L$41),MAX(0,INT((MIN(EOMONTH($Q2168,0),'Recurring Transactions'!$L$41)-'Recurring Transactions'!$J$41)/7)+INT(-(MAX('Recurring Transactions'!$J$41,$Q2168)-'Recurring Transactions'!$J$41)/7)+1),0),IF('Recurring Transactions'!$F$41="Bi-weekly",IF(AND('Recurring Transactions'!$J$41&lt;=EOMONTH($Q2168,0),$Q2168&lt;='Recurring Transactions'!$L$41),MAX(0,INT((MIN(EOMONTH($Q2168,0),'Recurring Transactions'!$L$41)-'Recurring Transactions'!$J$41)/14)+INT(-(MAX('Recurring Transactions'!$J$41,$Q2168)-'Recurring Transactions'!$J$41)/14)+1),0),IF('Recurring Transactions'!$F$41="Quarterly",IF(AND(AND('Recurring Transactions'!$J$41&lt;=EOMONTH($Q2168,0),$Q2168&lt;='Recurring Transactions'!$L$41),MOD((YEAR($Q2168)-YEAR('Recurring Transactions'!$J$41))*12+MONTH($Q2168)-MONTH('Recurring Transactions'!$J$41),3)=0),1,0),IF('Recurring Transactions'!$F$41="Annually",IF(AND(AND('Recurring Transactions'!$J$41&lt;=EOMONTH($Q2168,0),$Q2168&lt;='Recurring Transactions'!$L$41),MONTH($Q2168)=MONTH('Recurring Transactions'!$J$41)),1,0),0)))))))*'Recurring Transactions'!$D$41)</f>
        <v/>
      </c>
    </row>
    <row r="2169">
      <c r="N2169" s="126">
        <f>'Recurring Transactions'!$A$41</f>
        <v/>
      </c>
      <c r="O2169" s="126">
        <f>'Recurring Transactions'!$B$41</f>
        <v/>
      </c>
      <c r="P2169" s="126">
        <f>'Recurring Transactions'!$E$41</f>
        <v/>
      </c>
      <c r="Q2169" s="72">
        <f>IF('Recurring Transactions'!$J$41="","",EDATE('Recurring Transactions'!$J$41,47))</f>
        <v/>
      </c>
      <c r="R2169" s="126">
        <f>IF($Q2169="","",TEXT($Q2169,"mmm yyyy"))</f>
        <v/>
      </c>
      <c r="S2169" s="124">
        <f>IF(OR('Recurring Transactions'!$A$41="",$Q2169=""),0,(IF('Recurring Transactions'!$F$41="Monthly",IF(AND('Recurring Transactions'!$J$41&lt;=EOMONTH($Q2169,0),$Q2169&lt;='Recurring Transactions'!$L$41),1,0),IF('Recurring Transactions'!$F$41="Semi-monthly",IF(AND('Recurring Transactions'!$J$41&lt;=EOMONTH($Q2169,0),$Q2169&lt;='Recurring Transactions'!$L$41),2,0),IF('Recurring Transactions'!$F$41="Weekly",IF(AND('Recurring Transactions'!$J$41&lt;=EOMONTH($Q2169,0),$Q2169&lt;='Recurring Transactions'!$L$41),MAX(0,INT((MIN(EOMONTH($Q2169,0),'Recurring Transactions'!$L$41)-'Recurring Transactions'!$J$41)/7)+INT(-(MAX('Recurring Transactions'!$J$41,$Q2169)-'Recurring Transactions'!$J$41)/7)+1),0),IF('Recurring Transactions'!$F$41="Bi-weekly",IF(AND('Recurring Transactions'!$J$41&lt;=EOMONTH($Q2169,0),$Q2169&lt;='Recurring Transactions'!$L$41),MAX(0,INT((MIN(EOMONTH($Q2169,0),'Recurring Transactions'!$L$41)-'Recurring Transactions'!$J$41)/14)+INT(-(MAX('Recurring Transactions'!$J$41,$Q2169)-'Recurring Transactions'!$J$41)/14)+1),0),IF('Recurring Transactions'!$F$41="Quarterly",IF(AND(AND('Recurring Transactions'!$J$41&lt;=EOMONTH($Q2169,0),$Q2169&lt;='Recurring Transactions'!$L$41),MOD((YEAR($Q2169)-YEAR('Recurring Transactions'!$J$41))*12+MONTH($Q2169)-MONTH('Recurring Transactions'!$J$41),3)=0),1,0),IF('Recurring Transactions'!$F$41="Annually",IF(AND(AND('Recurring Transactions'!$J$41&lt;=EOMONTH($Q2169,0),$Q2169&lt;='Recurring Transactions'!$L$41),MONTH($Q2169)=MONTH('Recurring Transactions'!$J$41)),1,0),0)))))))*'Recurring Transactions'!$D$41)</f>
        <v/>
      </c>
    </row>
    <row r="2170">
      <c r="N2170" s="126">
        <f>'Recurring Transactions'!$A$41</f>
        <v/>
      </c>
      <c r="O2170" s="126">
        <f>'Recurring Transactions'!$B$41</f>
        <v/>
      </c>
      <c r="P2170" s="126">
        <f>'Recurring Transactions'!$E$41</f>
        <v/>
      </c>
      <c r="Q2170" s="72">
        <f>IF('Recurring Transactions'!$J$41="","",EDATE('Recurring Transactions'!$J$41,48))</f>
        <v/>
      </c>
      <c r="R2170" s="126">
        <f>IF($Q2170="","",TEXT($Q2170,"mmm yyyy"))</f>
        <v/>
      </c>
      <c r="S2170" s="124">
        <f>IF(OR('Recurring Transactions'!$A$41="",$Q2170=""),0,(IF('Recurring Transactions'!$F$41="Monthly",IF(AND('Recurring Transactions'!$J$41&lt;=EOMONTH($Q2170,0),$Q2170&lt;='Recurring Transactions'!$L$41),1,0),IF('Recurring Transactions'!$F$41="Semi-monthly",IF(AND('Recurring Transactions'!$J$41&lt;=EOMONTH($Q2170,0),$Q2170&lt;='Recurring Transactions'!$L$41),2,0),IF('Recurring Transactions'!$F$41="Weekly",IF(AND('Recurring Transactions'!$J$41&lt;=EOMONTH($Q2170,0),$Q2170&lt;='Recurring Transactions'!$L$41),MAX(0,INT((MIN(EOMONTH($Q2170,0),'Recurring Transactions'!$L$41)-'Recurring Transactions'!$J$41)/7)+INT(-(MAX('Recurring Transactions'!$J$41,$Q2170)-'Recurring Transactions'!$J$41)/7)+1),0),IF('Recurring Transactions'!$F$41="Bi-weekly",IF(AND('Recurring Transactions'!$J$41&lt;=EOMONTH($Q2170,0),$Q2170&lt;='Recurring Transactions'!$L$41),MAX(0,INT((MIN(EOMONTH($Q2170,0),'Recurring Transactions'!$L$41)-'Recurring Transactions'!$J$41)/14)+INT(-(MAX('Recurring Transactions'!$J$41,$Q2170)-'Recurring Transactions'!$J$41)/14)+1),0),IF('Recurring Transactions'!$F$41="Quarterly",IF(AND(AND('Recurring Transactions'!$J$41&lt;=EOMONTH($Q2170,0),$Q2170&lt;='Recurring Transactions'!$L$41),MOD((YEAR($Q2170)-YEAR('Recurring Transactions'!$J$41))*12+MONTH($Q2170)-MONTH('Recurring Transactions'!$J$41),3)=0),1,0),IF('Recurring Transactions'!$F$41="Annually",IF(AND(AND('Recurring Transactions'!$J$41&lt;=EOMONTH($Q2170,0),$Q2170&lt;='Recurring Transactions'!$L$41),MONTH($Q2170)=MONTH('Recurring Transactions'!$J$41)),1,0),0)))))))*'Recurring Transactions'!$D$41)</f>
        <v/>
      </c>
    </row>
    <row r="2171">
      <c r="N2171" s="126">
        <f>'Recurring Transactions'!$A$41</f>
        <v/>
      </c>
      <c r="O2171" s="126">
        <f>'Recurring Transactions'!$B$41</f>
        <v/>
      </c>
      <c r="P2171" s="126">
        <f>'Recurring Transactions'!$E$41</f>
        <v/>
      </c>
      <c r="Q2171" s="72">
        <f>IF('Recurring Transactions'!$J$41="","",EDATE('Recurring Transactions'!$J$41,49))</f>
        <v/>
      </c>
      <c r="R2171" s="126">
        <f>IF($Q2171="","",TEXT($Q2171,"mmm yyyy"))</f>
        <v/>
      </c>
      <c r="S2171" s="124">
        <f>IF(OR('Recurring Transactions'!$A$41="",$Q2171=""),0,(IF('Recurring Transactions'!$F$41="Monthly",IF(AND('Recurring Transactions'!$J$41&lt;=EOMONTH($Q2171,0),$Q2171&lt;='Recurring Transactions'!$L$41),1,0),IF('Recurring Transactions'!$F$41="Semi-monthly",IF(AND('Recurring Transactions'!$J$41&lt;=EOMONTH($Q2171,0),$Q2171&lt;='Recurring Transactions'!$L$41),2,0),IF('Recurring Transactions'!$F$41="Weekly",IF(AND('Recurring Transactions'!$J$41&lt;=EOMONTH($Q2171,0),$Q2171&lt;='Recurring Transactions'!$L$41),MAX(0,INT((MIN(EOMONTH($Q2171,0),'Recurring Transactions'!$L$41)-'Recurring Transactions'!$J$41)/7)+INT(-(MAX('Recurring Transactions'!$J$41,$Q2171)-'Recurring Transactions'!$J$41)/7)+1),0),IF('Recurring Transactions'!$F$41="Bi-weekly",IF(AND('Recurring Transactions'!$J$41&lt;=EOMONTH($Q2171,0),$Q2171&lt;='Recurring Transactions'!$L$41),MAX(0,INT((MIN(EOMONTH($Q2171,0),'Recurring Transactions'!$L$41)-'Recurring Transactions'!$J$41)/14)+INT(-(MAX('Recurring Transactions'!$J$41,$Q2171)-'Recurring Transactions'!$J$41)/14)+1),0),IF('Recurring Transactions'!$F$41="Quarterly",IF(AND(AND('Recurring Transactions'!$J$41&lt;=EOMONTH($Q2171,0),$Q2171&lt;='Recurring Transactions'!$L$41),MOD((YEAR($Q2171)-YEAR('Recurring Transactions'!$J$41))*12+MONTH($Q2171)-MONTH('Recurring Transactions'!$J$41),3)=0),1,0),IF('Recurring Transactions'!$F$41="Annually",IF(AND(AND('Recurring Transactions'!$J$41&lt;=EOMONTH($Q2171,0),$Q2171&lt;='Recurring Transactions'!$L$41),MONTH($Q2171)=MONTH('Recurring Transactions'!$J$41)),1,0),0)))))))*'Recurring Transactions'!$D$41)</f>
        <v/>
      </c>
    </row>
    <row r="2172">
      <c r="N2172" s="126">
        <f>'Recurring Transactions'!$A$41</f>
        <v/>
      </c>
      <c r="O2172" s="126">
        <f>'Recurring Transactions'!$B$41</f>
        <v/>
      </c>
      <c r="P2172" s="126">
        <f>'Recurring Transactions'!$E$41</f>
        <v/>
      </c>
      <c r="Q2172" s="72">
        <f>IF('Recurring Transactions'!$J$41="","",EDATE('Recurring Transactions'!$J$41,50))</f>
        <v/>
      </c>
      <c r="R2172" s="126">
        <f>IF($Q2172="","",TEXT($Q2172,"mmm yyyy"))</f>
        <v/>
      </c>
      <c r="S2172" s="124">
        <f>IF(OR('Recurring Transactions'!$A$41="",$Q2172=""),0,(IF('Recurring Transactions'!$F$41="Monthly",IF(AND('Recurring Transactions'!$J$41&lt;=EOMONTH($Q2172,0),$Q2172&lt;='Recurring Transactions'!$L$41),1,0),IF('Recurring Transactions'!$F$41="Semi-monthly",IF(AND('Recurring Transactions'!$J$41&lt;=EOMONTH($Q2172,0),$Q2172&lt;='Recurring Transactions'!$L$41),2,0),IF('Recurring Transactions'!$F$41="Weekly",IF(AND('Recurring Transactions'!$J$41&lt;=EOMONTH($Q2172,0),$Q2172&lt;='Recurring Transactions'!$L$41),MAX(0,INT((MIN(EOMONTH($Q2172,0),'Recurring Transactions'!$L$41)-'Recurring Transactions'!$J$41)/7)+INT(-(MAX('Recurring Transactions'!$J$41,$Q2172)-'Recurring Transactions'!$J$41)/7)+1),0),IF('Recurring Transactions'!$F$41="Bi-weekly",IF(AND('Recurring Transactions'!$J$41&lt;=EOMONTH($Q2172,0),$Q2172&lt;='Recurring Transactions'!$L$41),MAX(0,INT((MIN(EOMONTH($Q2172,0),'Recurring Transactions'!$L$41)-'Recurring Transactions'!$J$41)/14)+INT(-(MAX('Recurring Transactions'!$J$41,$Q2172)-'Recurring Transactions'!$J$41)/14)+1),0),IF('Recurring Transactions'!$F$41="Quarterly",IF(AND(AND('Recurring Transactions'!$J$41&lt;=EOMONTH($Q2172,0),$Q2172&lt;='Recurring Transactions'!$L$41),MOD((YEAR($Q2172)-YEAR('Recurring Transactions'!$J$41))*12+MONTH($Q2172)-MONTH('Recurring Transactions'!$J$41),3)=0),1,0),IF('Recurring Transactions'!$F$41="Annually",IF(AND(AND('Recurring Transactions'!$J$41&lt;=EOMONTH($Q2172,0),$Q2172&lt;='Recurring Transactions'!$L$41),MONTH($Q2172)=MONTH('Recurring Transactions'!$J$41)),1,0),0)))))))*'Recurring Transactions'!$D$41)</f>
        <v/>
      </c>
    </row>
    <row r="2173">
      <c r="N2173" s="126">
        <f>'Recurring Transactions'!$A$41</f>
        <v/>
      </c>
      <c r="O2173" s="126">
        <f>'Recurring Transactions'!$B$41</f>
        <v/>
      </c>
      <c r="P2173" s="126">
        <f>'Recurring Transactions'!$E$41</f>
        <v/>
      </c>
      <c r="Q2173" s="72">
        <f>IF('Recurring Transactions'!$J$41="","",EDATE('Recurring Transactions'!$J$41,51))</f>
        <v/>
      </c>
      <c r="R2173" s="126">
        <f>IF($Q2173="","",TEXT($Q2173,"mmm yyyy"))</f>
        <v/>
      </c>
      <c r="S2173" s="124">
        <f>IF(OR('Recurring Transactions'!$A$41="",$Q2173=""),0,(IF('Recurring Transactions'!$F$41="Monthly",IF(AND('Recurring Transactions'!$J$41&lt;=EOMONTH($Q2173,0),$Q2173&lt;='Recurring Transactions'!$L$41),1,0),IF('Recurring Transactions'!$F$41="Semi-monthly",IF(AND('Recurring Transactions'!$J$41&lt;=EOMONTH($Q2173,0),$Q2173&lt;='Recurring Transactions'!$L$41),2,0),IF('Recurring Transactions'!$F$41="Weekly",IF(AND('Recurring Transactions'!$J$41&lt;=EOMONTH($Q2173,0),$Q2173&lt;='Recurring Transactions'!$L$41),MAX(0,INT((MIN(EOMONTH($Q2173,0),'Recurring Transactions'!$L$41)-'Recurring Transactions'!$J$41)/7)+INT(-(MAX('Recurring Transactions'!$J$41,$Q2173)-'Recurring Transactions'!$J$41)/7)+1),0),IF('Recurring Transactions'!$F$41="Bi-weekly",IF(AND('Recurring Transactions'!$J$41&lt;=EOMONTH($Q2173,0),$Q2173&lt;='Recurring Transactions'!$L$41),MAX(0,INT((MIN(EOMONTH($Q2173,0),'Recurring Transactions'!$L$41)-'Recurring Transactions'!$J$41)/14)+INT(-(MAX('Recurring Transactions'!$J$41,$Q2173)-'Recurring Transactions'!$J$41)/14)+1),0),IF('Recurring Transactions'!$F$41="Quarterly",IF(AND(AND('Recurring Transactions'!$J$41&lt;=EOMONTH($Q2173,0),$Q2173&lt;='Recurring Transactions'!$L$41),MOD((YEAR($Q2173)-YEAR('Recurring Transactions'!$J$41))*12+MONTH($Q2173)-MONTH('Recurring Transactions'!$J$41),3)=0),1,0),IF('Recurring Transactions'!$F$41="Annually",IF(AND(AND('Recurring Transactions'!$J$41&lt;=EOMONTH($Q2173,0),$Q2173&lt;='Recurring Transactions'!$L$41),MONTH($Q2173)=MONTH('Recurring Transactions'!$J$41)),1,0),0)))))))*'Recurring Transactions'!$D$41)</f>
        <v/>
      </c>
    </row>
    <row r="2174">
      <c r="N2174" s="126">
        <f>'Recurring Transactions'!$A$41</f>
        <v/>
      </c>
      <c r="O2174" s="126">
        <f>'Recurring Transactions'!$B$41</f>
        <v/>
      </c>
      <c r="P2174" s="126">
        <f>'Recurring Transactions'!$E$41</f>
        <v/>
      </c>
      <c r="Q2174" s="72">
        <f>IF('Recurring Transactions'!$J$41="","",EDATE('Recurring Transactions'!$J$41,52))</f>
        <v/>
      </c>
      <c r="R2174" s="126">
        <f>IF($Q2174="","",TEXT($Q2174,"mmm yyyy"))</f>
        <v/>
      </c>
      <c r="S2174" s="124">
        <f>IF(OR('Recurring Transactions'!$A$41="",$Q2174=""),0,(IF('Recurring Transactions'!$F$41="Monthly",IF(AND('Recurring Transactions'!$J$41&lt;=EOMONTH($Q2174,0),$Q2174&lt;='Recurring Transactions'!$L$41),1,0),IF('Recurring Transactions'!$F$41="Semi-monthly",IF(AND('Recurring Transactions'!$J$41&lt;=EOMONTH($Q2174,0),$Q2174&lt;='Recurring Transactions'!$L$41),2,0),IF('Recurring Transactions'!$F$41="Weekly",IF(AND('Recurring Transactions'!$J$41&lt;=EOMONTH($Q2174,0),$Q2174&lt;='Recurring Transactions'!$L$41),MAX(0,INT((MIN(EOMONTH($Q2174,0),'Recurring Transactions'!$L$41)-'Recurring Transactions'!$J$41)/7)+INT(-(MAX('Recurring Transactions'!$J$41,$Q2174)-'Recurring Transactions'!$J$41)/7)+1),0),IF('Recurring Transactions'!$F$41="Bi-weekly",IF(AND('Recurring Transactions'!$J$41&lt;=EOMONTH($Q2174,0),$Q2174&lt;='Recurring Transactions'!$L$41),MAX(0,INT((MIN(EOMONTH($Q2174,0),'Recurring Transactions'!$L$41)-'Recurring Transactions'!$J$41)/14)+INT(-(MAX('Recurring Transactions'!$J$41,$Q2174)-'Recurring Transactions'!$J$41)/14)+1),0),IF('Recurring Transactions'!$F$41="Quarterly",IF(AND(AND('Recurring Transactions'!$J$41&lt;=EOMONTH($Q2174,0),$Q2174&lt;='Recurring Transactions'!$L$41),MOD((YEAR($Q2174)-YEAR('Recurring Transactions'!$J$41))*12+MONTH($Q2174)-MONTH('Recurring Transactions'!$J$41),3)=0),1,0),IF('Recurring Transactions'!$F$41="Annually",IF(AND(AND('Recurring Transactions'!$J$41&lt;=EOMONTH($Q2174,0),$Q2174&lt;='Recurring Transactions'!$L$41),MONTH($Q2174)=MONTH('Recurring Transactions'!$J$41)),1,0),0)))))))*'Recurring Transactions'!$D$41)</f>
        <v/>
      </c>
    </row>
    <row r="2175">
      <c r="N2175" s="126">
        <f>'Recurring Transactions'!$A$41</f>
        <v/>
      </c>
      <c r="O2175" s="126">
        <f>'Recurring Transactions'!$B$41</f>
        <v/>
      </c>
      <c r="P2175" s="126">
        <f>'Recurring Transactions'!$E$41</f>
        <v/>
      </c>
      <c r="Q2175" s="72">
        <f>IF('Recurring Transactions'!$J$41="","",EDATE('Recurring Transactions'!$J$41,53))</f>
        <v/>
      </c>
      <c r="R2175" s="126">
        <f>IF($Q2175="","",TEXT($Q2175,"mmm yyyy"))</f>
        <v/>
      </c>
      <c r="S2175" s="124">
        <f>IF(OR('Recurring Transactions'!$A$41="",$Q2175=""),0,(IF('Recurring Transactions'!$F$41="Monthly",IF(AND('Recurring Transactions'!$J$41&lt;=EOMONTH($Q2175,0),$Q2175&lt;='Recurring Transactions'!$L$41),1,0),IF('Recurring Transactions'!$F$41="Semi-monthly",IF(AND('Recurring Transactions'!$J$41&lt;=EOMONTH($Q2175,0),$Q2175&lt;='Recurring Transactions'!$L$41),2,0),IF('Recurring Transactions'!$F$41="Weekly",IF(AND('Recurring Transactions'!$J$41&lt;=EOMONTH($Q2175,0),$Q2175&lt;='Recurring Transactions'!$L$41),MAX(0,INT((MIN(EOMONTH($Q2175,0),'Recurring Transactions'!$L$41)-'Recurring Transactions'!$J$41)/7)+INT(-(MAX('Recurring Transactions'!$J$41,$Q2175)-'Recurring Transactions'!$J$41)/7)+1),0),IF('Recurring Transactions'!$F$41="Bi-weekly",IF(AND('Recurring Transactions'!$J$41&lt;=EOMONTH($Q2175,0),$Q2175&lt;='Recurring Transactions'!$L$41),MAX(0,INT((MIN(EOMONTH($Q2175,0),'Recurring Transactions'!$L$41)-'Recurring Transactions'!$J$41)/14)+INT(-(MAX('Recurring Transactions'!$J$41,$Q2175)-'Recurring Transactions'!$J$41)/14)+1),0),IF('Recurring Transactions'!$F$41="Quarterly",IF(AND(AND('Recurring Transactions'!$J$41&lt;=EOMONTH($Q2175,0),$Q2175&lt;='Recurring Transactions'!$L$41),MOD((YEAR($Q2175)-YEAR('Recurring Transactions'!$J$41))*12+MONTH($Q2175)-MONTH('Recurring Transactions'!$J$41),3)=0),1,0),IF('Recurring Transactions'!$F$41="Annually",IF(AND(AND('Recurring Transactions'!$J$41&lt;=EOMONTH($Q2175,0),$Q2175&lt;='Recurring Transactions'!$L$41),MONTH($Q2175)=MONTH('Recurring Transactions'!$J$41)),1,0),0)))))))*'Recurring Transactions'!$D$41)</f>
        <v/>
      </c>
    </row>
    <row r="2176">
      <c r="N2176" s="126">
        <f>'Recurring Transactions'!$A$41</f>
        <v/>
      </c>
      <c r="O2176" s="126">
        <f>'Recurring Transactions'!$B$41</f>
        <v/>
      </c>
      <c r="P2176" s="126">
        <f>'Recurring Transactions'!$E$41</f>
        <v/>
      </c>
      <c r="Q2176" s="72">
        <f>IF('Recurring Transactions'!$J$41="","",EDATE('Recurring Transactions'!$J$41,54))</f>
        <v/>
      </c>
      <c r="R2176" s="126">
        <f>IF($Q2176="","",TEXT($Q2176,"mmm yyyy"))</f>
        <v/>
      </c>
      <c r="S2176" s="124">
        <f>IF(OR('Recurring Transactions'!$A$41="",$Q2176=""),0,(IF('Recurring Transactions'!$F$41="Monthly",IF(AND('Recurring Transactions'!$J$41&lt;=EOMONTH($Q2176,0),$Q2176&lt;='Recurring Transactions'!$L$41),1,0),IF('Recurring Transactions'!$F$41="Semi-monthly",IF(AND('Recurring Transactions'!$J$41&lt;=EOMONTH($Q2176,0),$Q2176&lt;='Recurring Transactions'!$L$41),2,0),IF('Recurring Transactions'!$F$41="Weekly",IF(AND('Recurring Transactions'!$J$41&lt;=EOMONTH($Q2176,0),$Q2176&lt;='Recurring Transactions'!$L$41),MAX(0,INT((MIN(EOMONTH($Q2176,0),'Recurring Transactions'!$L$41)-'Recurring Transactions'!$J$41)/7)+INT(-(MAX('Recurring Transactions'!$J$41,$Q2176)-'Recurring Transactions'!$J$41)/7)+1),0),IF('Recurring Transactions'!$F$41="Bi-weekly",IF(AND('Recurring Transactions'!$J$41&lt;=EOMONTH($Q2176,0),$Q2176&lt;='Recurring Transactions'!$L$41),MAX(0,INT((MIN(EOMONTH($Q2176,0),'Recurring Transactions'!$L$41)-'Recurring Transactions'!$J$41)/14)+INT(-(MAX('Recurring Transactions'!$J$41,$Q2176)-'Recurring Transactions'!$J$41)/14)+1),0),IF('Recurring Transactions'!$F$41="Quarterly",IF(AND(AND('Recurring Transactions'!$J$41&lt;=EOMONTH($Q2176,0),$Q2176&lt;='Recurring Transactions'!$L$41),MOD((YEAR($Q2176)-YEAR('Recurring Transactions'!$J$41))*12+MONTH($Q2176)-MONTH('Recurring Transactions'!$J$41),3)=0),1,0),IF('Recurring Transactions'!$F$41="Annually",IF(AND(AND('Recurring Transactions'!$J$41&lt;=EOMONTH($Q2176,0),$Q2176&lt;='Recurring Transactions'!$L$41),MONTH($Q2176)=MONTH('Recurring Transactions'!$J$41)),1,0),0)))))))*'Recurring Transactions'!$D$41)</f>
        <v/>
      </c>
    </row>
    <row r="2177">
      <c r="N2177" s="126">
        <f>'Recurring Transactions'!$A$41</f>
        <v/>
      </c>
      <c r="O2177" s="126">
        <f>'Recurring Transactions'!$B$41</f>
        <v/>
      </c>
      <c r="P2177" s="126">
        <f>'Recurring Transactions'!$E$41</f>
        <v/>
      </c>
      <c r="Q2177" s="72">
        <f>IF('Recurring Transactions'!$J$41="","",EDATE('Recurring Transactions'!$J$41,55))</f>
        <v/>
      </c>
      <c r="R2177" s="126">
        <f>IF($Q2177="","",TEXT($Q2177,"mmm yyyy"))</f>
        <v/>
      </c>
      <c r="S2177" s="124">
        <f>IF(OR('Recurring Transactions'!$A$41="",$Q2177=""),0,(IF('Recurring Transactions'!$F$41="Monthly",IF(AND('Recurring Transactions'!$J$41&lt;=EOMONTH($Q2177,0),$Q2177&lt;='Recurring Transactions'!$L$41),1,0),IF('Recurring Transactions'!$F$41="Semi-monthly",IF(AND('Recurring Transactions'!$J$41&lt;=EOMONTH($Q2177,0),$Q2177&lt;='Recurring Transactions'!$L$41),2,0),IF('Recurring Transactions'!$F$41="Weekly",IF(AND('Recurring Transactions'!$J$41&lt;=EOMONTH($Q2177,0),$Q2177&lt;='Recurring Transactions'!$L$41),MAX(0,INT((MIN(EOMONTH($Q2177,0),'Recurring Transactions'!$L$41)-'Recurring Transactions'!$J$41)/7)+INT(-(MAX('Recurring Transactions'!$J$41,$Q2177)-'Recurring Transactions'!$J$41)/7)+1),0),IF('Recurring Transactions'!$F$41="Bi-weekly",IF(AND('Recurring Transactions'!$J$41&lt;=EOMONTH($Q2177,0),$Q2177&lt;='Recurring Transactions'!$L$41),MAX(0,INT((MIN(EOMONTH($Q2177,0),'Recurring Transactions'!$L$41)-'Recurring Transactions'!$J$41)/14)+INT(-(MAX('Recurring Transactions'!$J$41,$Q2177)-'Recurring Transactions'!$J$41)/14)+1),0),IF('Recurring Transactions'!$F$41="Quarterly",IF(AND(AND('Recurring Transactions'!$J$41&lt;=EOMONTH($Q2177,0),$Q2177&lt;='Recurring Transactions'!$L$41),MOD((YEAR($Q2177)-YEAR('Recurring Transactions'!$J$41))*12+MONTH($Q2177)-MONTH('Recurring Transactions'!$J$41),3)=0),1,0),IF('Recurring Transactions'!$F$41="Annually",IF(AND(AND('Recurring Transactions'!$J$41&lt;=EOMONTH($Q2177,0),$Q2177&lt;='Recurring Transactions'!$L$41),MONTH($Q2177)=MONTH('Recurring Transactions'!$J$41)),1,0),0)))))))*'Recurring Transactions'!$D$41)</f>
        <v/>
      </c>
    </row>
    <row r="2178">
      <c r="N2178" s="126">
        <f>'Recurring Transactions'!$A$41</f>
        <v/>
      </c>
      <c r="O2178" s="126">
        <f>'Recurring Transactions'!$B$41</f>
        <v/>
      </c>
      <c r="P2178" s="126">
        <f>'Recurring Transactions'!$E$41</f>
        <v/>
      </c>
      <c r="Q2178" s="72">
        <f>IF('Recurring Transactions'!$J$41="","",EDATE('Recurring Transactions'!$J$41,56))</f>
        <v/>
      </c>
      <c r="R2178" s="126">
        <f>IF($Q2178="","",TEXT($Q2178,"mmm yyyy"))</f>
        <v/>
      </c>
      <c r="S2178" s="124">
        <f>IF(OR('Recurring Transactions'!$A$41="",$Q2178=""),0,(IF('Recurring Transactions'!$F$41="Monthly",IF(AND('Recurring Transactions'!$J$41&lt;=EOMONTH($Q2178,0),$Q2178&lt;='Recurring Transactions'!$L$41),1,0),IF('Recurring Transactions'!$F$41="Semi-monthly",IF(AND('Recurring Transactions'!$J$41&lt;=EOMONTH($Q2178,0),$Q2178&lt;='Recurring Transactions'!$L$41),2,0),IF('Recurring Transactions'!$F$41="Weekly",IF(AND('Recurring Transactions'!$J$41&lt;=EOMONTH($Q2178,0),$Q2178&lt;='Recurring Transactions'!$L$41),MAX(0,INT((MIN(EOMONTH($Q2178,0),'Recurring Transactions'!$L$41)-'Recurring Transactions'!$J$41)/7)+INT(-(MAX('Recurring Transactions'!$J$41,$Q2178)-'Recurring Transactions'!$J$41)/7)+1),0),IF('Recurring Transactions'!$F$41="Bi-weekly",IF(AND('Recurring Transactions'!$J$41&lt;=EOMONTH($Q2178,0),$Q2178&lt;='Recurring Transactions'!$L$41),MAX(0,INT((MIN(EOMONTH($Q2178,0),'Recurring Transactions'!$L$41)-'Recurring Transactions'!$J$41)/14)+INT(-(MAX('Recurring Transactions'!$J$41,$Q2178)-'Recurring Transactions'!$J$41)/14)+1),0),IF('Recurring Transactions'!$F$41="Quarterly",IF(AND(AND('Recurring Transactions'!$J$41&lt;=EOMONTH($Q2178,0),$Q2178&lt;='Recurring Transactions'!$L$41),MOD((YEAR($Q2178)-YEAR('Recurring Transactions'!$J$41))*12+MONTH($Q2178)-MONTH('Recurring Transactions'!$J$41),3)=0),1,0),IF('Recurring Transactions'!$F$41="Annually",IF(AND(AND('Recurring Transactions'!$J$41&lt;=EOMONTH($Q2178,0),$Q2178&lt;='Recurring Transactions'!$L$41),MONTH($Q2178)=MONTH('Recurring Transactions'!$J$41)),1,0),0)))))))*'Recurring Transactions'!$D$41)</f>
        <v/>
      </c>
    </row>
    <row r="2179">
      <c r="N2179" s="126">
        <f>'Recurring Transactions'!$A$41</f>
        <v/>
      </c>
      <c r="O2179" s="126">
        <f>'Recurring Transactions'!$B$41</f>
        <v/>
      </c>
      <c r="P2179" s="126">
        <f>'Recurring Transactions'!$E$41</f>
        <v/>
      </c>
      <c r="Q2179" s="72">
        <f>IF('Recurring Transactions'!$J$41="","",EDATE('Recurring Transactions'!$J$41,57))</f>
        <v/>
      </c>
      <c r="R2179" s="126">
        <f>IF($Q2179="","",TEXT($Q2179,"mmm yyyy"))</f>
        <v/>
      </c>
      <c r="S2179" s="124">
        <f>IF(OR('Recurring Transactions'!$A$41="",$Q2179=""),0,(IF('Recurring Transactions'!$F$41="Monthly",IF(AND('Recurring Transactions'!$J$41&lt;=EOMONTH($Q2179,0),$Q2179&lt;='Recurring Transactions'!$L$41),1,0),IF('Recurring Transactions'!$F$41="Semi-monthly",IF(AND('Recurring Transactions'!$J$41&lt;=EOMONTH($Q2179,0),$Q2179&lt;='Recurring Transactions'!$L$41),2,0),IF('Recurring Transactions'!$F$41="Weekly",IF(AND('Recurring Transactions'!$J$41&lt;=EOMONTH($Q2179,0),$Q2179&lt;='Recurring Transactions'!$L$41),MAX(0,INT((MIN(EOMONTH($Q2179,0),'Recurring Transactions'!$L$41)-'Recurring Transactions'!$J$41)/7)+INT(-(MAX('Recurring Transactions'!$J$41,$Q2179)-'Recurring Transactions'!$J$41)/7)+1),0),IF('Recurring Transactions'!$F$41="Bi-weekly",IF(AND('Recurring Transactions'!$J$41&lt;=EOMONTH($Q2179,0),$Q2179&lt;='Recurring Transactions'!$L$41),MAX(0,INT((MIN(EOMONTH($Q2179,0),'Recurring Transactions'!$L$41)-'Recurring Transactions'!$J$41)/14)+INT(-(MAX('Recurring Transactions'!$J$41,$Q2179)-'Recurring Transactions'!$J$41)/14)+1),0),IF('Recurring Transactions'!$F$41="Quarterly",IF(AND(AND('Recurring Transactions'!$J$41&lt;=EOMONTH($Q2179,0),$Q2179&lt;='Recurring Transactions'!$L$41),MOD((YEAR($Q2179)-YEAR('Recurring Transactions'!$J$41))*12+MONTH($Q2179)-MONTH('Recurring Transactions'!$J$41),3)=0),1,0),IF('Recurring Transactions'!$F$41="Annually",IF(AND(AND('Recurring Transactions'!$J$41&lt;=EOMONTH($Q2179,0),$Q2179&lt;='Recurring Transactions'!$L$41),MONTH($Q2179)=MONTH('Recurring Transactions'!$J$41)),1,0),0)))))))*'Recurring Transactions'!$D$41)</f>
        <v/>
      </c>
    </row>
    <row r="2180">
      <c r="N2180" s="126">
        <f>'Recurring Transactions'!$A$41</f>
        <v/>
      </c>
      <c r="O2180" s="126">
        <f>'Recurring Transactions'!$B$41</f>
        <v/>
      </c>
      <c r="P2180" s="126">
        <f>'Recurring Transactions'!$E$41</f>
        <v/>
      </c>
      <c r="Q2180" s="72">
        <f>IF('Recurring Transactions'!$J$41="","",EDATE('Recurring Transactions'!$J$41,58))</f>
        <v/>
      </c>
      <c r="R2180" s="126">
        <f>IF($Q2180="","",TEXT($Q2180,"mmm yyyy"))</f>
        <v/>
      </c>
      <c r="S2180" s="124">
        <f>IF(OR('Recurring Transactions'!$A$41="",$Q2180=""),0,(IF('Recurring Transactions'!$F$41="Monthly",IF(AND('Recurring Transactions'!$J$41&lt;=EOMONTH($Q2180,0),$Q2180&lt;='Recurring Transactions'!$L$41),1,0),IF('Recurring Transactions'!$F$41="Semi-monthly",IF(AND('Recurring Transactions'!$J$41&lt;=EOMONTH($Q2180,0),$Q2180&lt;='Recurring Transactions'!$L$41),2,0),IF('Recurring Transactions'!$F$41="Weekly",IF(AND('Recurring Transactions'!$J$41&lt;=EOMONTH($Q2180,0),$Q2180&lt;='Recurring Transactions'!$L$41),MAX(0,INT((MIN(EOMONTH($Q2180,0),'Recurring Transactions'!$L$41)-'Recurring Transactions'!$J$41)/7)+INT(-(MAX('Recurring Transactions'!$J$41,$Q2180)-'Recurring Transactions'!$J$41)/7)+1),0),IF('Recurring Transactions'!$F$41="Bi-weekly",IF(AND('Recurring Transactions'!$J$41&lt;=EOMONTH($Q2180,0),$Q2180&lt;='Recurring Transactions'!$L$41),MAX(0,INT((MIN(EOMONTH($Q2180,0),'Recurring Transactions'!$L$41)-'Recurring Transactions'!$J$41)/14)+INT(-(MAX('Recurring Transactions'!$J$41,$Q2180)-'Recurring Transactions'!$J$41)/14)+1),0),IF('Recurring Transactions'!$F$41="Quarterly",IF(AND(AND('Recurring Transactions'!$J$41&lt;=EOMONTH($Q2180,0),$Q2180&lt;='Recurring Transactions'!$L$41),MOD((YEAR($Q2180)-YEAR('Recurring Transactions'!$J$41))*12+MONTH($Q2180)-MONTH('Recurring Transactions'!$J$41),3)=0),1,0),IF('Recurring Transactions'!$F$41="Annually",IF(AND(AND('Recurring Transactions'!$J$41&lt;=EOMONTH($Q2180,0),$Q2180&lt;='Recurring Transactions'!$L$41),MONTH($Q2180)=MONTH('Recurring Transactions'!$J$41)),1,0),0)))))))*'Recurring Transactions'!$D$41)</f>
        <v/>
      </c>
    </row>
    <row r="2181">
      <c r="N2181" s="126">
        <f>'Recurring Transactions'!$A$41</f>
        <v/>
      </c>
      <c r="O2181" s="126">
        <f>'Recurring Transactions'!$B$41</f>
        <v/>
      </c>
      <c r="P2181" s="126">
        <f>'Recurring Transactions'!$E$41</f>
        <v/>
      </c>
      <c r="Q2181" s="72">
        <f>IF('Recurring Transactions'!$J$41="","",EDATE('Recurring Transactions'!$J$41,59))</f>
        <v/>
      </c>
      <c r="R2181" s="126">
        <f>IF($Q2181="","",TEXT($Q2181,"mmm yyyy"))</f>
        <v/>
      </c>
      <c r="S2181" s="124">
        <f>IF(OR('Recurring Transactions'!$A$41="",$Q2181=""),0,(IF('Recurring Transactions'!$F$41="Monthly",IF(AND('Recurring Transactions'!$J$41&lt;=EOMONTH($Q2181,0),$Q2181&lt;='Recurring Transactions'!$L$41),1,0),IF('Recurring Transactions'!$F$41="Semi-monthly",IF(AND('Recurring Transactions'!$J$41&lt;=EOMONTH($Q2181,0),$Q2181&lt;='Recurring Transactions'!$L$41),2,0),IF('Recurring Transactions'!$F$41="Weekly",IF(AND('Recurring Transactions'!$J$41&lt;=EOMONTH($Q2181,0),$Q2181&lt;='Recurring Transactions'!$L$41),MAX(0,INT((MIN(EOMONTH($Q2181,0),'Recurring Transactions'!$L$41)-'Recurring Transactions'!$J$41)/7)+INT(-(MAX('Recurring Transactions'!$J$41,$Q2181)-'Recurring Transactions'!$J$41)/7)+1),0),IF('Recurring Transactions'!$F$41="Bi-weekly",IF(AND('Recurring Transactions'!$J$41&lt;=EOMONTH($Q2181,0),$Q2181&lt;='Recurring Transactions'!$L$41),MAX(0,INT((MIN(EOMONTH($Q2181,0),'Recurring Transactions'!$L$41)-'Recurring Transactions'!$J$41)/14)+INT(-(MAX('Recurring Transactions'!$J$41,$Q2181)-'Recurring Transactions'!$J$41)/14)+1),0),IF('Recurring Transactions'!$F$41="Quarterly",IF(AND(AND('Recurring Transactions'!$J$41&lt;=EOMONTH($Q2181,0),$Q2181&lt;='Recurring Transactions'!$L$41),MOD((YEAR($Q2181)-YEAR('Recurring Transactions'!$J$41))*12+MONTH($Q2181)-MONTH('Recurring Transactions'!$J$41),3)=0),1,0),IF('Recurring Transactions'!$F$41="Annually",IF(AND(AND('Recurring Transactions'!$J$41&lt;=EOMONTH($Q2181,0),$Q2181&lt;='Recurring Transactions'!$L$41),MONTH($Q2181)=MONTH('Recurring Transactions'!$J$41)),1,0),0)))))))*'Recurring Transactions'!$D$41)</f>
        <v/>
      </c>
    </row>
    <row r="2182">
      <c r="N2182" s="126">
        <f>'Recurring Transactions'!$A$42</f>
        <v/>
      </c>
      <c r="O2182" s="126">
        <f>'Recurring Transactions'!$B$42</f>
        <v/>
      </c>
      <c r="P2182" s="126">
        <f>'Recurring Transactions'!$E$42</f>
        <v/>
      </c>
      <c r="Q2182" s="72">
        <f>IF('Recurring Transactions'!$J$42="","",EDATE('Recurring Transactions'!$J$42,0))</f>
        <v/>
      </c>
      <c r="R2182" s="126">
        <f>IF($Q2182="","",TEXT($Q2182,"mmm yyyy"))</f>
        <v/>
      </c>
      <c r="S2182" s="124">
        <f>IF(OR('Recurring Transactions'!$A$42="",$Q2182=""),0,(IF('Recurring Transactions'!$F$42="Monthly",IF(AND('Recurring Transactions'!$J$42&lt;=EOMONTH($Q2182,0),$Q2182&lt;='Recurring Transactions'!$L$42),1,0),IF('Recurring Transactions'!$F$42="Semi-monthly",IF(AND('Recurring Transactions'!$J$42&lt;=EOMONTH($Q2182,0),$Q2182&lt;='Recurring Transactions'!$L$42),2,0),IF('Recurring Transactions'!$F$42="Weekly",IF(AND('Recurring Transactions'!$J$42&lt;=EOMONTH($Q2182,0),$Q2182&lt;='Recurring Transactions'!$L$42),MAX(0,INT((MIN(EOMONTH($Q2182,0),'Recurring Transactions'!$L$42)-'Recurring Transactions'!$J$42)/7)+INT(-(MAX('Recurring Transactions'!$J$42,$Q2182)-'Recurring Transactions'!$J$42)/7)+1),0),IF('Recurring Transactions'!$F$42="Bi-weekly",IF(AND('Recurring Transactions'!$J$42&lt;=EOMONTH($Q2182,0),$Q2182&lt;='Recurring Transactions'!$L$42),MAX(0,INT((MIN(EOMONTH($Q2182,0),'Recurring Transactions'!$L$42)-'Recurring Transactions'!$J$42)/14)+INT(-(MAX('Recurring Transactions'!$J$42,$Q2182)-'Recurring Transactions'!$J$42)/14)+1),0),IF('Recurring Transactions'!$F$42="Quarterly",IF(AND(AND('Recurring Transactions'!$J$42&lt;=EOMONTH($Q2182,0),$Q2182&lt;='Recurring Transactions'!$L$42),MOD((YEAR($Q2182)-YEAR('Recurring Transactions'!$J$42))*12+MONTH($Q2182)-MONTH('Recurring Transactions'!$J$42),3)=0),1,0),IF('Recurring Transactions'!$F$42="Annually",IF(AND(AND('Recurring Transactions'!$J$42&lt;=EOMONTH($Q2182,0),$Q2182&lt;='Recurring Transactions'!$L$42),MONTH($Q2182)=MONTH('Recurring Transactions'!$J$42)),1,0),0)))))))*'Recurring Transactions'!$D$42)</f>
        <v/>
      </c>
    </row>
    <row r="2183">
      <c r="N2183" s="126">
        <f>'Recurring Transactions'!$A$42</f>
        <v/>
      </c>
      <c r="O2183" s="126">
        <f>'Recurring Transactions'!$B$42</f>
        <v/>
      </c>
      <c r="P2183" s="126">
        <f>'Recurring Transactions'!$E$42</f>
        <v/>
      </c>
      <c r="Q2183" s="72">
        <f>IF('Recurring Transactions'!$J$42="","",EDATE('Recurring Transactions'!$J$42,1))</f>
        <v/>
      </c>
      <c r="R2183" s="126">
        <f>IF($Q2183="","",TEXT($Q2183,"mmm yyyy"))</f>
        <v/>
      </c>
      <c r="S2183" s="124">
        <f>IF(OR('Recurring Transactions'!$A$42="",$Q2183=""),0,(IF('Recurring Transactions'!$F$42="Monthly",IF(AND('Recurring Transactions'!$J$42&lt;=EOMONTH($Q2183,0),$Q2183&lt;='Recurring Transactions'!$L$42),1,0),IF('Recurring Transactions'!$F$42="Semi-monthly",IF(AND('Recurring Transactions'!$J$42&lt;=EOMONTH($Q2183,0),$Q2183&lt;='Recurring Transactions'!$L$42),2,0),IF('Recurring Transactions'!$F$42="Weekly",IF(AND('Recurring Transactions'!$J$42&lt;=EOMONTH($Q2183,0),$Q2183&lt;='Recurring Transactions'!$L$42),MAX(0,INT((MIN(EOMONTH($Q2183,0),'Recurring Transactions'!$L$42)-'Recurring Transactions'!$J$42)/7)+INT(-(MAX('Recurring Transactions'!$J$42,$Q2183)-'Recurring Transactions'!$J$42)/7)+1),0),IF('Recurring Transactions'!$F$42="Bi-weekly",IF(AND('Recurring Transactions'!$J$42&lt;=EOMONTH($Q2183,0),$Q2183&lt;='Recurring Transactions'!$L$42),MAX(0,INT((MIN(EOMONTH($Q2183,0),'Recurring Transactions'!$L$42)-'Recurring Transactions'!$J$42)/14)+INT(-(MAX('Recurring Transactions'!$J$42,$Q2183)-'Recurring Transactions'!$J$42)/14)+1),0),IF('Recurring Transactions'!$F$42="Quarterly",IF(AND(AND('Recurring Transactions'!$J$42&lt;=EOMONTH($Q2183,0),$Q2183&lt;='Recurring Transactions'!$L$42),MOD((YEAR($Q2183)-YEAR('Recurring Transactions'!$J$42))*12+MONTH($Q2183)-MONTH('Recurring Transactions'!$J$42),3)=0),1,0),IF('Recurring Transactions'!$F$42="Annually",IF(AND(AND('Recurring Transactions'!$J$42&lt;=EOMONTH($Q2183,0),$Q2183&lt;='Recurring Transactions'!$L$42),MONTH($Q2183)=MONTH('Recurring Transactions'!$J$42)),1,0),0)))))))*'Recurring Transactions'!$D$42)</f>
        <v/>
      </c>
    </row>
    <row r="2184">
      <c r="N2184" s="126">
        <f>'Recurring Transactions'!$A$42</f>
        <v/>
      </c>
      <c r="O2184" s="126">
        <f>'Recurring Transactions'!$B$42</f>
        <v/>
      </c>
      <c r="P2184" s="126">
        <f>'Recurring Transactions'!$E$42</f>
        <v/>
      </c>
      <c r="Q2184" s="72">
        <f>IF('Recurring Transactions'!$J$42="","",EDATE('Recurring Transactions'!$J$42,2))</f>
        <v/>
      </c>
      <c r="R2184" s="126">
        <f>IF($Q2184="","",TEXT($Q2184,"mmm yyyy"))</f>
        <v/>
      </c>
      <c r="S2184" s="124">
        <f>IF(OR('Recurring Transactions'!$A$42="",$Q2184=""),0,(IF('Recurring Transactions'!$F$42="Monthly",IF(AND('Recurring Transactions'!$J$42&lt;=EOMONTH($Q2184,0),$Q2184&lt;='Recurring Transactions'!$L$42),1,0),IF('Recurring Transactions'!$F$42="Semi-monthly",IF(AND('Recurring Transactions'!$J$42&lt;=EOMONTH($Q2184,0),$Q2184&lt;='Recurring Transactions'!$L$42),2,0),IF('Recurring Transactions'!$F$42="Weekly",IF(AND('Recurring Transactions'!$J$42&lt;=EOMONTH($Q2184,0),$Q2184&lt;='Recurring Transactions'!$L$42),MAX(0,INT((MIN(EOMONTH($Q2184,0),'Recurring Transactions'!$L$42)-'Recurring Transactions'!$J$42)/7)+INT(-(MAX('Recurring Transactions'!$J$42,$Q2184)-'Recurring Transactions'!$J$42)/7)+1),0),IF('Recurring Transactions'!$F$42="Bi-weekly",IF(AND('Recurring Transactions'!$J$42&lt;=EOMONTH($Q2184,0),$Q2184&lt;='Recurring Transactions'!$L$42),MAX(0,INT((MIN(EOMONTH($Q2184,0),'Recurring Transactions'!$L$42)-'Recurring Transactions'!$J$42)/14)+INT(-(MAX('Recurring Transactions'!$J$42,$Q2184)-'Recurring Transactions'!$J$42)/14)+1),0),IF('Recurring Transactions'!$F$42="Quarterly",IF(AND(AND('Recurring Transactions'!$J$42&lt;=EOMONTH($Q2184,0),$Q2184&lt;='Recurring Transactions'!$L$42),MOD((YEAR($Q2184)-YEAR('Recurring Transactions'!$J$42))*12+MONTH($Q2184)-MONTH('Recurring Transactions'!$J$42),3)=0),1,0),IF('Recurring Transactions'!$F$42="Annually",IF(AND(AND('Recurring Transactions'!$J$42&lt;=EOMONTH($Q2184,0),$Q2184&lt;='Recurring Transactions'!$L$42),MONTH($Q2184)=MONTH('Recurring Transactions'!$J$42)),1,0),0)))))))*'Recurring Transactions'!$D$42)</f>
        <v/>
      </c>
    </row>
    <row r="2185">
      <c r="N2185" s="126">
        <f>'Recurring Transactions'!$A$42</f>
        <v/>
      </c>
      <c r="O2185" s="126">
        <f>'Recurring Transactions'!$B$42</f>
        <v/>
      </c>
      <c r="P2185" s="126">
        <f>'Recurring Transactions'!$E$42</f>
        <v/>
      </c>
      <c r="Q2185" s="72">
        <f>IF('Recurring Transactions'!$J$42="","",EDATE('Recurring Transactions'!$J$42,3))</f>
        <v/>
      </c>
      <c r="R2185" s="126">
        <f>IF($Q2185="","",TEXT($Q2185,"mmm yyyy"))</f>
        <v/>
      </c>
      <c r="S2185" s="124">
        <f>IF(OR('Recurring Transactions'!$A$42="",$Q2185=""),0,(IF('Recurring Transactions'!$F$42="Monthly",IF(AND('Recurring Transactions'!$J$42&lt;=EOMONTH($Q2185,0),$Q2185&lt;='Recurring Transactions'!$L$42),1,0),IF('Recurring Transactions'!$F$42="Semi-monthly",IF(AND('Recurring Transactions'!$J$42&lt;=EOMONTH($Q2185,0),$Q2185&lt;='Recurring Transactions'!$L$42),2,0),IF('Recurring Transactions'!$F$42="Weekly",IF(AND('Recurring Transactions'!$J$42&lt;=EOMONTH($Q2185,0),$Q2185&lt;='Recurring Transactions'!$L$42),MAX(0,INT((MIN(EOMONTH($Q2185,0),'Recurring Transactions'!$L$42)-'Recurring Transactions'!$J$42)/7)+INT(-(MAX('Recurring Transactions'!$J$42,$Q2185)-'Recurring Transactions'!$J$42)/7)+1),0),IF('Recurring Transactions'!$F$42="Bi-weekly",IF(AND('Recurring Transactions'!$J$42&lt;=EOMONTH($Q2185,0),$Q2185&lt;='Recurring Transactions'!$L$42),MAX(0,INT((MIN(EOMONTH($Q2185,0),'Recurring Transactions'!$L$42)-'Recurring Transactions'!$J$42)/14)+INT(-(MAX('Recurring Transactions'!$J$42,$Q2185)-'Recurring Transactions'!$J$42)/14)+1),0),IF('Recurring Transactions'!$F$42="Quarterly",IF(AND(AND('Recurring Transactions'!$J$42&lt;=EOMONTH($Q2185,0),$Q2185&lt;='Recurring Transactions'!$L$42),MOD((YEAR($Q2185)-YEAR('Recurring Transactions'!$J$42))*12+MONTH($Q2185)-MONTH('Recurring Transactions'!$J$42),3)=0),1,0),IF('Recurring Transactions'!$F$42="Annually",IF(AND(AND('Recurring Transactions'!$J$42&lt;=EOMONTH($Q2185,0),$Q2185&lt;='Recurring Transactions'!$L$42),MONTH($Q2185)=MONTH('Recurring Transactions'!$J$42)),1,0),0)))))))*'Recurring Transactions'!$D$42)</f>
        <v/>
      </c>
    </row>
    <row r="2186">
      <c r="N2186" s="126">
        <f>'Recurring Transactions'!$A$42</f>
        <v/>
      </c>
      <c r="O2186" s="126">
        <f>'Recurring Transactions'!$B$42</f>
        <v/>
      </c>
      <c r="P2186" s="126">
        <f>'Recurring Transactions'!$E$42</f>
        <v/>
      </c>
      <c r="Q2186" s="72">
        <f>IF('Recurring Transactions'!$J$42="","",EDATE('Recurring Transactions'!$J$42,4))</f>
        <v/>
      </c>
      <c r="R2186" s="126">
        <f>IF($Q2186="","",TEXT($Q2186,"mmm yyyy"))</f>
        <v/>
      </c>
      <c r="S2186" s="124">
        <f>IF(OR('Recurring Transactions'!$A$42="",$Q2186=""),0,(IF('Recurring Transactions'!$F$42="Monthly",IF(AND('Recurring Transactions'!$J$42&lt;=EOMONTH($Q2186,0),$Q2186&lt;='Recurring Transactions'!$L$42),1,0),IF('Recurring Transactions'!$F$42="Semi-monthly",IF(AND('Recurring Transactions'!$J$42&lt;=EOMONTH($Q2186,0),$Q2186&lt;='Recurring Transactions'!$L$42),2,0),IF('Recurring Transactions'!$F$42="Weekly",IF(AND('Recurring Transactions'!$J$42&lt;=EOMONTH($Q2186,0),$Q2186&lt;='Recurring Transactions'!$L$42),MAX(0,INT((MIN(EOMONTH($Q2186,0),'Recurring Transactions'!$L$42)-'Recurring Transactions'!$J$42)/7)+INT(-(MAX('Recurring Transactions'!$J$42,$Q2186)-'Recurring Transactions'!$J$42)/7)+1),0),IF('Recurring Transactions'!$F$42="Bi-weekly",IF(AND('Recurring Transactions'!$J$42&lt;=EOMONTH($Q2186,0),$Q2186&lt;='Recurring Transactions'!$L$42),MAX(0,INT((MIN(EOMONTH($Q2186,0),'Recurring Transactions'!$L$42)-'Recurring Transactions'!$J$42)/14)+INT(-(MAX('Recurring Transactions'!$J$42,$Q2186)-'Recurring Transactions'!$J$42)/14)+1),0),IF('Recurring Transactions'!$F$42="Quarterly",IF(AND(AND('Recurring Transactions'!$J$42&lt;=EOMONTH($Q2186,0),$Q2186&lt;='Recurring Transactions'!$L$42),MOD((YEAR($Q2186)-YEAR('Recurring Transactions'!$J$42))*12+MONTH($Q2186)-MONTH('Recurring Transactions'!$J$42),3)=0),1,0),IF('Recurring Transactions'!$F$42="Annually",IF(AND(AND('Recurring Transactions'!$J$42&lt;=EOMONTH($Q2186,0),$Q2186&lt;='Recurring Transactions'!$L$42),MONTH($Q2186)=MONTH('Recurring Transactions'!$J$42)),1,0),0)))))))*'Recurring Transactions'!$D$42)</f>
        <v/>
      </c>
    </row>
    <row r="2187">
      <c r="N2187" s="126">
        <f>'Recurring Transactions'!$A$42</f>
        <v/>
      </c>
      <c r="O2187" s="126">
        <f>'Recurring Transactions'!$B$42</f>
        <v/>
      </c>
      <c r="P2187" s="126">
        <f>'Recurring Transactions'!$E$42</f>
        <v/>
      </c>
      <c r="Q2187" s="72">
        <f>IF('Recurring Transactions'!$J$42="","",EDATE('Recurring Transactions'!$J$42,5))</f>
        <v/>
      </c>
      <c r="R2187" s="126">
        <f>IF($Q2187="","",TEXT($Q2187,"mmm yyyy"))</f>
        <v/>
      </c>
      <c r="S2187" s="124">
        <f>IF(OR('Recurring Transactions'!$A$42="",$Q2187=""),0,(IF('Recurring Transactions'!$F$42="Monthly",IF(AND('Recurring Transactions'!$J$42&lt;=EOMONTH($Q2187,0),$Q2187&lt;='Recurring Transactions'!$L$42),1,0),IF('Recurring Transactions'!$F$42="Semi-monthly",IF(AND('Recurring Transactions'!$J$42&lt;=EOMONTH($Q2187,0),$Q2187&lt;='Recurring Transactions'!$L$42),2,0),IF('Recurring Transactions'!$F$42="Weekly",IF(AND('Recurring Transactions'!$J$42&lt;=EOMONTH($Q2187,0),$Q2187&lt;='Recurring Transactions'!$L$42),MAX(0,INT((MIN(EOMONTH($Q2187,0),'Recurring Transactions'!$L$42)-'Recurring Transactions'!$J$42)/7)+INT(-(MAX('Recurring Transactions'!$J$42,$Q2187)-'Recurring Transactions'!$J$42)/7)+1),0),IF('Recurring Transactions'!$F$42="Bi-weekly",IF(AND('Recurring Transactions'!$J$42&lt;=EOMONTH($Q2187,0),$Q2187&lt;='Recurring Transactions'!$L$42),MAX(0,INT((MIN(EOMONTH($Q2187,0),'Recurring Transactions'!$L$42)-'Recurring Transactions'!$J$42)/14)+INT(-(MAX('Recurring Transactions'!$J$42,$Q2187)-'Recurring Transactions'!$J$42)/14)+1),0),IF('Recurring Transactions'!$F$42="Quarterly",IF(AND(AND('Recurring Transactions'!$J$42&lt;=EOMONTH($Q2187,0),$Q2187&lt;='Recurring Transactions'!$L$42),MOD((YEAR($Q2187)-YEAR('Recurring Transactions'!$J$42))*12+MONTH($Q2187)-MONTH('Recurring Transactions'!$J$42),3)=0),1,0),IF('Recurring Transactions'!$F$42="Annually",IF(AND(AND('Recurring Transactions'!$J$42&lt;=EOMONTH($Q2187,0),$Q2187&lt;='Recurring Transactions'!$L$42),MONTH($Q2187)=MONTH('Recurring Transactions'!$J$42)),1,0),0)))))))*'Recurring Transactions'!$D$42)</f>
        <v/>
      </c>
    </row>
    <row r="2188">
      <c r="N2188" s="126">
        <f>'Recurring Transactions'!$A$42</f>
        <v/>
      </c>
      <c r="O2188" s="126">
        <f>'Recurring Transactions'!$B$42</f>
        <v/>
      </c>
      <c r="P2188" s="126">
        <f>'Recurring Transactions'!$E$42</f>
        <v/>
      </c>
      <c r="Q2188" s="72">
        <f>IF('Recurring Transactions'!$J$42="","",EDATE('Recurring Transactions'!$J$42,6))</f>
        <v/>
      </c>
      <c r="R2188" s="126">
        <f>IF($Q2188="","",TEXT($Q2188,"mmm yyyy"))</f>
        <v/>
      </c>
      <c r="S2188" s="124">
        <f>IF(OR('Recurring Transactions'!$A$42="",$Q2188=""),0,(IF('Recurring Transactions'!$F$42="Monthly",IF(AND('Recurring Transactions'!$J$42&lt;=EOMONTH($Q2188,0),$Q2188&lt;='Recurring Transactions'!$L$42),1,0),IF('Recurring Transactions'!$F$42="Semi-monthly",IF(AND('Recurring Transactions'!$J$42&lt;=EOMONTH($Q2188,0),$Q2188&lt;='Recurring Transactions'!$L$42),2,0),IF('Recurring Transactions'!$F$42="Weekly",IF(AND('Recurring Transactions'!$J$42&lt;=EOMONTH($Q2188,0),$Q2188&lt;='Recurring Transactions'!$L$42),MAX(0,INT((MIN(EOMONTH($Q2188,0),'Recurring Transactions'!$L$42)-'Recurring Transactions'!$J$42)/7)+INT(-(MAX('Recurring Transactions'!$J$42,$Q2188)-'Recurring Transactions'!$J$42)/7)+1),0),IF('Recurring Transactions'!$F$42="Bi-weekly",IF(AND('Recurring Transactions'!$J$42&lt;=EOMONTH($Q2188,0),$Q2188&lt;='Recurring Transactions'!$L$42),MAX(0,INT((MIN(EOMONTH($Q2188,0),'Recurring Transactions'!$L$42)-'Recurring Transactions'!$J$42)/14)+INT(-(MAX('Recurring Transactions'!$J$42,$Q2188)-'Recurring Transactions'!$J$42)/14)+1),0),IF('Recurring Transactions'!$F$42="Quarterly",IF(AND(AND('Recurring Transactions'!$J$42&lt;=EOMONTH($Q2188,0),$Q2188&lt;='Recurring Transactions'!$L$42),MOD((YEAR($Q2188)-YEAR('Recurring Transactions'!$J$42))*12+MONTH($Q2188)-MONTH('Recurring Transactions'!$J$42),3)=0),1,0),IF('Recurring Transactions'!$F$42="Annually",IF(AND(AND('Recurring Transactions'!$J$42&lt;=EOMONTH($Q2188,0),$Q2188&lt;='Recurring Transactions'!$L$42),MONTH($Q2188)=MONTH('Recurring Transactions'!$J$42)),1,0),0)))))))*'Recurring Transactions'!$D$42)</f>
        <v/>
      </c>
    </row>
    <row r="2189">
      <c r="N2189" s="126">
        <f>'Recurring Transactions'!$A$42</f>
        <v/>
      </c>
      <c r="O2189" s="126">
        <f>'Recurring Transactions'!$B$42</f>
        <v/>
      </c>
      <c r="P2189" s="126">
        <f>'Recurring Transactions'!$E$42</f>
        <v/>
      </c>
      <c r="Q2189" s="72">
        <f>IF('Recurring Transactions'!$J$42="","",EDATE('Recurring Transactions'!$J$42,7))</f>
        <v/>
      </c>
      <c r="R2189" s="126">
        <f>IF($Q2189="","",TEXT($Q2189,"mmm yyyy"))</f>
        <v/>
      </c>
      <c r="S2189" s="124">
        <f>IF(OR('Recurring Transactions'!$A$42="",$Q2189=""),0,(IF('Recurring Transactions'!$F$42="Monthly",IF(AND('Recurring Transactions'!$J$42&lt;=EOMONTH($Q2189,0),$Q2189&lt;='Recurring Transactions'!$L$42),1,0),IF('Recurring Transactions'!$F$42="Semi-monthly",IF(AND('Recurring Transactions'!$J$42&lt;=EOMONTH($Q2189,0),$Q2189&lt;='Recurring Transactions'!$L$42),2,0),IF('Recurring Transactions'!$F$42="Weekly",IF(AND('Recurring Transactions'!$J$42&lt;=EOMONTH($Q2189,0),$Q2189&lt;='Recurring Transactions'!$L$42),MAX(0,INT((MIN(EOMONTH($Q2189,0),'Recurring Transactions'!$L$42)-'Recurring Transactions'!$J$42)/7)+INT(-(MAX('Recurring Transactions'!$J$42,$Q2189)-'Recurring Transactions'!$J$42)/7)+1),0),IF('Recurring Transactions'!$F$42="Bi-weekly",IF(AND('Recurring Transactions'!$J$42&lt;=EOMONTH($Q2189,0),$Q2189&lt;='Recurring Transactions'!$L$42),MAX(0,INT((MIN(EOMONTH($Q2189,0),'Recurring Transactions'!$L$42)-'Recurring Transactions'!$J$42)/14)+INT(-(MAX('Recurring Transactions'!$J$42,$Q2189)-'Recurring Transactions'!$J$42)/14)+1),0),IF('Recurring Transactions'!$F$42="Quarterly",IF(AND(AND('Recurring Transactions'!$J$42&lt;=EOMONTH($Q2189,0),$Q2189&lt;='Recurring Transactions'!$L$42),MOD((YEAR($Q2189)-YEAR('Recurring Transactions'!$J$42))*12+MONTH($Q2189)-MONTH('Recurring Transactions'!$J$42),3)=0),1,0),IF('Recurring Transactions'!$F$42="Annually",IF(AND(AND('Recurring Transactions'!$J$42&lt;=EOMONTH($Q2189,0),$Q2189&lt;='Recurring Transactions'!$L$42),MONTH($Q2189)=MONTH('Recurring Transactions'!$J$42)),1,0),0)))))))*'Recurring Transactions'!$D$42)</f>
        <v/>
      </c>
    </row>
    <row r="2190">
      <c r="N2190" s="126">
        <f>'Recurring Transactions'!$A$42</f>
        <v/>
      </c>
      <c r="O2190" s="126">
        <f>'Recurring Transactions'!$B$42</f>
        <v/>
      </c>
      <c r="P2190" s="126">
        <f>'Recurring Transactions'!$E$42</f>
        <v/>
      </c>
      <c r="Q2190" s="72">
        <f>IF('Recurring Transactions'!$J$42="","",EDATE('Recurring Transactions'!$J$42,8))</f>
        <v/>
      </c>
      <c r="R2190" s="126">
        <f>IF($Q2190="","",TEXT($Q2190,"mmm yyyy"))</f>
        <v/>
      </c>
      <c r="S2190" s="124">
        <f>IF(OR('Recurring Transactions'!$A$42="",$Q2190=""),0,(IF('Recurring Transactions'!$F$42="Monthly",IF(AND('Recurring Transactions'!$J$42&lt;=EOMONTH($Q2190,0),$Q2190&lt;='Recurring Transactions'!$L$42),1,0),IF('Recurring Transactions'!$F$42="Semi-monthly",IF(AND('Recurring Transactions'!$J$42&lt;=EOMONTH($Q2190,0),$Q2190&lt;='Recurring Transactions'!$L$42),2,0),IF('Recurring Transactions'!$F$42="Weekly",IF(AND('Recurring Transactions'!$J$42&lt;=EOMONTH($Q2190,0),$Q2190&lt;='Recurring Transactions'!$L$42),MAX(0,INT((MIN(EOMONTH($Q2190,0),'Recurring Transactions'!$L$42)-'Recurring Transactions'!$J$42)/7)+INT(-(MAX('Recurring Transactions'!$J$42,$Q2190)-'Recurring Transactions'!$J$42)/7)+1),0),IF('Recurring Transactions'!$F$42="Bi-weekly",IF(AND('Recurring Transactions'!$J$42&lt;=EOMONTH($Q2190,0),$Q2190&lt;='Recurring Transactions'!$L$42),MAX(0,INT((MIN(EOMONTH($Q2190,0),'Recurring Transactions'!$L$42)-'Recurring Transactions'!$J$42)/14)+INT(-(MAX('Recurring Transactions'!$J$42,$Q2190)-'Recurring Transactions'!$J$42)/14)+1),0),IF('Recurring Transactions'!$F$42="Quarterly",IF(AND(AND('Recurring Transactions'!$J$42&lt;=EOMONTH($Q2190,0),$Q2190&lt;='Recurring Transactions'!$L$42),MOD((YEAR($Q2190)-YEAR('Recurring Transactions'!$J$42))*12+MONTH($Q2190)-MONTH('Recurring Transactions'!$J$42),3)=0),1,0),IF('Recurring Transactions'!$F$42="Annually",IF(AND(AND('Recurring Transactions'!$J$42&lt;=EOMONTH($Q2190,0),$Q2190&lt;='Recurring Transactions'!$L$42),MONTH($Q2190)=MONTH('Recurring Transactions'!$J$42)),1,0),0)))))))*'Recurring Transactions'!$D$42)</f>
        <v/>
      </c>
    </row>
    <row r="2191">
      <c r="N2191" s="126">
        <f>'Recurring Transactions'!$A$42</f>
        <v/>
      </c>
      <c r="O2191" s="126">
        <f>'Recurring Transactions'!$B$42</f>
        <v/>
      </c>
      <c r="P2191" s="126">
        <f>'Recurring Transactions'!$E$42</f>
        <v/>
      </c>
      <c r="Q2191" s="72">
        <f>IF('Recurring Transactions'!$J$42="","",EDATE('Recurring Transactions'!$J$42,9))</f>
        <v/>
      </c>
      <c r="R2191" s="126">
        <f>IF($Q2191="","",TEXT($Q2191,"mmm yyyy"))</f>
        <v/>
      </c>
      <c r="S2191" s="124">
        <f>IF(OR('Recurring Transactions'!$A$42="",$Q2191=""),0,(IF('Recurring Transactions'!$F$42="Monthly",IF(AND('Recurring Transactions'!$J$42&lt;=EOMONTH($Q2191,0),$Q2191&lt;='Recurring Transactions'!$L$42),1,0),IF('Recurring Transactions'!$F$42="Semi-monthly",IF(AND('Recurring Transactions'!$J$42&lt;=EOMONTH($Q2191,0),$Q2191&lt;='Recurring Transactions'!$L$42),2,0),IF('Recurring Transactions'!$F$42="Weekly",IF(AND('Recurring Transactions'!$J$42&lt;=EOMONTH($Q2191,0),$Q2191&lt;='Recurring Transactions'!$L$42),MAX(0,INT((MIN(EOMONTH($Q2191,0),'Recurring Transactions'!$L$42)-'Recurring Transactions'!$J$42)/7)+INT(-(MAX('Recurring Transactions'!$J$42,$Q2191)-'Recurring Transactions'!$J$42)/7)+1),0),IF('Recurring Transactions'!$F$42="Bi-weekly",IF(AND('Recurring Transactions'!$J$42&lt;=EOMONTH($Q2191,0),$Q2191&lt;='Recurring Transactions'!$L$42),MAX(0,INT((MIN(EOMONTH($Q2191,0),'Recurring Transactions'!$L$42)-'Recurring Transactions'!$J$42)/14)+INT(-(MAX('Recurring Transactions'!$J$42,$Q2191)-'Recurring Transactions'!$J$42)/14)+1),0),IF('Recurring Transactions'!$F$42="Quarterly",IF(AND(AND('Recurring Transactions'!$J$42&lt;=EOMONTH($Q2191,0),$Q2191&lt;='Recurring Transactions'!$L$42),MOD((YEAR($Q2191)-YEAR('Recurring Transactions'!$J$42))*12+MONTH($Q2191)-MONTH('Recurring Transactions'!$J$42),3)=0),1,0),IF('Recurring Transactions'!$F$42="Annually",IF(AND(AND('Recurring Transactions'!$J$42&lt;=EOMONTH($Q2191,0),$Q2191&lt;='Recurring Transactions'!$L$42),MONTH($Q2191)=MONTH('Recurring Transactions'!$J$42)),1,0),0)))))))*'Recurring Transactions'!$D$42)</f>
        <v/>
      </c>
    </row>
    <row r="2192">
      <c r="N2192" s="126">
        <f>'Recurring Transactions'!$A$42</f>
        <v/>
      </c>
      <c r="O2192" s="126">
        <f>'Recurring Transactions'!$B$42</f>
        <v/>
      </c>
      <c r="P2192" s="126">
        <f>'Recurring Transactions'!$E$42</f>
        <v/>
      </c>
      <c r="Q2192" s="72">
        <f>IF('Recurring Transactions'!$J$42="","",EDATE('Recurring Transactions'!$J$42,10))</f>
        <v/>
      </c>
      <c r="R2192" s="126">
        <f>IF($Q2192="","",TEXT($Q2192,"mmm yyyy"))</f>
        <v/>
      </c>
      <c r="S2192" s="124">
        <f>IF(OR('Recurring Transactions'!$A$42="",$Q2192=""),0,(IF('Recurring Transactions'!$F$42="Monthly",IF(AND('Recurring Transactions'!$J$42&lt;=EOMONTH($Q2192,0),$Q2192&lt;='Recurring Transactions'!$L$42),1,0),IF('Recurring Transactions'!$F$42="Semi-monthly",IF(AND('Recurring Transactions'!$J$42&lt;=EOMONTH($Q2192,0),$Q2192&lt;='Recurring Transactions'!$L$42),2,0),IF('Recurring Transactions'!$F$42="Weekly",IF(AND('Recurring Transactions'!$J$42&lt;=EOMONTH($Q2192,0),$Q2192&lt;='Recurring Transactions'!$L$42),MAX(0,INT((MIN(EOMONTH($Q2192,0),'Recurring Transactions'!$L$42)-'Recurring Transactions'!$J$42)/7)+INT(-(MAX('Recurring Transactions'!$J$42,$Q2192)-'Recurring Transactions'!$J$42)/7)+1),0),IF('Recurring Transactions'!$F$42="Bi-weekly",IF(AND('Recurring Transactions'!$J$42&lt;=EOMONTH($Q2192,0),$Q2192&lt;='Recurring Transactions'!$L$42),MAX(0,INT((MIN(EOMONTH($Q2192,0),'Recurring Transactions'!$L$42)-'Recurring Transactions'!$J$42)/14)+INT(-(MAX('Recurring Transactions'!$J$42,$Q2192)-'Recurring Transactions'!$J$42)/14)+1),0),IF('Recurring Transactions'!$F$42="Quarterly",IF(AND(AND('Recurring Transactions'!$J$42&lt;=EOMONTH($Q2192,0),$Q2192&lt;='Recurring Transactions'!$L$42),MOD((YEAR($Q2192)-YEAR('Recurring Transactions'!$J$42))*12+MONTH($Q2192)-MONTH('Recurring Transactions'!$J$42),3)=0),1,0),IF('Recurring Transactions'!$F$42="Annually",IF(AND(AND('Recurring Transactions'!$J$42&lt;=EOMONTH($Q2192,0),$Q2192&lt;='Recurring Transactions'!$L$42),MONTH($Q2192)=MONTH('Recurring Transactions'!$J$42)),1,0),0)))))))*'Recurring Transactions'!$D$42)</f>
        <v/>
      </c>
    </row>
    <row r="2193">
      <c r="N2193" s="126">
        <f>'Recurring Transactions'!$A$42</f>
        <v/>
      </c>
      <c r="O2193" s="126">
        <f>'Recurring Transactions'!$B$42</f>
        <v/>
      </c>
      <c r="P2193" s="126">
        <f>'Recurring Transactions'!$E$42</f>
        <v/>
      </c>
      <c r="Q2193" s="72">
        <f>IF('Recurring Transactions'!$J$42="","",EDATE('Recurring Transactions'!$J$42,11))</f>
        <v/>
      </c>
      <c r="R2193" s="126">
        <f>IF($Q2193="","",TEXT($Q2193,"mmm yyyy"))</f>
        <v/>
      </c>
      <c r="S2193" s="124">
        <f>IF(OR('Recurring Transactions'!$A$42="",$Q2193=""),0,(IF('Recurring Transactions'!$F$42="Monthly",IF(AND('Recurring Transactions'!$J$42&lt;=EOMONTH($Q2193,0),$Q2193&lt;='Recurring Transactions'!$L$42),1,0),IF('Recurring Transactions'!$F$42="Semi-monthly",IF(AND('Recurring Transactions'!$J$42&lt;=EOMONTH($Q2193,0),$Q2193&lt;='Recurring Transactions'!$L$42),2,0),IF('Recurring Transactions'!$F$42="Weekly",IF(AND('Recurring Transactions'!$J$42&lt;=EOMONTH($Q2193,0),$Q2193&lt;='Recurring Transactions'!$L$42),MAX(0,INT((MIN(EOMONTH($Q2193,0),'Recurring Transactions'!$L$42)-'Recurring Transactions'!$J$42)/7)+INT(-(MAX('Recurring Transactions'!$J$42,$Q2193)-'Recurring Transactions'!$J$42)/7)+1),0),IF('Recurring Transactions'!$F$42="Bi-weekly",IF(AND('Recurring Transactions'!$J$42&lt;=EOMONTH($Q2193,0),$Q2193&lt;='Recurring Transactions'!$L$42),MAX(0,INT((MIN(EOMONTH($Q2193,0),'Recurring Transactions'!$L$42)-'Recurring Transactions'!$J$42)/14)+INT(-(MAX('Recurring Transactions'!$J$42,$Q2193)-'Recurring Transactions'!$J$42)/14)+1),0),IF('Recurring Transactions'!$F$42="Quarterly",IF(AND(AND('Recurring Transactions'!$J$42&lt;=EOMONTH($Q2193,0),$Q2193&lt;='Recurring Transactions'!$L$42),MOD((YEAR($Q2193)-YEAR('Recurring Transactions'!$J$42))*12+MONTH($Q2193)-MONTH('Recurring Transactions'!$J$42),3)=0),1,0),IF('Recurring Transactions'!$F$42="Annually",IF(AND(AND('Recurring Transactions'!$J$42&lt;=EOMONTH($Q2193,0),$Q2193&lt;='Recurring Transactions'!$L$42),MONTH($Q2193)=MONTH('Recurring Transactions'!$J$42)),1,0),0)))))))*'Recurring Transactions'!$D$42)</f>
        <v/>
      </c>
    </row>
    <row r="2194">
      <c r="N2194" s="126">
        <f>'Recurring Transactions'!$A$42</f>
        <v/>
      </c>
      <c r="O2194" s="126">
        <f>'Recurring Transactions'!$B$42</f>
        <v/>
      </c>
      <c r="P2194" s="126">
        <f>'Recurring Transactions'!$E$42</f>
        <v/>
      </c>
      <c r="Q2194" s="72">
        <f>IF('Recurring Transactions'!$J$42="","",EDATE('Recurring Transactions'!$J$42,12))</f>
        <v/>
      </c>
      <c r="R2194" s="126">
        <f>IF($Q2194="","",TEXT($Q2194,"mmm yyyy"))</f>
        <v/>
      </c>
      <c r="S2194" s="124">
        <f>IF(OR('Recurring Transactions'!$A$42="",$Q2194=""),0,(IF('Recurring Transactions'!$F$42="Monthly",IF(AND('Recurring Transactions'!$J$42&lt;=EOMONTH($Q2194,0),$Q2194&lt;='Recurring Transactions'!$L$42),1,0),IF('Recurring Transactions'!$F$42="Semi-monthly",IF(AND('Recurring Transactions'!$J$42&lt;=EOMONTH($Q2194,0),$Q2194&lt;='Recurring Transactions'!$L$42),2,0),IF('Recurring Transactions'!$F$42="Weekly",IF(AND('Recurring Transactions'!$J$42&lt;=EOMONTH($Q2194,0),$Q2194&lt;='Recurring Transactions'!$L$42),MAX(0,INT((MIN(EOMONTH($Q2194,0),'Recurring Transactions'!$L$42)-'Recurring Transactions'!$J$42)/7)+INT(-(MAX('Recurring Transactions'!$J$42,$Q2194)-'Recurring Transactions'!$J$42)/7)+1),0),IF('Recurring Transactions'!$F$42="Bi-weekly",IF(AND('Recurring Transactions'!$J$42&lt;=EOMONTH($Q2194,0),$Q2194&lt;='Recurring Transactions'!$L$42),MAX(0,INT((MIN(EOMONTH($Q2194,0),'Recurring Transactions'!$L$42)-'Recurring Transactions'!$J$42)/14)+INT(-(MAX('Recurring Transactions'!$J$42,$Q2194)-'Recurring Transactions'!$J$42)/14)+1),0),IF('Recurring Transactions'!$F$42="Quarterly",IF(AND(AND('Recurring Transactions'!$J$42&lt;=EOMONTH($Q2194,0),$Q2194&lt;='Recurring Transactions'!$L$42),MOD((YEAR($Q2194)-YEAR('Recurring Transactions'!$J$42))*12+MONTH($Q2194)-MONTH('Recurring Transactions'!$J$42),3)=0),1,0),IF('Recurring Transactions'!$F$42="Annually",IF(AND(AND('Recurring Transactions'!$J$42&lt;=EOMONTH($Q2194,0),$Q2194&lt;='Recurring Transactions'!$L$42),MONTH($Q2194)=MONTH('Recurring Transactions'!$J$42)),1,0),0)))))))*'Recurring Transactions'!$D$42)</f>
        <v/>
      </c>
    </row>
    <row r="2195">
      <c r="N2195" s="126">
        <f>'Recurring Transactions'!$A$42</f>
        <v/>
      </c>
      <c r="O2195" s="126">
        <f>'Recurring Transactions'!$B$42</f>
        <v/>
      </c>
      <c r="P2195" s="126">
        <f>'Recurring Transactions'!$E$42</f>
        <v/>
      </c>
      <c r="Q2195" s="72">
        <f>IF('Recurring Transactions'!$J$42="","",EDATE('Recurring Transactions'!$J$42,13))</f>
        <v/>
      </c>
      <c r="R2195" s="126">
        <f>IF($Q2195="","",TEXT($Q2195,"mmm yyyy"))</f>
        <v/>
      </c>
      <c r="S2195" s="124">
        <f>IF(OR('Recurring Transactions'!$A$42="",$Q2195=""),0,(IF('Recurring Transactions'!$F$42="Monthly",IF(AND('Recurring Transactions'!$J$42&lt;=EOMONTH($Q2195,0),$Q2195&lt;='Recurring Transactions'!$L$42),1,0),IF('Recurring Transactions'!$F$42="Semi-monthly",IF(AND('Recurring Transactions'!$J$42&lt;=EOMONTH($Q2195,0),$Q2195&lt;='Recurring Transactions'!$L$42),2,0),IF('Recurring Transactions'!$F$42="Weekly",IF(AND('Recurring Transactions'!$J$42&lt;=EOMONTH($Q2195,0),$Q2195&lt;='Recurring Transactions'!$L$42),MAX(0,INT((MIN(EOMONTH($Q2195,0),'Recurring Transactions'!$L$42)-'Recurring Transactions'!$J$42)/7)+INT(-(MAX('Recurring Transactions'!$J$42,$Q2195)-'Recurring Transactions'!$J$42)/7)+1),0),IF('Recurring Transactions'!$F$42="Bi-weekly",IF(AND('Recurring Transactions'!$J$42&lt;=EOMONTH($Q2195,0),$Q2195&lt;='Recurring Transactions'!$L$42),MAX(0,INT((MIN(EOMONTH($Q2195,0),'Recurring Transactions'!$L$42)-'Recurring Transactions'!$J$42)/14)+INT(-(MAX('Recurring Transactions'!$J$42,$Q2195)-'Recurring Transactions'!$J$42)/14)+1),0),IF('Recurring Transactions'!$F$42="Quarterly",IF(AND(AND('Recurring Transactions'!$J$42&lt;=EOMONTH($Q2195,0),$Q2195&lt;='Recurring Transactions'!$L$42),MOD((YEAR($Q2195)-YEAR('Recurring Transactions'!$J$42))*12+MONTH($Q2195)-MONTH('Recurring Transactions'!$J$42),3)=0),1,0),IF('Recurring Transactions'!$F$42="Annually",IF(AND(AND('Recurring Transactions'!$J$42&lt;=EOMONTH($Q2195,0),$Q2195&lt;='Recurring Transactions'!$L$42),MONTH($Q2195)=MONTH('Recurring Transactions'!$J$42)),1,0),0)))))))*'Recurring Transactions'!$D$42)</f>
        <v/>
      </c>
    </row>
    <row r="2196">
      <c r="N2196" s="126">
        <f>'Recurring Transactions'!$A$42</f>
        <v/>
      </c>
      <c r="O2196" s="126">
        <f>'Recurring Transactions'!$B$42</f>
        <v/>
      </c>
      <c r="P2196" s="126">
        <f>'Recurring Transactions'!$E$42</f>
        <v/>
      </c>
      <c r="Q2196" s="72">
        <f>IF('Recurring Transactions'!$J$42="","",EDATE('Recurring Transactions'!$J$42,14))</f>
        <v/>
      </c>
      <c r="R2196" s="126">
        <f>IF($Q2196="","",TEXT($Q2196,"mmm yyyy"))</f>
        <v/>
      </c>
      <c r="S2196" s="124">
        <f>IF(OR('Recurring Transactions'!$A$42="",$Q2196=""),0,(IF('Recurring Transactions'!$F$42="Monthly",IF(AND('Recurring Transactions'!$J$42&lt;=EOMONTH($Q2196,0),$Q2196&lt;='Recurring Transactions'!$L$42),1,0),IF('Recurring Transactions'!$F$42="Semi-monthly",IF(AND('Recurring Transactions'!$J$42&lt;=EOMONTH($Q2196,0),$Q2196&lt;='Recurring Transactions'!$L$42),2,0),IF('Recurring Transactions'!$F$42="Weekly",IF(AND('Recurring Transactions'!$J$42&lt;=EOMONTH($Q2196,0),$Q2196&lt;='Recurring Transactions'!$L$42),MAX(0,INT((MIN(EOMONTH($Q2196,0),'Recurring Transactions'!$L$42)-'Recurring Transactions'!$J$42)/7)+INT(-(MAX('Recurring Transactions'!$J$42,$Q2196)-'Recurring Transactions'!$J$42)/7)+1),0),IF('Recurring Transactions'!$F$42="Bi-weekly",IF(AND('Recurring Transactions'!$J$42&lt;=EOMONTH($Q2196,0),$Q2196&lt;='Recurring Transactions'!$L$42),MAX(0,INT((MIN(EOMONTH($Q2196,0),'Recurring Transactions'!$L$42)-'Recurring Transactions'!$J$42)/14)+INT(-(MAX('Recurring Transactions'!$J$42,$Q2196)-'Recurring Transactions'!$J$42)/14)+1),0),IF('Recurring Transactions'!$F$42="Quarterly",IF(AND(AND('Recurring Transactions'!$J$42&lt;=EOMONTH($Q2196,0),$Q2196&lt;='Recurring Transactions'!$L$42),MOD((YEAR($Q2196)-YEAR('Recurring Transactions'!$J$42))*12+MONTH($Q2196)-MONTH('Recurring Transactions'!$J$42),3)=0),1,0),IF('Recurring Transactions'!$F$42="Annually",IF(AND(AND('Recurring Transactions'!$J$42&lt;=EOMONTH($Q2196,0),$Q2196&lt;='Recurring Transactions'!$L$42),MONTH($Q2196)=MONTH('Recurring Transactions'!$J$42)),1,0),0)))))))*'Recurring Transactions'!$D$42)</f>
        <v/>
      </c>
    </row>
    <row r="2197">
      <c r="N2197" s="126">
        <f>'Recurring Transactions'!$A$42</f>
        <v/>
      </c>
      <c r="O2197" s="126">
        <f>'Recurring Transactions'!$B$42</f>
        <v/>
      </c>
      <c r="P2197" s="126">
        <f>'Recurring Transactions'!$E$42</f>
        <v/>
      </c>
      <c r="Q2197" s="72">
        <f>IF('Recurring Transactions'!$J$42="","",EDATE('Recurring Transactions'!$J$42,15))</f>
        <v/>
      </c>
      <c r="R2197" s="126">
        <f>IF($Q2197="","",TEXT($Q2197,"mmm yyyy"))</f>
        <v/>
      </c>
      <c r="S2197" s="124">
        <f>IF(OR('Recurring Transactions'!$A$42="",$Q2197=""),0,(IF('Recurring Transactions'!$F$42="Monthly",IF(AND('Recurring Transactions'!$J$42&lt;=EOMONTH($Q2197,0),$Q2197&lt;='Recurring Transactions'!$L$42),1,0),IF('Recurring Transactions'!$F$42="Semi-monthly",IF(AND('Recurring Transactions'!$J$42&lt;=EOMONTH($Q2197,0),$Q2197&lt;='Recurring Transactions'!$L$42),2,0),IF('Recurring Transactions'!$F$42="Weekly",IF(AND('Recurring Transactions'!$J$42&lt;=EOMONTH($Q2197,0),$Q2197&lt;='Recurring Transactions'!$L$42),MAX(0,INT((MIN(EOMONTH($Q2197,0),'Recurring Transactions'!$L$42)-'Recurring Transactions'!$J$42)/7)+INT(-(MAX('Recurring Transactions'!$J$42,$Q2197)-'Recurring Transactions'!$J$42)/7)+1),0),IF('Recurring Transactions'!$F$42="Bi-weekly",IF(AND('Recurring Transactions'!$J$42&lt;=EOMONTH($Q2197,0),$Q2197&lt;='Recurring Transactions'!$L$42),MAX(0,INT((MIN(EOMONTH($Q2197,0),'Recurring Transactions'!$L$42)-'Recurring Transactions'!$J$42)/14)+INT(-(MAX('Recurring Transactions'!$J$42,$Q2197)-'Recurring Transactions'!$J$42)/14)+1),0),IF('Recurring Transactions'!$F$42="Quarterly",IF(AND(AND('Recurring Transactions'!$J$42&lt;=EOMONTH($Q2197,0),$Q2197&lt;='Recurring Transactions'!$L$42),MOD((YEAR($Q2197)-YEAR('Recurring Transactions'!$J$42))*12+MONTH($Q2197)-MONTH('Recurring Transactions'!$J$42),3)=0),1,0),IF('Recurring Transactions'!$F$42="Annually",IF(AND(AND('Recurring Transactions'!$J$42&lt;=EOMONTH($Q2197,0),$Q2197&lt;='Recurring Transactions'!$L$42),MONTH($Q2197)=MONTH('Recurring Transactions'!$J$42)),1,0),0)))))))*'Recurring Transactions'!$D$42)</f>
        <v/>
      </c>
    </row>
    <row r="2198">
      <c r="N2198" s="126">
        <f>'Recurring Transactions'!$A$42</f>
        <v/>
      </c>
      <c r="O2198" s="126">
        <f>'Recurring Transactions'!$B$42</f>
        <v/>
      </c>
      <c r="P2198" s="126">
        <f>'Recurring Transactions'!$E$42</f>
        <v/>
      </c>
      <c r="Q2198" s="72">
        <f>IF('Recurring Transactions'!$J$42="","",EDATE('Recurring Transactions'!$J$42,16))</f>
        <v/>
      </c>
      <c r="R2198" s="126">
        <f>IF($Q2198="","",TEXT($Q2198,"mmm yyyy"))</f>
        <v/>
      </c>
      <c r="S2198" s="124">
        <f>IF(OR('Recurring Transactions'!$A$42="",$Q2198=""),0,(IF('Recurring Transactions'!$F$42="Monthly",IF(AND('Recurring Transactions'!$J$42&lt;=EOMONTH($Q2198,0),$Q2198&lt;='Recurring Transactions'!$L$42),1,0),IF('Recurring Transactions'!$F$42="Semi-monthly",IF(AND('Recurring Transactions'!$J$42&lt;=EOMONTH($Q2198,0),$Q2198&lt;='Recurring Transactions'!$L$42),2,0),IF('Recurring Transactions'!$F$42="Weekly",IF(AND('Recurring Transactions'!$J$42&lt;=EOMONTH($Q2198,0),$Q2198&lt;='Recurring Transactions'!$L$42),MAX(0,INT((MIN(EOMONTH($Q2198,0),'Recurring Transactions'!$L$42)-'Recurring Transactions'!$J$42)/7)+INT(-(MAX('Recurring Transactions'!$J$42,$Q2198)-'Recurring Transactions'!$J$42)/7)+1),0),IF('Recurring Transactions'!$F$42="Bi-weekly",IF(AND('Recurring Transactions'!$J$42&lt;=EOMONTH($Q2198,0),$Q2198&lt;='Recurring Transactions'!$L$42),MAX(0,INT((MIN(EOMONTH($Q2198,0),'Recurring Transactions'!$L$42)-'Recurring Transactions'!$J$42)/14)+INT(-(MAX('Recurring Transactions'!$J$42,$Q2198)-'Recurring Transactions'!$J$42)/14)+1),0),IF('Recurring Transactions'!$F$42="Quarterly",IF(AND(AND('Recurring Transactions'!$J$42&lt;=EOMONTH($Q2198,0),$Q2198&lt;='Recurring Transactions'!$L$42),MOD((YEAR($Q2198)-YEAR('Recurring Transactions'!$J$42))*12+MONTH($Q2198)-MONTH('Recurring Transactions'!$J$42),3)=0),1,0),IF('Recurring Transactions'!$F$42="Annually",IF(AND(AND('Recurring Transactions'!$J$42&lt;=EOMONTH($Q2198,0),$Q2198&lt;='Recurring Transactions'!$L$42),MONTH($Q2198)=MONTH('Recurring Transactions'!$J$42)),1,0),0)))))))*'Recurring Transactions'!$D$42)</f>
        <v/>
      </c>
    </row>
    <row r="2199">
      <c r="N2199" s="126">
        <f>'Recurring Transactions'!$A$42</f>
        <v/>
      </c>
      <c r="O2199" s="126">
        <f>'Recurring Transactions'!$B$42</f>
        <v/>
      </c>
      <c r="P2199" s="126">
        <f>'Recurring Transactions'!$E$42</f>
        <v/>
      </c>
      <c r="Q2199" s="72">
        <f>IF('Recurring Transactions'!$J$42="","",EDATE('Recurring Transactions'!$J$42,17))</f>
        <v/>
      </c>
      <c r="R2199" s="126">
        <f>IF($Q2199="","",TEXT($Q2199,"mmm yyyy"))</f>
        <v/>
      </c>
      <c r="S2199" s="124">
        <f>IF(OR('Recurring Transactions'!$A$42="",$Q2199=""),0,(IF('Recurring Transactions'!$F$42="Monthly",IF(AND('Recurring Transactions'!$J$42&lt;=EOMONTH($Q2199,0),$Q2199&lt;='Recurring Transactions'!$L$42),1,0),IF('Recurring Transactions'!$F$42="Semi-monthly",IF(AND('Recurring Transactions'!$J$42&lt;=EOMONTH($Q2199,0),$Q2199&lt;='Recurring Transactions'!$L$42),2,0),IF('Recurring Transactions'!$F$42="Weekly",IF(AND('Recurring Transactions'!$J$42&lt;=EOMONTH($Q2199,0),$Q2199&lt;='Recurring Transactions'!$L$42),MAX(0,INT((MIN(EOMONTH($Q2199,0),'Recurring Transactions'!$L$42)-'Recurring Transactions'!$J$42)/7)+INT(-(MAX('Recurring Transactions'!$J$42,$Q2199)-'Recurring Transactions'!$J$42)/7)+1),0),IF('Recurring Transactions'!$F$42="Bi-weekly",IF(AND('Recurring Transactions'!$J$42&lt;=EOMONTH($Q2199,0),$Q2199&lt;='Recurring Transactions'!$L$42),MAX(0,INT((MIN(EOMONTH($Q2199,0),'Recurring Transactions'!$L$42)-'Recurring Transactions'!$J$42)/14)+INT(-(MAX('Recurring Transactions'!$J$42,$Q2199)-'Recurring Transactions'!$J$42)/14)+1),0),IF('Recurring Transactions'!$F$42="Quarterly",IF(AND(AND('Recurring Transactions'!$J$42&lt;=EOMONTH($Q2199,0),$Q2199&lt;='Recurring Transactions'!$L$42),MOD((YEAR($Q2199)-YEAR('Recurring Transactions'!$J$42))*12+MONTH($Q2199)-MONTH('Recurring Transactions'!$J$42),3)=0),1,0),IF('Recurring Transactions'!$F$42="Annually",IF(AND(AND('Recurring Transactions'!$J$42&lt;=EOMONTH($Q2199,0),$Q2199&lt;='Recurring Transactions'!$L$42),MONTH($Q2199)=MONTH('Recurring Transactions'!$J$42)),1,0),0)))))))*'Recurring Transactions'!$D$42)</f>
        <v/>
      </c>
    </row>
    <row r="2200">
      <c r="N2200" s="126">
        <f>'Recurring Transactions'!$A$42</f>
        <v/>
      </c>
      <c r="O2200" s="126">
        <f>'Recurring Transactions'!$B$42</f>
        <v/>
      </c>
      <c r="P2200" s="126">
        <f>'Recurring Transactions'!$E$42</f>
        <v/>
      </c>
      <c r="Q2200" s="72">
        <f>IF('Recurring Transactions'!$J$42="","",EDATE('Recurring Transactions'!$J$42,18))</f>
        <v/>
      </c>
      <c r="R2200" s="126">
        <f>IF($Q2200="","",TEXT($Q2200,"mmm yyyy"))</f>
        <v/>
      </c>
      <c r="S2200" s="124">
        <f>IF(OR('Recurring Transactions'!$A$42="",$Q2200=""),0,(IF('Recurring Transactions'!$F$42="Monthly",IF(AND('Recurring Transactions'!$J$42&lt;=EOMONTH($Q2200,0),$Q2200&lt;='Recurring Transactions'!$L$42),1,0),IF('Recurring Transactions'!$F$42="Semi-monthly",IF(AND('Recurring Transactions'!$J$42&lt;=EOMONTH($Q2200,0),$Q2200&lt;='Recurring Transactions'!$L$42),2,0),IF('Recurring Transactions'!$F$42="Weekly",IF(AND('Recurring Transactions'!$J$42&lt;=EOMONTH($Q2200,0),$Q2200&lt;='Recurring Transactions'!$L$42),MAX(0,INT((MIN(EOMONTH($Q2200,0),'Recurring Transactions'!$L$42)-'Recurring Transactions'!$J$42)/7)+INT(-(MAX('Recurring Transactions'!$J$42,$Q2200)-'Recurring Transactions'!$J$42)/7)+1),0),IF('Recurring Transactions'!$F$42="Bi-weekly",IF(AND('Recurring Transactions'!$J$42&lt;=EOMONTH($Q2200,0),$Q2200&lt;='Recurring Transactions'!$L$42),MAX(0,INT((MIN(EOMONTH($Q2200,0),'Recurring Transactions'!$L$42)-'Recurring Transactions'!$J$42)/14)+INT(-(MAX('Recurring Transactions'!$J$42,$Q2200)-'Recurring Transactions'!$J$42)/14)+1),0),IF('Recurring Transactions'!$F$42="Quarterly",IF(AND(AND('Recurring Transactions'!$J$42&lt;=EOMONTH($Q2200,0),$Q2200&lt;='Recurring Transactions'!$L$42),MOD((YEAR($Q2200)-YEAR('Recurring Transactions'!$J$42))*12+MONTH($Q2200)-MONTH('Recurring Transactions'!$J$42),3)=0),1,0),IF('Recurring Transactions'!$F$42="Annually",IF(AND(AND('Recurring Transactions'!$J$42&lt;=EOMONTH($Q2200,0),$Q2200&lt;='Recurring Transactions'!$L$42),MONTH($Q2200)=MONTH('Recurring Transactions'!$J$42)),1,0),0)))))))*'Recurring Transactions'!$D$42)</f>
        <v/>
      </c>
    </row>
    <row r="2201">
      <c r="N2201" s="126">
        <f>'Recurring Transactions'!$A$42</f>
        <v/>
      </c>
      <c r="O2201" s="126">
        <f>'Recurring Transactions'!$B$42</f>
        <v/>
      </c>
      <c r="P2201" s="126">
        <f>'Recurring Transactions'!$E$42</f>
        <v/>
      </c>
      <c r="Q2201" s="72">
        <f>IF('Recurring Transactions'!$J$42="","",EDATE('Recurring Transactions'!$J$42,19))</f>
        <v/>
      </c>
      <c r="R2201" s="126">
        <f>IF($Q2201="","",TEXT($Q2201,"mmm yyyy"))</f>
        <v/>
      </c>
      <c r="S2201" s="124">
        <f>IF(OR('Recurring Transactions'!$A$42="",$Q2201=""),0,(IF('Recurring Transactions'!$F$42="Monthly",IF(AND('Recurring Transactions'!$J$42&lt;=EOMONTH($Q2201,0),$Q2201&lt;='Recurring Transactions'!$L$42),1,0),IF('Recurring Transactions'!$F$42="Semi-monthly",IF(AND('Recurring Transactions'!$J$42&lt;=EOMONTH($Q2201,0),$Q2201&lt;='Recurring Transactions'!$L$42),2,0),IF('Recurring Transactions'!$F$42="Weekly",IF(AND('Recurring Transactions'!$J$42&lt;=EOMONTH($Q2201,0),$Q2201&lt;='Recurring Transactions'!$L$42),MAX(0,INT((MIN(EOMONTH($Q2201,0),'Recurring Transactions'!$L$42)-'Recurring Transactions'!$J$42)/7)+INT(-(MAX('Recurring Transactions'!$J$42,$Q2201)-'Recurring Transactions'!$J$42)/7)+1),0),IF('Recurring Transactions'!$F$42="Bi-weekly",IF(AND('Recurring Transactions'!$J$42&lt;=EOMONTH($Q2201,0),$Q2201&lt;='Recurring Transactions'!$L$42),MAX(0,INT((MIN(EOMONTH($Q2201,0),'Recurring Transactions'!$L$42)-'Recurring Transactions'!$J$42)/14)+INT(-(MAX('Recurring Transactions'!$J$42,$Q2201)-'Recurring Transactions'!$J$42)/14)+1),0),IF('Recurring Transactions'!$F$42="Quarterly",IF(AND(AND('Recurring Transactions'!$J$42&lt;=EOMONTH($Q2201,0),$Q2201&lt;='Recurring Transactions'!$L$42),MOD((YEAR($Q2201)-YEAR('Recurring Transactions'!$J$42))*12+MONTH($Q2201)-MONTH('Recurring Transactions'!$J$42),3)=0),1,0),IF('Recurring Transactions'!$F$42="Annually",IF(AND(AND('Recurring Transactions'!$J$42&lt;=EOMONTH($Q2201,0),$Q2201&lt;='Recurring Transactions'!$L$42),MONTH($Q2201)=MONTH('Recurring Transactions'!$J$42)),1,0),0)))))))*'Recurring Transactions'!$D$42)</f>
        <v/>
      </c>
    </row>
    <row r="2202">
      <c r="N2202" s="126">
        <f>'Recurring Transactions'!$A$42</f>
        <v/>
      </c>
      <c r="O2202" s="126">
        <f>'Recurring Transactions'!$B$42</f>
        <v/>
      </c>
      <c r="P2202" s="126">
        <f>'Recurring Transactions'!$E$42</f>
        <v/>
      </c>
      <c r="Q2202" s="72">
        <f>IF('Recurring Transactions'!$J$42="","",EDATE('Recurring Transactions'!$J$42,20))</f>
        <v/>
      </c>
      <c r="R2202" s="126">
        <f>IF($Q2202="","",TEXT($Q2202,"mmm yyyy"))</f>
        <v/>
      </c>
      <c r="S2202" s="124">
        <f>IF(OR('Recurring Transactions'!$A$42="",$Q2202=""),0,(IF('Recurring Transactions'!$F$42="Monthly",IF(AND('Recurring Transactions'!$J$42&lt;=EOMONTH($Q2202,0),$Q2202&lt;='Recurring Transactions'!$L$42),1,0),IF('Recurring Transactions'!$F$42="Semi-monthly",IF(AND('Recurring Transactions'!$J$42&lt;=EOMONTH($Q2202,0),$Q2202&lt;='Recurring Transactions'!$L$42),2,0),IF('Recurring Transactions'!$F$42="Weekly",IF(AND('Recurring Transactions'!$J$42&lt;=EOMONTH($Q2202,0),$Q2202&lt;='Recurring Transactions'!$L$42),MAX(0,INT((MIN(EOMONTH($Q2202,0),'Recurring Transactions'!$L$42)-'Recurring Transactions'!$J$42)/7)+INT(-(MAX('Recurring Transactions'!$J$42,$Q2202)-'Recurring Transactions'!$J$42)/7)+1),0),IF('Recurring Transactions'!$F$42="Bi-weekly",IF(AND('Recurring Transactions'!$J$42&lt;=EOMONTH($Q2202,0),$Q2202&lt;='Recurring Transactions'!$L$42),MAX(0,INT((MIN(EOMONTH($Q2202,0),'Recurring Transactions'!$L$42)-'Recurring Transactions'!$J$42)/14)+INT(-(MAX('Recurring Transactions'!$J$42,$Q2202)-'Recurring Transactions'!$J$42)/14)+1),0),IF('Recurring Transactions'!$F$42="Quarterly",IF(AND(AND('Recurring Transactions'!$J$42&lt;=EOMONTH($Q2202,0),$Q2202&lt;='Recurring Transactions'!$L$42),MOD((YEAR($Q2202)-YEAR('Recurring Transactions'!$J$42))*12+MONTH($Q2202)-MONTH('Recurring Transactions'!$J$42),3)=0),1,0),IF('Recurring Transactions'!$F$42="Annually",IF(AND(AND('Recurring Transactions'!$J$42&lt;=EOMONTH($Q2202,0),$Q2202&lt;='Recurring Transactions'!$L$42),MONTH($Q2202)=MONTH('Recurring Transactions'!$J$42)),1,0),0)))))))*'Recurring Transactions'!$D$42)</f>
        <v/>
      </c>
    </row>
    <row r="2203">
      <c r="N2203" s="126">
        <f>'Recurring Transactions'!$A$42</f>
        <v/>
      </c>
      <c r="O2203" s="126">
        <f>'Recurring Transactions'!$B$42</f>
        <v/>
      </c>
      <c r="P2203" s="126">
        <f>'Recurring Transactions'!$E$42</f>
        <v/>
      </c>
      <c r="Q2203" s="72">
        <f>IF('Recurring Transactions'!$J$42="","",EDATE('Recurring Transactions'!$J$42,21))</f>
        <v/>
      </c>
      <c r="R2203" s="126">
        <f>IF($Q2203="","",TEXT($Q2203,"mmm yyyy"))</f>
        <v/>
      </c>
      <c r="S2203" s="124">
        <f>IF(OR('Recurring Transactions'!$A$42="",$Q2203=""),0,(IF('Recurring Transactions'!$F$42="Monthly",IF(AND('Recurring Transactions'!$J$42&lt;=EOMONTH($Q2203,0),$Q2203&lt;='Recurring Transactions'!$L$42),1,0),IF('Recurring Transactions'!$F$42="Semi-monthly",IF(AND('Recurring Transactions'!$J$42&lt;=EOMONTH($Q2203,0),$Q2203&lt;='Recurring Transactions'!$L$42),2,0),IF('Recurring Transactions'!$F$42="Weekly",IF(AND('Recurring Transactions'!$J$42&lt;=EOMONTH($Q2203,0),$Q2203&lt;='Recurring Transactions'!$L$42),MAX(0,INT((MIN(EOMONTH($Q2203,0),'Recurring Transactions'!$L$42)-'Recurring Transactions'!$J$42)/7)+INT(-(MAX('Recurring Transactions'!$J$42,$Q2203)-'Recurring Transactions'!$J$42)/7)+1),0),IF('Recurring Transactions'!$F$42="Bi-weekly",IF(AND('Recurring Transactions'!$J$42&lt;=EOMONTH($Q2203,0),$Q2203&lt;='Recurring Transactions'!$L$42),MAX(0,INT((MIN(EOMONTH($Q2203,0),'Recurring Transactions'!$L$42)-'Recurring Transactions'!$J$42)/14)+INT(-(MAX('Recurring Transactions'!$J$42,$Q2203)-'Recurring Transactions'!$J$42)/14)+1),0),IF('Recurring Transactions'!$F$42="Quarterly",IF(AND(AND('Recurring Transactions'!$J$42&lt;=EOMONTH($Q2203,0),$Q2203&lt;='Recurring Transactions'!$L$42),MOD((YEAR($Q2203)-YEAR('Recurring Transactions'!$J$42))*12+MONTH($Q2203)-MONTH('Recurring Transactions'!$J$42),3)=0),1,0),IF('Recurring Transactions'!$F$42="Annually",IF(AND(AND('Recurring Transactions'!$J$42&lt;=EOMONTH($Q2203,0),$Q2203&lt;='Recurring Transactions'!$L$42),MONTH($Q2203)=MONTH('Recurring Transactions'!$J$42)),1,0),0)))))))*'Recurring Transactions'!$D$42)</f>
        <v/>
      </c>
    </row>
    <row r="2204">
      <c r="N2204" s="126">
        <f>'Recurring Transactions'!$A$42</f>
        <v/>
      </c>
      <c r="O2204" s="126">
        <f>'Recurring Transactions'!$B$42</f>
        <v/>
      </c>
      <c r="P2204" s="126">
        <f>'Recurring Transactions'!$E$42</f>
        <v/>
      </c>
      <c r="Q2204" s="72">
        <f>IF('Recurring Transactions'!$J$42="","",EDATE('Recurring Transactions'!$J$42,22))</f>
        <v/>
      </c>
      <c r="R2204" s="126">
        <f>IF($Q2204="","",TEXT($Q2204,"mmm yyyy"))</f>
        <v/>
      </c>
      <c r="S2204" s="124">
        <f>IF(OR('Recurring Transactions'!$A$42="",$Q2204=""),0,(IF('Recurring Transactions'!$F$42="Monthly",IF(AND('Recurring Transactions'!$J$42&lt;=EOMONTH($Q2204,0),$Q2204&lt;='Recurring Transactions'!$L$42),1,0),IF('Recurring Transactions'!$F$42="Semi-monthly",IF(AND('Recurring Transactions'!$J$42&lt;=EOMONTH($Q2204,0),$Q2204&lt;='Recurring Transactions'!$L$42),2,0),IF('Recurring Transactions'!$F$42="Weekly",IF(AND('Recurring Transactions'!$J$42&lt;=EOMONTH($Q2204,0),$Q2204&lt;='Recurring Transactions'!$L$42),MAX(0,INT((MIN(EOMONTH($Q2204,0),'Recurring Transactions'!$L$42)-'Recurring Transactions'!$J$42)/7)+INT(-(MAX('Recurring Transactions'!$J$42,$Q2204)-'Recurring Transactions'!$J$42)/7)+1),0),IF('Recurring Transactions'!$F$42="Bi-weekly",IF(AND('Recurring Transactions'!$J$42&lt;=EOMONTH($Q2204,0),$Q2204&lt;='Recurring Transactions'!$L$42),MAX(0,INT((MIN(EOMONTH($Q2204,0),'Recurring Transactions'!$L$42)-'Recurring Transactions'!$J$42)/14)+INT(-(MAX('Recurring Transactions'!$J$42,$Q2204)-'Recurring Transactions'!$J$42)/14)+1),0),IF('Recurring Transactions'!$F$42="Quarterly",IF(AND(AND('Recurring Transactions'!$J$42&lt;=EOMONTH($Q2204,0),$Q2204&lt;='Recurring Transactions'!$L$42),MOD((YEAR($Q2204)-YEAR('Recurring Transactions'!$J$42))*12+MONTH($Q2204)-MONTH('Recurring Transactions'!$J$42),3)=0),1,0),IF('Recurring Transactions'!$F$42="Annually",IF(AND(AND('Recurring Transactions'!$J$42&lt;=EOMONTH($Q2204,0),$Q2204&lt;='Recurring Transactions'!$L$42),MONTH($Q2204)=MONTH('Recurring Transactions'!$J$42)),1,0),0)))))))*'Recurring Transactions'!$D$42)</f>
        <v/>
      </c>
    </row>
    <row r="2205">
      <c r="N2205" s="126">
        <f>'Recurring Transactions'!$A$42</f>
        <v/>
      </c>
      <c r="O2205" s="126">
        <f>'Recurring Transactions'!$B$42</f>
        <v/>
      </c>
      <c r="P2205" s="126">
        <f>'Recurring Transactions'!$E$42</f>
        <v/>
      </c>
      <c r="Q2205" s="72">
        <f>IF('Recurring Transactions'!$J$42="","",EDATE('Recurring Transactions'!$J$42,23))</f>
        <v/>
      </c>
      <c r="R2205" s="126">
        <f>IF($Q2205="","",TEXT($Q2205,"mmm yyyy"))</f>
        <v/>
      </c>
      <c r="S2205" s="124">
        <f>IF(OR('Recurring Transactions'!$A$42="",$Q2205=""),0,(IF('Recurring Transactions'!$F$42="Monthly",IF(AND('Recurring Transactions'!$J$42&lt;=EOMONTH($Q2205,0),$Q2205&lt;='Recurring Transactions'!$L$42),1,0),IF('Recurring Transactions'!$F$42="Semi-monthly",IF(AND('Recurring Transactions'!$J$42&lt;=EOMONTH($Q2205,0),$Q2205&lt;='Recurring Transactions'!$L$42),2,0),IF('Recurring Transactions'!$F$42="Weekly",IF(AND('Recurring Transactions'!$J$42&lt;=EOMONTH($Q2205,0),$Q2205&lt;='Recurring Transactions'!$L$42),MAX(0,INT((MIN(EOMONTH($Q2205,0),'Recurring Transactions'!$L$42)-'Recurring Transactions'!$J$42)/7)+INT(-(MAX('Recurring Transactions'!$J$42,$Q2205)-'Recurring Transactions'!$J$42)/7)+1),0),IF('Recurring Transactions'!$F$42="Bi-weekly",IF(AND('Recurring Transactions'!$J$42&lt;=EOMONTH($Q2205,0),$Q2205&lt;='Recurring Transactions'!$L$42),MAX(0,INT((MIN(EOMONTH($Q2205,0),'Recurring Transactions'!$L$42)-'Recurring Transactions'!$J$42)/14)+INT(-(MAX('Recurring Transactions'!$J$42,$Q2205)-'Recurring Transactions'!$J$42)/14)+1),0),IF('Recurring Transactions'!$F$42="Quarterly",IF(AND(AND('Recurring Transactions'!$J$42&lt;=EOMONTH($Q2205,0),$Q2205&lt;='Recurring Transactions'!$L$42),MOD((YEAR($Q2205)-YEAR('Recurring Transactions'!$J$42))*12+MONTH($Q2205)-MONTH('Recurring Transactions'!$J$42),3)=0),1,0),IF('Recurring Transactions'!$F$42="Annually",IF(AND(AND('Recurring Transactions'!$J$42&lt;=EOMONTH($Q2205,0),$Q2205&lt;='Recurring Transactions'!$L$42),MONTH($Q2205)=MONTH('Recurring Transactions'!$J$42)),1,0),0)))))))*'Recurring Transactions'!$D$42)</f>
        <v/>
      </c>
    </row>
    <row r="2206">
      <c r="N2206" s="126">
        <f>'Recurring Transactions'!$A$42</f>
        <v/>
      </c>
      <c r="O2206" s="126">
        <f>'Recurring Transactions'!$B$42</f>
        <v/>
      </c>
      <c r="P2206" s="126">
        <f>'Recurring Transactions'!$E$42</f>
        <v/>
      </c>
      <c r="Q2206" s="72">
        <f>IF('Recurring Transactions'!$J$42="","",EDATE('Recurring Transactions'!$J$42,24))</f>
        <v/>
      </c>
      <c r="R2206" s="126">
        <f>IF($Q2206="","",TEXT($Q2206,"mmm yyyy"))</f>
        <v/>
      </c>
      <c r="S2206" s="124">
        <f>IF(OR('Recurring Transactions'!$A$42="",$Q2206=""),0,(IF('Recurring Transactions'!$F$42="Monthly",IF(AND('Recurring Transactions'!$J$42&lt;=EOMONTH($Q2206,0),$Q2206&lt;='Recurring Transactions'!$L$42),1,0),IF('Recurring Transactions'!$F$42="Semi-monthly",IF(AND('Recurring Transactions'!$J$42&lt;=EOMONTH($Q2206,0),$Q2206&lt;='Recurring Transactions'!$L$42),2,0),IF('Recurring Transactions'!$F$42="Weekly",IF(AND('Recurring Transactions'!$J$42&lt;=EOMONTH($Q2206,0),$Q2206&lt;='Recurring Transactions'!$L$42),MAX(0,INT((MIN(EOMONTH($Q2206,0),'Recurring Transactions'!$L$42)-'Recurring Transactions'!$J$42)/7)+INT(-(MAX('Recurring Transactions'!$J$42,$Q2206)-'Recurring Transactions'!$J$42)/7)+1),0),IF('Recurring Transactions'!$F$42="Bi-weekly",IF(AND('Recurring Transactions'!$J$42&lt;=EOMONTH($Q2206,0),$Q2206&lt;='Recurring Transactions'!$L$42),MAX(0,INT((MIN(EOMONTH($Q2206,0),'Recurring Transactions'!$L$42)-'Recurring Transactions'!$J$42)/14)+INT(-(MAX('Recurring Transactions'!$J$42,$Q2206)-'Recurring Transactions'!$J$42)/14)+1),0),IF('Recurring Transactions'!$F$42="Quarterly",IF(AND(AND('Recurring Transactions'!$J$42&lt;=EOMONTH($Q2206,0),$Q2206&lt;='Recurring Transactions'!$L$42),MOD((YEAR($Q2206)-YEAR('Recurring Transactions'!$J$42))*12+MONTH($Q2206)-MONTH('Recurring Transactions'!$J$42),3)=0),1,0),IF('Recurring Transactions'!$F$42="Annually",IF(AND(AND('Recurring Transactions'!$J$42&lt;=EOMONTH($Q2206,0),$Q2206&lt;='Recurring Transactions'!$L$42),MONTH($Q2206)=MONTH('Recurring Transactions'!$J$42)),1,0),0)))))))*'Recurring Transactions'!$D$42)</f>
        <v/>
      </c>
    </row>
    <row r="2207">
      <c r="N2207" s="126">
        <f>'Recurring Transactions'!$A$42</f>
        <v/>
      </c>
      <c r="O2207" s="126">
        <f>'Recurring Transactions'!$B$42</f>
        <v/>
      </c>
      <c r="P2207" s="126">
        <f>'Recurring Transactions'!$E$42</f>
        <v/>
      </c>
      <c r="Q2207" s="72">
        <f>IF('Recurring Transactions'!$J$42="","",EDATE('Recurring Transactions'!$J$42,25))</f>
        <v/>
      </c>
      <c r="R2207" s="126">
        <f>IF($Q2207="","",TEXT($Q2207,"mmm yyyy"))</f>
        <v/>
      </c>
      <c r="S2207" s="124">
        <f>IF(OR('Recurring Transactions'!$A$42="",$Q2207=""),0,(IF('Recurring Transactions'!$F$42="Monthly",IF(AND('Recurring Transactions'!$J$42&lt;=EOMONTH($Q2207,0),$Q2207&lt;='Recurring Transactions'!$L$42),1,0),IF('Recurring Transactions'!$F$42="Semi-monthly",IF(AND('Recurring Transactions'!$J$42&lt;=EOMONTH($Q2207,0),$Q2207&lt;='Recurring Transactions'!$L$42),2,0),IF('Recurring Transactions'!$F$42="Weekly",IF(AND('Recurring Transactions'!$J$42&lt;=EOMONTH($Q2207,0),$Q2207&lt;='Recurring Transactions'!$L$42),MAX(0,INT((MIN(EOMONTH($Q2207,0),'Recurring Transactions'!$L$42)-'Recurring Transactions'!$J$42)/7)+INT(-(MAX('Recurring Transactions'!$J$42,$Q2207)-'Recurring Transactions'!$J$42)/7)+1),0),IF('Recurring Transactions'!$F$42="Bi-weekly",IF(AND('Recurring Transactions'!$J$42&lt;=EOMONTH($Q2207,0),$Q2207&lt;='Recurring Transactions'!$L$42),MAX(0,INT((MIN(EOMONTH($Q2207,0),'Recurring Transactions'!$L$42)-'Recurring Transactions'!$J$42)/14)+INT(-(MAX('Recurring Transactions'!$J$42,$Q2207)-'Recurring Transactions'!$J$42)/14)+1),0),IF('Recurring Transactions'!$F$42="Quarterly",IF(AND(AND('Recurring Transactions'!$J$42&lt;=EOMONTH($Q2207,0),$Q2207&lt;='Recurring Transactions'!$L$42),MOD((YEAR($Q2207)-YEAR('Recurring Transactions'!$J$42))*12+MONTH($Q2207)-MONTH('Recurring Transactions'!$J$42),3)=0),1,0),IF('Recurring Transactions'!$F$42="Annually",IF(AND(AND('Recurring Transactions'!$J$42&lt;=EOMONTH($Q2207,0),$Q2207&lt;='Recurring Transactions'!$L$42),MONTH($Q2207)=MONTH('Recurring Transactions'!$J$42)),1,0),0)))))))*'Recurring Transactions'!$D$42)</f>
        <v/>
      </c>
    </row>
    <row r="2208">
      <c r="N2208" s="126">
        <f>'Recurring Transactions'!$A$42</f>
        <v/>
      </c>
      <c r="O2208" s="126">
        <f>'Recurring Transactions'!$B$42</f>
        <v/>
      </c>
      <c r="P2208" s="126">
        <f>'Recurring Transactions'!$E$42</f>
        <v/>
      </c>
      <c r="Q2208" s="72">
        <f>IF('Recurring Transactions'!$J$42="","",EDATE('Recurring Transactions'!$J$42,26))</f>
        <v/>
      </c>
      <c r="R2208" s="126">
        <f>IF($Q2208="","",TEXT($Q2208,"mmm yyyy"))</f>
        <v/>
      </c>
      <c r="S2208" s="124">
        <f>IF(OR('Recurring Transactions'!$A$42="",$Q2208=""),0,(IF('Recurring Transactions'!$F$42="Monthly",IF(AND('Recurring Transactions'!$J$42&lt;=EOMONTH($Q2208,0),$Q2208&lt;='Recurring Transactions'!$L$42),1,0),IF('Recurring Transactions'!$F$42="Semi-monthly",IF(AND('Recurring Transactions'!$J$42&lt;=EOMONTH($Q2208,0),$Q2208&lt;='Recurring Transactions'!$L$42),2,0),IF('Recurring Transactions'!$F$42="Weekly",IF(AND('Recurring Transactions'!$J$42&lt;=EOMONTH($Q2208,0),$Q2208&lt;='Recurring Transactions'!$L$42),MAX(0,INT((MIN(EOMONTH($Q2208,0),'Recurring Transactions'!$L$42)-'Recurring Transactions'!$J$42)/7)+INT(-(MAX('Recurring Transactions'!$J$42,$Q2208)-'Recurring Transactions'!$J$42)/7)+1),0),IF('Recurring Transactions'!$F$42="Bi-weekly",IF(AND('Recurring Transactions'!$J$42&lt;=EOMONTH($Q2208,0),$Q2208&lt;='Recurring Transactions'!$L$42),MAX(0,INT((MIN(EOMONTH($Q2208,0),'Recurring Transactions'!$L$42)-'Recurring Transactions'!$J$42)/14)+INT(-(MAX('Recurring Transactions'!$J$42,$Q2208)-'Recurring Transactions'!$J$42)/14)+1),0),IF('Recurring Transactions'!$F$42="Quarterly",IF(AND(AND('Recurring Transactions'!$J$42&lt;=EOMONTH($Q2208,0),$Q2208&lt;='Recurring Transactions'!$L$42),MOD((YEAR($Q2208)-YEAR('Recurring Transactions'!$J$42))*12+MONTH($Q2208)-MONTH('Recurring Transactions'!$J$42),3)=0),1,0),IF('Recurring Transactions'!$F$42="Annually",IF(AND(AND('Recurring Transactions'!$J$42&lt;=EOMONTH($Q2208,0),$Q2208&lt;='Recurring Transactions'!$L$42),MONTH($Q2208)=MONTH('Recurring Transactions'!$J$42)),1,0),0)))))))*'Recurring Transactions'!$D$42)</f>
        <v/>
      </c>
    </row>
    <row r="2209">
      <c r="N2209" s="126">
        <f>'Recurring Transactions'!$A$42</f>
        <v/>
      </c>
      <c r="O2209" s="126">
        <f>'Recurring Transactions'!$B$42</f>
        <v/>
      </c>
      <c r="P2209" s="126">
        <f>'Recurring Transactions'!$E$42</f>
        <v/>
      </c>
      <c r="Q2209" s="72">
        <f>IF('Recurring Transactions'!$J$42="","",EDATE('Recurring Transactions'!$J$42,27))</f>
        <v/>
      </c>
      <c r="R2209" s="126">
        <f>IF($Q2209="","",TEXT($Q2209,"mmm yyyy"))</f>
        <v/>
      </c>
      <c r="S2209" s="124">
        <f>IF(OR('Recurring Transactions'!$A$42="",$Q2209=""),0,(IF('Recurring Transactions'!$F$42="Monthly",IF(AND('Recurring Transactions'!$J$42&lt;=EOMONTH($Q2209,0),$Q2209&lt;='Recurring Transactions'!$L$42),1,0),IF('Recurring Transactions'!$F$42="Semi-monthly",IF(AND('Recurring Transactions'!$J$42&lt;=EOMONTH($Q2209,0),$Q2209&lt;='Recurring Transactions'!$L$42),2,0),IF('Recurring Transactions'!$F$42="Weekly",IF(AND('Recurring Transactions'!$J$42&lt;=EOMONTH($Q2209,0),$Q2209&lt;='Recurring Transactions'!$L$42),MAX(0,INT((MIN(EOMONTH($Q2209,0),'Recurring Transactions'!$L$42)-'Recurring Transactions'!$J$42)/7)+INT(-(MAX('Recurring Transactions'!$J$42,$Q2209)-'Recurring Transactions'!$J$42)/7)+1),0),IF('Recurring Transactions'!$F$42="Bi-weekly",IF(AND('Recurring Transactions'!$J$42&lt;=EOMONTH($Q2209,0),$Q2209&lt;='Recurring Transactions'!$L$42),MAX(0,INT((MIN(EOMONTH($Q2209,0),'Recurring Transactions'!$L$42)-'Recurring Transactions'!$J$42)/14)+INT(-(MAX('Recurring Transactions'!$J$42,$Q2209)-'Recurring Transactions'!$J$42)/14)+1),0),IF('Recurring Transactions'!$F$42="Quarterly",IF(AND(AND('Recurring Transactions'!$J$42&lt;=EOMONTH($Q2209,0),$Q2209&lt;='Recurring Transactions'!$L$42),MOD((YEAR($Q2209)-YEAR('Recurring Transactions'!$J$42))*12+MONTH($Q2209)-MONTH('Recurring Transactions'!$J$42),3)=0),1,0),IF('Recurring Transactions'!$F$42="Annually",IF(AND(AND('Recurring Transactions'!$J$42&lt;=EOMONTH($Q2209,0),$Q2209&lt;='Recurring Transactions'!$L$42),MONTH($Q2209)=MONTH('Recurring Transactions'!$J$42)),1,0),0)))))))*'Recurring Transactions'!$D$42)</f>
        <v/>
      </c>
    </row>
    <row r="2210">
      <c r="N2210" s="126">
        <f>'Recurring Transactions'!$A$42</f>
        <v/>
      </c>
      <c r="O2210" s="126">
        <f>'Recurring Transactions'!$B$42</f>
        <v/>
      </c>
      <c r="P2210" s="126">
        <f>'Recurring Transactions'!$E$42</f>
        <v/>
      </c>
      <c r="Q2210" s="72">
        <f>IF('Recurring Transactions'!$J$42="","",EDATE('Recurring Transactions'!$J$42,28))</f>
        <v/>
      </c>
      <c r="R2210" s="126">
        <f>IF($Q2210="","",TEXT($Q2210,"mmm yyyy"))</f>
        <v/>
      </c>
      <c r="S2210" s="124">
        <f>IF(OR('Recurring Transactions'!$A$42="",$Q2210=""),0,(IF('Recurring Transactions'!$F$42="Monthly",IF(AND('Recurring Transactions'!$J$42&lt;=EOMONTH($Q2210,0),$Q2210&lt;='Recurring Transactions'!$L$42),1,0),IF('Recurring Transactions'!$F$42="Semi-monthly",IF(AND('Recurring Transactions'!$J$42&lt;=EOMONTH($Q2210,0),$Q2210&lt;='Recurring Transactions'!$L$42),2,0),IF('Recurring Transactions'!$F$42="Weekly",IF(AND('Recurring Transactions'!$J$42&lt;=EOMONTH($Q2210,0),$Q2210&lt;='Recurring Transactions'!$L$42),MAX(0,INT((MIN(EOMONTH($Q2210,0),'Recurring Transactions'!$L$42)-'Recurring Transactions'!$J$42)/7)+INT(-(MAX('Recurring Transactions'!$J$42,$Q2210)-'Recurring Transactions'!$J$42)/7)+1),0),IF('Recurring Transactions'!$F$42="Bi-weekly",IF(AND('Recurring Transactions'!$J$42&lt;=EOMONTH($Q2210,0),$Q2210&lt;='Recurring Transactions'!$L$42),MAX(0,INT((MIN(EOMONTH($Q2210,0),'Recurring Transactions'!$L$42)-'Recurring Transactions'!$J$42)/14)+INT(-(MAX('Recurring Transactions'!$J$42,$Q2210)-'Recurring Transactions'!$J$42)/14)+1),0),IF('Recurring Transactions'!$F$42="Quarterly",IF(AND(AND('Recurring Transactions'!$J$42&lt;=EOMONTH($Q2210,0),$Q2210&lt;='Recurring Transactions'!$L$42),MOD((YEAR($Q2210)-YEAR('Recurring Transactions'!$J$42))*12+MONTH($Q2210)-MONTH('Recurring Transactions'!$J$42),3)=0),1,0),IF('Recurring Transactions'!$F$42="Annually",IF(AND(AND('Recurring Transactions'!$J$42&lt;=EOMONTH($Q2210,0),$Q2210&lt;='Recurring Transactions'!$L$42),MONTH($Q2210)=MONTH('Recurring Transactions'!$J$42)),1,0),0)))))))*'Recurring Transactions'!$D$42)</f>
        <v/>
      </c>
    </row>
    <row r="2211">
      <c r="N2211" s="126">
        <f>'Recurring Transactions'!$A$42</f>
        <v/>
      </c>
      <c r="O2211" s="126">
        <f>'Recurring Transactions'!$B$42</f>
        <v/>
      </c>
      <c r="P2211" s="126">
        <f>'Recurring Transactions'!$E$42</f>
        <v/>
      </c>
      <c r="Q2211" s="72">
        <f>IF('Recurring Transactions'!$J$42="","",EDATE('Recurring Transactions'!$J$42,29))</f>
        <v/>
      </c>
      <c r="R2211" s="126">
        <f>IF($Q2211="","",TEXT($Q2211,"mmm yyyy"))</f>
        <v/>
      </c>
      <c r="S2211" s="124">
        <f>IF(OR('Recurring Transactions'!$A$42="",$Q2211=""),0,(IF('Recurring Transactions'!$F$42="Monthly",IF(AND('Recurring Transactions'!$J$42&lt;=EOMONTH($Q2211,0),$Q2211&lt;='Recurring Transactions'!$L$42),1,0),IF('Recurring Transactions'!$F$42="Semi-monthly",IF(AND('Recurring Transactions'!$J$42&lt;=EOMONTH($Q2211,0),$Q2211&lt;='Recurring Transactions'!$L$42),2,0),IF('Recurring Transactions'!$F$42="Weekly",IF(AND('Recurring Transactions'!$J$42&lt;=EOMONTH($Q2211,0),$Q2211&lt;='Recurring Transactions'!$L$42),MAX(0,INT((MIN(EOMONTH($Q2211,0),'Recurring Transactions'!$L$42)-'Recurring Transactions'!$J$42)/7)+INT(-(MAX('Recurring Transactions'!$J$42,$Q2211)-'Recurring Transactions'!$J$42)/7)+1),0),IF('Recurring Transactions'!$F$42="Bi-weekly",IF(AND('Recurring Transactions'!$J$42&lt;=EOMONTH($Q2211,0),$Q2211&lt;='Recurring Transactions'!$L$42),MAX(0,INT((MIN(EOMONTH($Q2211,0),'Recurring Transactions'!$L$42)-'Recurring Transactions'!$J$42)/14)+INT(-(MAX('Recurring Transactions'!$J$42,$Q2211)-'Recurring Transactions'!$J$42)/14)+1),0),IF('Recurring Transactions'!$F$42="Quarterly",IF(AND(AND('Recurring Transactions'!$J$42&lt;=EOMONTH($Q2211,0),$Q2211&lt;='Recurring Transactions'!$L$42),MOD((YEAR($Q2211)-YEAR('Recurring Transactions'!$J$42))*12+MONTH($Q2211)-MONTH('Recurring Transactions'!$J$42),3)=0),1,0),IF('Recurring Transactions'!$F$42="Annually",IF(AND(AND('Recurring Transactions'!$J$42&lt;=EOMONTH($Q2211,0),$Q2211&lt;='Recurring Transactions'!$L$42),MONTH($Q2211)=MONTH('Recurring Transactions'!$J$42)),1,0),0)))))))*'Recurring Transactions'!$D$42)</f>
        <v/>
      </c>
    </row>
    <row r="2212">
      <c r="N2212" s="126">
        <f>'Recurring Transactions'!$A$42</f>
        <v/>
      </c>
      <c r="O2212" s="126">
        <f>'Recurring Transactions'!$B$42</f>
        <v/>
      </c>
      <c r="P2212" s="126">
        <f>'Recurring Transactions'!$E$42</f>
        <v/>
      </c>
      <c r="Q2212" s="72">
        <f>IF('Recurring Transactions'!$J$42="","",EDATE('Recurring Transactions'!$J$42,30))</f>
        <v/>
      </c>
      <c r="R2212" s="126">
        <f>IF($Q2212="","",TEXT($Q2212,"mmm yyyy"))</f>
        <v/>
      </c>
      <c r="S2212" s="124">
        <f>IF(OR('Recurring Transactions'!$A$42="",$Q2212=""),0,(IF('Recurring Transactions'!$F$42="Monthly",IF(AND('Recurring Transactions'!$J$42&lt;=EOMONTH($Q2212,0),$Q2212&lt;='Recurring Transactions'!$L$42),1,0),IF('Recurring Transactions'!$F$42="Semi-monthly",IF(AND('Recurring Transactions'!$J$42&lt;=EOMONTH($Q2212,0),$Q2212&lt;='Recurring Transactions'!$L$42),2,0),IF('Recurring Transactions'!$F$42="Weekly",IF(AND('Recurring Transactions'!$J$42&lt;=EOMONTH($Q2212,0),$Q2212&lt;='Recurring Transactions'!$L$42),MAX(0,INT((MIN(EOMONTH($Q2212,0),'Recurring Transactions'!$L$42)-'Recurring Transactions'!$J$42)/7)+INT(-(MAX('Recurring Transactions'!$J$42,$Q2212)-'Recurring Transactions'!$J$42)/7)+1),0),IF('Recurring Transactions'!$F$42="Bi-weekly",IF(AND('Recurring Transactions'!$J$42&lt;=EOMONTH($Q2212,0),$Q2212&lt;='Recurring Transactions'!$L$42),MAX(0,INT((MIN(EOMONTH($Q2212,0),'Recurring Transactions'!$L$42)-'Recurring Transactions'!$J$42)/14)+INT(-(MAX('Recurring Transactions'!$J$42,$Q2212)-'Recurring Transactions'!$J$42)/14)+1),0),IF('Recurring Transactions'!$F$42="Quarterly",IF(AND(AND('Recurring Transactions'!$J$42&lt;=EOMONTH($Q2212,0),$Q2212&lt;='Recurring Transactions'!$L$42),MOD((YEAR($Q2212)-YEAR('Recurring Transactions'!$J$42))*12+MONTH($Q2212)-MONTH('Recurring Transactions'!$J$42),3)=0),1,0),IF('Recurring Transactions'!$F$42="Annually",IF(AND(AND('Recurring Transactions'!$J$42&lt;=EOMONTH($Q2212,0),$Q2212&lt;='Recurring Transactions'!$L$42),MONTH($Q2212)=MONTH('Recurring Transactions'!$J$42)),1,0),0)))))))*'Recurring Transactions'!$D$42)</f>
        <v/>
      </c>
    </row>
    <row r="2213">
      <c r="N2213" s="126">
        <f>'Recurring Transactions'!$A$42</f>
        <v/>
      </c>
      <c r="O2213" s="126">
        <f>'Recurring Transactions'!$B$42</f>
        <v/>
      </c>
      <c r="P2213" s="126">
        <f>'Recurring Transactions'!$E$42</f>
        <v/>
      </c>
      <c r="Q2213" s="72">
        <f>IF('Recurring Transactions'!$J$42="","",EDATE('Recurring Transactions'!$J$42,31))</f>
        <v/>
      </c>
      <c r="R2213" s="126">
        <f>IF($Q2213="","",TEXT($Q2213,"mmm yyyy"))</f>
        <v/>
      </c>
      <c r="S2213" s="124">
        <f>IF(OR('Recurring Transactions'!$A$42="",$Q2213=""),0,(IF('Recurring Transactions'!$F$42="Monthly",IF(AND('Recurring Transactions'!$J$42&lt;=EOMONTH($Q2213,0),$Q2213&lt;='Recurring Transactions'!$L$42),1,0),IF('Recurring Transactions'!$F$42="Semi-monthly",IF(AND('Recurring Transactions'!$J$42&lt;=EOMONTH($Q2213,0),$Q2213&lt;='Recurring Transactions'!$L$42),2,0),IF('Recurring Transactions'!$F$42="Weekly",IF(AND('Recurring Transactions'!$J$42&lt;=EOMONTH($Q2213,0),$Q2213&lt;='Recurring Transactions'!$L$42),MAX(0,INT((MIN(EOMONTH($Q2213,0),'Recurring Transactions'!$L$42)-'Recurring Transactions'!$J$42)/7)+INT(-(MAX('Recurring Transactions'!$J$42,$Q2213)-'Recurring Transactions'!$J$42)/7)+1),0),IF('Recurring Transactions'!$F$42="Bi-weekly",IF(AND('Recurring Transactions'!$J$42&lt;=EOMONTH($Q2213,0),$Q2213&lt;='Recurring Transactions'!$L$42),MAX(0,INT((MIN(EOMONTH($Q2213,0),'Recurring Transactions'!$L$42)-'Recurring Transactions'!$J$42)/14)+INT(-(MAX('Recurring Transactions'!$J$42,$Q2213)-'Recurring Transactions'!$J$42)/14)+1),0),IF('Recurring Transactions'!$F$42="Quarterly",IF(AND(AND('Recurring Transactions'!$J$42&lt;=EOMONTH($Q2213,0),$Q2213&lt;='Recurring Transactions'!$L$42),MOD((YEAR($Q2213)-YEAR('Recurring Transactions'!$J$42))*12+MONTH($Q2213)-MONTH('Recurring Transactions'!$J$42),3)=0),1,0),IF('Recurring Transactions'!$F$42="Annually",IF(AND(AND('Recurring Transactions'!$J$42&lt;=EOMONTH($Q2213,0),$Q2213&lt;='Recurring Transactions'!$L$42),MONTH($Q2213)=MONTH('Recurring Transactions'!$J$42)),1,0),0)))))))*'Recurring Transactions'!$D$42)</f>
        <v/>
      </c>
    </row>
    <row r="2214">
      <c r="N2214" s="126">
        <f>'Recurring Transactions'!$A$42</f>
        <v/>
      </c>
      <c r="O2214" s="126">
        <f>'Recurring Transactions'!$B$42</f>
        <v/>
      </c>
      <c r="P2214" s="126">
        <f>'Recurring Transactions'!$E$42</f>
        <v/>
      </c>
      <c r="Q2214" s="72">
        <f>IF('Recurring Transactions'!$J$42="","",EDATE('Recurring Transactions'!$J$42,32))</f>
        <v/>
      </c>
      <c r="R2214" s="126">
        <f>IF($Q2214="","",TEXT($Q2214,"mmm yyyy"))</f>
        <v/>
      </c>
      <c r="S2214" s="124">
        <f>IF(OR('Recurring Transactions'!$A$42="",$Q2214=""),0,(IF('Recurring Transactions'!$F$42="Monthly",IF(AND('Recurring Transactions'!$J$42&lt;=EOMONTH($Q2214,0),$Q2214&lt;='Recurring Transactions'!$L$42),1,0),IF('Recurring Transactions'!$F$42="Semi-monthly",IF(AND('Recurring Transactions'!$J$42&lt;=EOMONTH($Q2214,0),$Q2214&lt;='Recurring Transactions'!$L$42),2,0),IF('Recurring Transactions'!$F$42="Weekly",IF(AND('Recurring Transactions'!$J$42&lt;=EOMONTH($Q2214,0),$Q2214&lt;='Recurring Transactions'!$L$42),MAX(0,INT((MIN(EOMONTH($Q2214,0),'Recurring Transactions'!$L$42)-'Recurring Transactions'!$J$42)/7)+INT(-(MAX('Recurring Transactions'!$J$42,$Q2214)-'Recurring Transactions'!$J$42)/7)+1),0),IF('Recurring Transactions'!$F$42="Bi-weekly",IF(AND('Recurring Transactions'!$J$42&lt;=EOMONTH($Q2214,0),$Q2214&lt;='Recurring Transactions'!$L$42),MAX(0,INT((MIN(EOMONTH($Q2214,0),'Recurring Transactions'!$L$42)-'Recurring Transactions'!$J$42)/14)+INT(-(MAX('Recurring Transactions'!$J$42,$Q2214)-'Recurring Transactions'!$J$42)/14)+1),0),IF('Recurring Transactions'!$F$42="Quarterly",IF(AND(AND('Recurring Transactions'!$J$42&lt;=EOMONTH($Q2214,0),$Q2214&lt;='Recurring Transactions'!$L$42),MOD((YEAR($Q2214)-YEAR('Recurring Transactions'!$J$42))*12+MONTH($Q2214)-MONTH('Recurring Transactions'!$J$42),3)=0),1,0),IF('Recurring Transactions'!$F$42="Annually",IF(AND(AND('Recurring Transactions'!$J$42&lt;=EOMONTH($Q2214,0),$Q2214&lt;='Recurring Transactions'!$L$42),MONTH($Q2214)=MONTH('Recurring Transactions'!$J$42)),1,0),0)))))))*'Recurring Transactions'!$D$42)</f>
        <v/>
      </c>
    </row>
    <row r="2215">
      <c r="N2215" s="126">
        <f>'Recurring Transactions'!$A$42</f>
        <v/>
      </c>
      <c r="O2215" s="126">
        <f>'Recurring Transactions'!$B$42</f>
        <v/>
      </c>
      <c r="P2215" s="126">
        <f>'Recurring Transactions'!$E$42</f>
        <v/>
      </c>
      <c r="Q2215" s="72">
        <f>IF('Recurring Transactions'!$J$42="","",EDATE('Recurring Transactions'!$J$42,33))</f>
        <v/>
      </c>
      <c r="R2215" s="126">
        <f>IF($Q2215="","",TEXT($Q2215,"mmm yyyy"))</f>
        <v/>
      </c>
      <c r="S2215" s="124">
        <f>IF(OR('Recurring Transactions'!$A$42="",$Q2215=""),0,(IF('Recurring Transactions'!$F$42="Monthly",IF(AND('Recurring Transactions'!$J$42&lt;=EOMONTH($Q2215,0),$Q2215&lt;='Recurring Transactions'!$L$42),1,0),IF('Recurring Transactions'!$F$42="Semi-monthly",IF(AND('Recurring Transactions'!$J$42&lt;=EOMONTH($Q2215,0),$Q2215&lt;='Recurring Transactions'!$L$42),2,0),IF('Recurring Transactions'!$F$42="Weekly",IF(AND('Recurring Transactions'!$J$42&lt;=EOMONTH($Q2215,0),$Q2215&lt;='Recurring Transactions'!$L$42),MAX(0,INT((MIN(EOMONTH($Q2215,0),'Recurring Transactions'!$L$42)-'Recurring Transactions'!$J$42)/7)+INT(-(MAX('Recurring Transactions'!$J$42,$Q2215)-'Recurring Transactions'!$J$42)/7)+1),0),IF('Recurring Transactions'!$F$42="Bi-weekly",IF(AND('Recurring Transactions'!$J$42&lt;=EOMONTH($Q2215,0),$Q2215&lt;='Recurring Transactions'!$L$42),MAX(0,INT((MIN(EOMONTH($Q2215,0),'Recurring Transactions'!$L$42)-'Recurring Transactions'!$J$42)/14)+INT(-(MAX('Recurring Transactions'!$J$42,$Q2215)-'Recurring Transactions'!$J$42)/14)+1),0),IF('Recurring Transactions'!$F$42="Quarterly",IF(AND(AND('Recurring Transactions'!$J$42&lt;=EOMONTH($Q2215,0),$Q2215&lt;='Recurring Transactions'!$L$42),MOD((YEAR($Q2215)-YEAR('Recurring Transactions'!$J$42))*12+MONTH($Q2215)-MONTH('Recurring Transactions'!$J$42),3)=0),1,0),IF('Recurring Transactions'!$F$42="Annually",IF(AND(AND('Recurring Transactions'!$J$42&lt;=EOMONTH($Q2215,0),$Q2215&lt;='Recurring Transactions'!$L$42),MONTH($Q2215)=MONTH('Recurring Transactions'!$J$42)),1,0),0)))))))*'Recurring Transactions'!$D$42)</f>
        <v/>
      </c>
    </row>
    <row r="2216">
      <c r="N2216" s="126">
        <f>'Recurring Transactions'!$A$42</f>
        <v/>
      </c>
      <c r="O2216" s="126">
        <f>'Recurring Transactions'!$B$42</f>
        <v/>
      </c>
      <c r="P2216" s="126">
        <f>'Recurring Transactions'!$E$42</f>
        <v/>
      </c>
      <c r="Q2216" s="72">
        <f>IF('Recurring Transactions'!$J$42="","",EDATE('Recurring Transactions'!$J$42,34))</f>
        <v/>
      </c>
      <c r="R2216" s="126">
        <f>IF($Q2216="","",TEXT($Q2216,"mmm yyyy"))</f>
        <v/>
      </c>
      <c r="S2216" s="124">
        <f>IF(OR('Recurring Transactions'!$A$42="",$Q2216=""),0,(IF('Recurring Transactions'!$F$42="Monthly",IF(AND('Recurring Transactions'!$J$42&lt;=EOMONTH($Q2216,0),$Q2216&lt;='Recurring Transactions'!$L$42),1,0),IF('Recurring Transactions'!$F$42="Semi-monthly",IF(AND('Recurring Transactions'!$J$42&lt;=EOMONTH($Q2216,0),$Q2216&lt;='Recurring Transactions'!$L$42),2,0),IF('Recurring Transactions'!$F$42="Weekly",IF(AND('Recurring Transactions'!$J$42&lt;=EOMONTH($Q2216,0),$Q2216&lt;='Recurring Transactions'!$L$42),MAX(0,INT((MIN(EOMONTH($Q2216,0),'Recurring Transactions'!$L$42)-'Recurring Transactions'!$J$42)/7)+INT(-(MAX('Recurring Transactions'!$J$42,$Q2216)-'Recurring Transactions'!$J$42)/7)+1),0),IF('Recurring Transactions'!$F$42="Bi-weekly",IF(AND('Recurring Transactions'!$J$42&lt;=EOMONTH($Q2216,0),$Q2216&lt;='Recurring Transactions'!$L$42),MAX(0,INT((MIN(EOMONTH($Q2216,0),'Recurring Transactions'!$L$42)-'Recurring Transactions'!$J$42)/14)+INT(-(MAX('Recurring Transactions'!$J$42,$Q2216)-'Recurring Transactions'!$J$42)/14)+1),0),IF('Recurring Transactions'!$F$42="Quarterly",IF(AND(AND('Recurring Transactions'!$J$42&lt;=EOMONTH($Q2216,0),$Q2216&lt;='Recurring Transactions'!$L$42),MOD((YEAR($Q2216)-YEAR('Recurring Transactions'!$J$42))*12+MONTH($Q2216)-MONTH('Recurring Transactions'!$J$42),3)=0),1,0),IF('Recurring Transactions'!$F$42="Annually",IF(AND(AND('Recurring Transactions'!$J$42&lt;=EOMONTH($Q2216,0),$Q2216&lt;='Recurring Transactions'!$L$42),MONTH($Q2216)=MONTH('Recurring Transactions'!$J$42)),1,0),0)))))))*'Recurring Transactions'!$D$42)</f>
        <v/>
      </c>
    </row>
    <row r="2217">
      <c r="N2217" s="126">
        <f>'Recurring Transactions'!$A$42</f>
        <v/>
      </c>
      <c r="O2217" s="126">
        <f>'Recurring Transactions'!$B$42</f>
        <v/>
      </c>
      <c r="P2217" s="126">
        <f>'Recurring Transactions'!$E$42</f>
        <v/>
      </c>
      <c r="Q2217" s="72">
        <f>IF('Recurring Transactions'!$J$42="","",EDATE('Recurring Transactions'!$J$42,35))</f>
        <v/>
      </c>
      <c r="R2217" s="126">
        <f>IF($Q2217="","",TEXT($Q2217,"mmm yyyy"))</f>
        <v/>
      </c>
      <c r="S2217" s="124">
        <f>IF(OR('Recurring Transactions'!$A$42="",$Q2217=""),0,(IF('Recurring Transactions'!$F$42="Monthly",IF(AND('Recurring Transactions'!$J$42&lt;=EOMONTH($Q2217,0),$Q2217&lt;='Recurring Transactions'!$L$42),1,0),IF('Recurring Transactions'!$F$42="Semi-monthly",IF(AND('Recurring Transactions'!$J$42&lt;=EOMONTH($Q2217,0),$Q2217&lt;='Recurring Transactions'!$L$42),2,0),IF('Recurring Transactions'!$F$42="Weekly",IF(AND('Recurring Transactions'!$J$42&lt;=EOMONTH($Q2217,0),$Q2217&lt;='Recurring Transactions'!$L$42),MAX(0,INT((MIN(EOMONTH($Q2217,0),'Recurring Transactions'!$L$42)-'Recurring Transactions'!$J$42)/7)+INT(-(MAX('Recurring Transactions'!$J$42,$Q2217)-'Recurring Transactions'!$J$42)/7)+1),0),IF('Recurring Transactions'!$F$42="Bi-weekly",IF(AND('Recurring Transactions'!$J$42&lt;=EOMONTH($Q2217,0),$Q2217&lt;='Recurring Transactions'!$L$42),MAX(0,INT((MIN(EOMONTH($Q2217,0),'Recurring Transactions'!$L$42)-'Recurring Transactions'!$J$42)/14)+INT(-(MAX('Recurring Transactions'!$J$42,$Q2217)-'Recurring Transactions'!$J$42)/14)+1),0),IF('Recurring Transactions'!$F$42="Quarterly",IF(AND(AND('Recurring Transactions'!$J$42&lt;=EOMONTH($Q2217,0),$Q2217&lt;='Recurring Transactions'!$L$42),MOD((YEAR($Q2217)-YEAR('Recurring Transactions'!$J$42))*12+MONTH($Q2217)-MONTH('Recurring Transactions'!$J$42),3)=0),1,0),IF('Recurring Transactions'!$F$42="Annually",IF(AND(AND('Recurring Transactions'!$J$42&lt;=EOMONTH($Q2217,0),$Q2217&lt;='Recurring Transactions'!$L$42),MONTH($Q2217)=MONTH('Recurring Transactions'!$J$42)),1,0),0)))))))*'Recurring Transactions'!$D$42)</f>
        <v/>
      </c>
    </row>
    <row r="2218">
      <c r="N2218" s="126">
        <f>'Recurring Transactions'!$A$42</f>
        <v/>
      </c>
      <c r="O2218" s="126">
        <f>'Recurring Transactions'!$B$42</f>
        <v/>
      </c>
      <c r="P2218" s="126">
        <f>'Recurring Transactions'!$E$42</f>
        <v/>
      </c>
      <c r="Q2218" s="72">
        <f>IF('Recurring Transactions'!$J$42="","",EDATE('Recurring Transactions'!$J$42,36))</f>
        <v/>
      </c>
      <c r="R2218" s="126">
        <f>IF($Q2218="","",TEXT($Q2218,"mmm yyyy"))</f>
        <v/>
      </c>
      <c r="S2218" s="124">
        <f>IF(OR('Recurring Transactions'!$A$42="",$Q2218=""),0,(IF('Recurring Transactions'!$F$42="Monthly",IF(AND('Recurring Transactions'!$J$42&lt;=EOMONTH($Q2218,0),$Q2218&lt;='Recurring Transactions'!$L$42),1,0),IF('Recurring Transactions'!$F$42="Semi-monthly",IF(AND('Recurring Transactions'!$J$42&lt;=EOMONTH($Q2218,0),$Q2218&lt;='Recurring Transactions'!$L$42),2,0),IF('Recurring Transactions'!$F$42="Weekly",IF(AND('Recurring Transactions'!$J$42&lt;=EOMONTH($Q2218,0),$Q2218&lt;='Recurring Transactions'!$L$42),MAX(0,INT((MIN(EOMONTH($Q2218,0),'Recurring Transactions'!$L$42)-'Recurring Transactions'!$J$42)/7)+INT(-(MAX('Recurring Transactions'!$J$42,$Q2218)-'Recurring Transactions'!$J$42)/7)+1),0),IF('Recurring Transactions'!$F$42="Bi-weekly",IF(AND('Recurring Transactions'!$J$42&lt;=EOMONTH($Q2218,0),$Q2218&lt;='Recurring Transactions'!$L$42),MAX(0,INT((MIN(EOMONTH($Q2218,0),'Recurring Transactions'!$L$42)-'Recurring Transactions'!$J$42)/14)+INT(-(MAX('Recurring Transactions'!$J$42,$Q2218)-'Recurring Transactions'!$J$42)/14)+1),0),IF('Recurring Transactions'!$F$42="Quarterly",IF(AND(AND('Recurring Transactions'!$J$42&lt;=EOMONTH($Q2218,0),$Q2218&lt;='Recurring Transactions'!$L$42),MOD((YEAR($Q2218)-YEAR('Recurring Transactions'!$J$42))*12+MONTH($Q2218)-MONTH('Recurring Transactions'!$J$42),3)=0),1,0),IF('Recurring Transactions'!$F$42="Annually",IF(AND(AND('Recurring Transactions'!$J$42&lt;=EOMONTH($Q2218,0),$Q2218&lt;='Recurring Transactions'!$L$42),MONTH($Q2218)=MONTH('Recurring Transactions'!$J$42)),1,0),0)))))))*'Recurring Transactions'!$D$42)</f>
        <v/>
      </c>
    </row>
    <row r="2219">
      <c r="N2219" s="126">
        <f>'Recurring Transactions'!$A$42</f>
        <v/>
      </c>
      <c r="O2219" s="126">
        <f>'Recurring Transactions'!$B$42</f>
        <v/>
      </c>
      <c r="P2219" s="126">
        <f>'Recurring Transactions'!$E$42</f>
        <v/>
      </c>
      <c r="Q2219" s="72">
        <f>IF('Recurring Transactions'!$J$42="","",EDATE('Recurring Transactions'!$J$42,37))</f>
        <v/>
      </c>
      <c r="R2219" s="126">
        <f>IF($Q2219="","",TEXT($Q2219,"mmm yyyy"))</f>
        <v/>
      </c>
      <c r="S2219" s="124">
        <f>IF(OR('Recurring Transactions'!$A$42="",$Q2219=""),0,(IF('Recurring Transactions'!$F$42="Monthly",IF(AND('Recurring Transactions'!$J$42&lt;=EOMONTH($Q2219,0),$Q2219&lt;='Recurring Transactions'!$L$42),1,0),IF('Recurring Transactions'!$F$42="Semi-monthly",IF(AND('Recurring Transactions'!$J$42&lt;=EOMONTH($Q2219,0),$Q2219&lt;='Recurring Transactions'!$L$42),2,0),IF('Recurring Transactions'!$F$42="Weekly",IF(AND('Recurring Transactions'!$J$42&lt;=EOMONTH($Q2219,0),$Q2219&lt;='Recurring Transactions'!$L$42),MAX(0,INT((MIN(EOMONTH($Q2219,0),'Recurring Transactions'!$L$42)-'Recurring Transactions'!$J$42)/7)+INT(-(MAX('Recurring Transactions'!$J$42,$Q2219)-'Recurring Transactions'!$J$42)/7)+1),0),IF('Recurring Transactions'!$F$42="Bi-weekly",IF(AND('Recurring Transactions'!$J$42&lt;=EOMONTH($Q2219,0),$Q2219&lt;='Recurring Transactions'!$L$42),MAX(0,INT((MIN(EOMONTH($Q2219,0),'Recurring Transactions'!$L$42)-'Recurring Transactions'!$J$42)/14)+INT(-(MAX('Recurring Transactions'!$J$42,$Q2219)-'Recurring Transactions'!$J$42)/14)+1),0),IF('Recurring Transactions'!$F$42="Quarterly",IF(AND(AND('Recurring Transactions'!$J$42&lt;=EOMONTH($Q2219,0),$Q2219&lt;='Recurring Transactions'!$L$42),MOD((YEAR($Q2219)-YEAR('Recurring Transactions'!$J$42))*12+MONTH($Q2219)-MONTH('Recurring Transactions'!$J$42),3)=0),1,0),IF('Recurring Transactions'!$F$42="Annually",IF(AND(AND('Recurring Transactions'!$J$42&lt;=EOMONTH($Q2219,0),$Q2219&lt;='Recurring Transactions'!$L$42),MONTH($Q2219)=MONTH('Recurring Transactions'!$J$42)),1,0),0)))))))*'Recurring Transactions'!$D$42)</f>
        <v/>
      </c>
    </row>
    <row r="2220">
      <c r="N2220" s="126">
        <f>'Recurring Transactions'!$A$42</f>
        <v/>
      </c>
      <c r="O2220" s="126">
        <f>'Recurring Transactions'!$B$42</f>
        <v/>
      </c>
      <c r="P2220" s="126">
        <f>'Recurring Transactions'!$E$42</f>
        <v/>
      </c>
      <c r="Q2220" s="72">
        <f>IF('Recurring Transactions'!$J$42="","",EDATE('Recurring Transactions'!$J$42,38))</f>
        <v/>
      </c>
      <c r="R2220" s="126">
        <f>IF($Q2220="","",TEXT($Q2220,"mmm yyyy"))</f>
        <v/>
      </c>
      <c r="S2220" s="124">
        <f>IF(OR('Recurring Transactions'!$A$42="",$Q2220=""),0,(IF('Recurring Transactions'!$F$42="Monthly",IF(AND('Recurring Transactions'!$J$42&lt;=EOMONTH($Q2220,0),$Q2220&lt;='Recurring Transactions'!$L$42),1,0),IF('Recurring Transactions'!$F$42="Semi-monthly",IF(AND('Recurring Transactions'!$J$42&lt;=EOMONTH($Q2220,0),$Q2220&lt;='Recurring Transactions'!$L$42),2,0),IF('Recurring Transactions'!$F$42="Weekly",IF(AND('Recurring Transactions'!$J$42&lt;=EOMONTH($Q2220,0),$Q2220&lt;='Recurring Transactions'!$L$42),MAX(0,INT((MIN(EOMONTH($Q2220,0),'Recurring Transactions'!$L$42)-'Recurring Transactions'!$J$42)/7)+INT(-(MAX('Recurring Transactions'!$J$42,$Q2220)-'Recurring Transactions'!$J$42)/7)+1),0),IF('Recurring Transactions'!$F$42="Bi-weekly",IF(AND('Recurring Transactions'!$J$42&lt;=EOMONTH($Q2220,0),$Q2220&lt;='Recurring Transactions'!$L$42),MAX(0,INT((MIN(EOMONTH($Q2220,0),'Recurring Transactions'!$L$42)-'Recurring Transactions'!$J$42)/14)+INT(-(MAX('Recurring Transactions'!$J$42,$Q2220)-'Recurring Transactions'!$J$42)/14)+1),0),IF('Recurring Transactions'!$F$42="Quarterly",IF(AND(AND('Recurring Transactions'!$J$42&lt;=EOMONTH($Q2220,0),$Q2220&lt;='Recurring Transactions'!$L$42),MOD((YEAR($Q2220)-YEAR('Recurring Transactions'!$J$42))*12+MONTH($Q2220)-MONTH('Recurring Transactions'!$J$42),3)=0),1,0),IF('Recurring Transactions'!$F$42="Annually",IF(AND(AND('Recurring Transactions'!$J$42&lt;=EOMONTH($Q2220,0),$Q2220&lt;='Recurring Transactions'!$L$42),MONTH($Q2220)=MONTH('Recurring Transactions'!$J$42)),1,0),0)))))))*'Recurring Transactions'!$D$42)</f>
        <v/>
      </c>
    </row>
    <row r="2221">
      <c r="N2221" s="126">
        <f>'Recurring Transactions'!$A$42</f>
        <v/>
      </c>
      <c r="O2221" s="126">
        <f>'Recurring Transactions'!$B$42</f>
        <v/>
      </c>
      <c r="P2221" s="126">
        <f>'Recurring Transactions'!$E$42</f>
        <v/>
      </c>
      <c r="Q2221" s="72">
        <f>IF('Recurring Transactions'!$J$42="","",EDATE('Recurring Transactions'!$J$42,39))</f>
        <v/>
      </c>
      <c r="R2221" s="126">
        <f>IF($Q2221="","",TEXT($Q2221,"mmm yyyy"))</f>
        <v/>
      </c>
      <c r="S2221" s="124">
        <f>IF(OR('Recurring Transactions'!$A$42="",$Q2221=""),0,(IF('Recurring Transactions'!$F$42="Monthly",IF(AND('Recurring Transactions'!$J$42&lt;=EOMONTH($Q2221,0),$Q2221&lt;='Recurring Transactions'!$L$42),1,0),IF('Recurring Transactions'!$F$42="Semi-monthly",IF(AND('Recurring Transactions'!$J$42&lt;=EOMONTH($Q2221,0),$Q2221&lt;='Recurring Transactions'!$L$42),2,0),IF('Recurring Transactions'!$F$42="Weekly",IF(AND('Recurring Transactions'!$J$42&lt;=EOMONTH($Q2221,0),$Q2221&lt;='Recurring Transactions'!$L$42),MAX(0,INT((MIN(EOMONTH($Q2221,0),'Recurring Transactions'!$L$42)-'Recurring Transactions'!$J$42)/7)+INT(-(MAX('Recurring Transactions'!$J$42,$Q2221)-'Recurring Transactions'!$J$42)/7)+1),0),IF('Recurring Transactions'!$F$42="Bi-weekly",IF(AND('Recurring Transactions'!$J$42&lt;=EOMONTH($Q2221,0),$Q2221&lt;='Recurring Transactions'!$L$42),MAX(0,INT((MIN(EOMONTH($Q2221,0),'Recurring Transactions'!$L$42)-'Recurring Transactions'!$J$42)/14)+INT(-(MAX('Recurring Transactions'!$J$42,$Q2221)-'Recurring Transactions'!$J$42)/14)+1),0),IF('Recurring Transactions'!$F$42="Quarterly",IF(AND(AND('Recurring Transactions'!$J$42&lt;=EOMONTH($Q2221,0),$Q2221&lt;='Recurring Transactions'!$L$42),MOD((YEAR($Q2221)-YEAR('Recurring Transactions'!$J$42))*12+MONTH($Q2221)-MONTH('Recurring Transactions'!$J$42),3)=0),1,0),IF('Recurring Transactions'!$F$42="Annually",IF(AND(AND('Recurring Transactions'!$J$42&lt;=EOMONTH($Q2221,0),$Q2221&lt;='Recurring Transactions'!$L$42),MONTH($Q2221)=MONTH('Recurring Transactions'!$J$42)),1,0),0)))))))*'Recurring Transactions'!$D$42)</f>
        <v/>
      </c>
    </row>
    <row r="2222">
      <c r="N2222" s="126">
        <f>'Recurring Transactions'!$A$42</f>
        <v/>
      </c>
      <c r="O2222" s="126">
        <f>'Recurring Transactions'!$B$42</f>
        <v/>
      </c>
      <c r="P2222" s="126">
        <f>'Recurring Transactions'!$E$42</f>
        <v/>
      </c>
      <c r="Q2222" s="72">
        <f>IF('Recurring Transactions'!$J$42="","",EDATE('Recurring Transactions'!$J$42,40))</f>
        <v/>
      </c>
      <c r="R2222" s="126">
        <f>IF($Q2222="","",TEXT($Q2222,"mmm yyyy"))</f>
        <v/>
      </c>
      <c r="S2222" s="124">
        <f>IF(OR('Recurring Transactions'!$A$42="",$Q2222=""),0,(IF('Recurring Transactions'!$F$42="Monthly",IF(AND('Recurring Transactions'!$J$42&lt;=EOMONTH($Q2222,0),$Q2222&lt;='Recurring Transactions'!$L$42),1,0),IF('Recurring Transactions'!$F$42="Semi-monthly",IF(AND('Recurring Transactions'!$J$42&lt;=EOMONTH($Q2222,0),$Q2222&lt;='Recurring Transactions'!$L$42),2,0),IF('Recurring Transactions'!$F$42="Weekly",IF(AND('Recurring Transactions'!$J$42&lt;=EOMONTH($Q2222,0),$Q2222&lt;='Recurring Transactions'!$L$42),MAX(0,INT((MIN(EOMONTH($Q2222,0),'Recurring Transactions'!$L$42)-'Recurring Transactions'!$J$42)/7)+INT(-(MAX('Recurring Transactions'!$J$42,$Q2222)-'Recurring Transactions'!$J$42)/7)+1),0),IF('Recurring Transactions'!$F$42="Bi-weekly",IF(AND('Recurring Transactions'!$J$42&lt;=EOMONTH($Q2222,0),$Q2222&lt;='Recurring Transactions'!$L$42),MAX(0,INT((MIN(EOMONTH($Q2222,0),'Recurring Transactions'!$L$42)-'Recurring Transactions'!$J$42)/14)+INT(-(MAX('Recurring Transactions'!$J$42,$Q2222)-'Recurring Transactions'!$J$42)/14)+1),0),IF('Recurring Transactions'!$F$42="Quarterly",IF(AND(AND('Recurring Transactions'!$J$42&lt;=EOMONTH($Q2222,0),$Q2222&lt;='Recurring Transactions'!$L$42),MOD((YEAR($Q2222)-YEAR('Recurring Transactions'!$J$42))*12+MONTH($Q2222)-MONTH('Recurring Transactions'!$J$42),3)=0),1,0),IF('Recurring Transactions'!$F$42="Annually",IF(AND(AND('Recurring Transactions'!$J$42&lt;=EOMONTH($Q2222,0),$Q2222&lt;='Recurring Transactions'!$L$42),MONTH($Q2222)=MONTH('Recurring Transactions'!$J$42)),1,0),0)))))))*'Recurring Transactions'!$D$42)</f>
        <v/>
      </c>
    </row>
    <row r="2223">
      <c r="N2223" s="126">
        <f>'Recurring Transactions'!$A$42</f>
        <v/>
      </c>
      <c r="O2223" s="126">
        <f>'Recurring Transactions'!$B$42</f>
        <v/>
      </c>
      <c r="P2223" s="126">
        <f>'Recurring Transactions'!$E$42</f>
        <v/>
      </c>
      <c r="Q2223" s="72">
        <f>IF('Recurring Transactions'!$J$42="","",EDATE('Recurring Transactions'!$J$42,41))</f>
        <v/>
      </c>
      <c r="R2223" s="126">
        <f>IF($Q2223="","",TEXT($Q2223,"mmm yyyy"))</f>
        <v/>
      </c>
      <c r="S2223" s="124">
        <f>IF(OR('Recurring Transactions'!$A$42="",$Q2223=""),0,(IF('Recurring Transactions'!$F$42="Monthly",IF(AND('Recurring Transactions'!$J$42&lt;=EOMONTH($Q2223,0),$Q2223&lt;='Recurring Transactions'!$L$42),1,0),IF('Recurring Transactions'!$F$42="Semi-monthly",IF(AND('Recurring Transactions'!$J$42&lt;=EOMONTH($Q2223,0),$Q2223&lt;='Recurring Transactions'!$L$42),2,0),IF('Recurring Transactions'!$F$42="Weekly",IF(AND('Recurring Transactions'!$J$42&lt;=EOMONTH($Q2223,0),$Q2223&lt;='Recurring Transactions'!$L$42),MAX(0,INT((MIN(EOMONTH($Q2223,0),'Recurring Transactions'!$L$42)-'Recurring Transactions'!$J$42)/7)+INT(-(MAX('Recurring Transactions'!$J$42,$Q2223)-'Recurring Transactions'!$J$42)/7)+1),0),IF('Recurring Transactions'!$F$42="Bi-weekly",IF(AND('Recurring Transactions'!$J$42&lt;=EOMONTH($Q2223,0),$Q2223&lt;='Recurring Transactions'!$L$42),MAX(0,INT((MIN(EOMONTH($Q2223,0),'Recurring Transactions'!$L$42)-'Recurring Transactions'!$J$42)/14)+INT(-(MAX('Recurring Transactions'!$J$42,$Q2223)-'Recurring Transactions'!$J$42)/14)+1),0),IF('Recurring Transactions'!$F$42="Quarterly",IF(AND(AND('Recurring Transactions'!$J$42&lt;=EOMONTH($Q2223,0),$Q2223&lt;='Recurring Transactions'!$L$42),MOD((YEAR($Q2223)-YEAR('Recurring Transactions'!$J$42))*12+MONTH($Q2223)-MONTH('Recurring Transactions'!$J$42),3)=0),1,0),IF('Recurring Transactions'!$F$42="Annually",IF(AND(AND('Recurring Transactions'!$J$42&lt;=EOMONTH($Q2223,0),$Q2223&lt;='Recurring Transactions'!$L$42),MONTH($Q2223)=MONTH('Recurring Transactions'!$J$42)),1,0),0)))))))*'Recurring Transactions'!$D$42)</f>
        <v/>
      </c>
    </row>
    <row r="2224">
      <c r="N2224" s="126">
        <f>'Recurring Transactions'!$A$42</f>
        <v/>
      </c>
      <c r="O2224" s="126">
        <f>'Recurring Transactions'!$B$42</f>
        <v/>
      </c>
      <c r="P2224" s="126">
        <f>'Recurring Transactions'!$E$42</f>
        <v/>
      </c>
      <c r="Q2224" s="72">
        <f>IF('Recurring Transactions'!$J$42="","",EDATE('Recurring Transactions'!$J$42,42))</f>
        <v/>
      </c>
      <c r="R2224" s="126">
        <f>IF($Q2224="","",TEXT($Q2224,"mmm yyyy"))</f>
        <v/>
      </c>
      <c r="S2224" s="124">
        <f>IF(OR('Recurring Transactions'!$A$42="",$Q2224=""),0,(IF('Recurring Transactions'!$F$42="Monthly",IF(AND('Recurring Transactions'!$J$42&lt;=EOMONTH($Q2224,0),$Q2224&lt;='Recurring Transactions'!$L$42),1,0),IF('Recurring Transactions'!$F$42="Semi-monthly",IF(AND('Recurring Transactions'!$J$42&lt;=EOMONTH($Q2224,0),$Q2224&lt;='Recurring Transactions'!$L$42),2,0),IF('Recurring Transactions'!$F$42="Weekly",IF(AND('Recurring Transactions'!$J$42&lt;=EOMONTH($Q2224,0),$Q2224&lt;='Recurring Transactions'!$L$42),MAX(0,INT((MIN(EOMONTH($Q2224,0),'Recurring Transactions'!$L$42)-'Recurring Transactions'!$J$42)/7)+INT(-(MAX('Recurring Transactions'!$J$42,$Q2224)-'Recurring Transactions'!$J$42)/7)+1),0),IF('Recurring Transactions'!$F$42="Bi-weekly",IF(AND('Recurring Transactions'!$J$42&lt;=EOMONTH($Q2224,0),$Q2224&lt;='Recurring Transactions'!$L$42),MAX(0,INT((MIN(EOMONTH($Q2224,0),'Recurring Transactions'!$L$42)-'Recurring Transactions'!$J$42)/14)+INT(-(MAX('Recurring Transactions'!$J$42,$Q2224)-'Recurring Transactions'!$J$42)/14)+1),0),IF('Recurring Transactions'!$F$42="Quarterly",IF(AND(AND('Recurring Transactions'!$J$42&lt;=EOMONTH($Q2224,0),$Q2224&lt;='Recurring Transactions'!$L$42),MOD((YEAR($Q2224)-YEAR('Recurring Transactions'!$J$42))*12+MONTH($Q2224)-MONTH('Recurring Transactions'!$J$42),3)=0),1,0),IF('Recurring Transactions'!$F$42="Annually",IF(AND(AND('Recurring Transactions'!$J$42&lt;=EOMONTH($Q2224,0),$Q2224&lt;='Recurring Transactions'!$L$42),MONTH($Q2224)=MONTH('Recurring Transactions'!$J$42)),1,0),0)))))))*'Recurring Transactions'!$D$42)</f>
        <v/>
      </c>
    </row>
    <row r="2225">
      <c r="N2225" s="126">
        <f>'Recurring Transactions'!$A$42</f>
        <v/>
      </c>
      <c r="O2225" s="126">
        <f>'Recurring Transactions'!$B$42</f>
        <v/>
      </c>
      <c r="P2225" s="126">
        <f>'Recurring Transactions'!$E$42</f>
        <v/>
      </c>
      <c r="Q2225" s="72">
        <f>IF('Recurring Transactions'!$J$42="","",EDATE('Recurring Transactions'!$J$42,43))</f>
        <v/>
      </c>
      <c r="R2225" s="126">
        <f>IF($Q2225="","",TEXT($Q2225,"mmm yyyy"))</f>
        <v/>
      </c>
      <c r="S2225" s="124">
        <f>IF(OR('Recurring Transactions'!$A$42="",$Q2225=""),0,(IF('Recurring Transactions'!$F$42="Monthly",IF(AND('Recurring Transactions'!$J$42&lt;=EOMONTH($Q2225,0),$Q2225&lt;='Recurring Transactions'!$L$42),1,0),IF('Recurring Transactions'!$F$42="Semi-monthly",IF(AND('Recurring Transactions'!$J$42&lt;=EOMONTH($Q2225,0),$Q2225&lt;='Recurring Transactions'!$L$42),2,0),IF('Recurring Transactions'!$F$42="Weekly",IF(AND('Recurring Transactions'!$J$42&lt;=EOMONTH($Q2225,0),$Q2225&lt;='Recurring Transactions'!$L$42),MAX(0,INT((MIN(EOMONTH($Q2225,0),'Recurring Transactions'!$L$42)-'Recurring Transactions'!$J$42)/7)+INT(-(MAX('Recurring Transactions'!$J$42,$Q2225)-'Recurring Transactions'!$J$42)/7)+1),0),IF('Recurring Transactions'!$F$42="Bi-weekly",IF(AND('Recurring Transactions'!$J$42&lt;=EOMONTH($Q2225,0),$Q2225&lt;='Recurring Transactions'!$L$42),MAX(0,INT((MIN(EOMONTH($Q2225,0),'Recurring Transactions'!$L$42)-'Recurring Transactions'!$J$42)/14)+INT(-(MAX('Recurring Transactions'!$J$42,$Q2225)-'Recurring Transactions'!$J$42)/14)+1),0),IF('Recurring Transactions'!$F$42="Quarterly",IF(AND(AND('Recurring Transactions'!$J$42&lt;=EOMONTH($Q2225,0),$Q2225&lt;='Recurring Transactions'!$L$42),MOD((YEAR($Q2225)-YEAR('Recurring Transactions'!$J$42))*12+MONTH($Q2225)-MONTH('Recurring Transactions'!$J$42),3)=0),1,0),IF('Recurring Transactions'!$F$42="Annually",IF(AND(AND('Recurring Transactions'!$J$42&lt;=EOMONTH($Q2225,0),$Q2225&lt;='Recurring Transactions'!$L$42),MONTH($Q2225)=MONTH('Recurring Transactions'!$J$42)),1,0),0)))))))*'Recurring Transactions'!$D$42)</f>
        <v/>
      </c>
    </row>
    <row r="2226">
      <c r="N2226" s="126">
        <f>'Recurring Transactions'!$A$42</f>
        <v/>
      </c>
      <c r="O2226" s="126">
        <f>'Recurring Transactions'!$B$42</f>
        <v/>
      </c>
      <c r="P2226" s="126">
        <f>'Recurring Transactions'!$E$42</f>
        <v/>
      </c>
      <c r="Q2226" s="72">
        <f>IF('Recurring Transactions'!$J$42="","",EDATE('Recurring Transactions'!$J$42,44))</f>
        <v/>
      </c>
      <c r="R2226" s="126">
        <f>IF($Q2226="","",TEXT($Q2226,"mmm yyyy"))</f>
        <v/>
      </c>
      <c r="S2226" s="124">
        <f>IF(OR('Recurring Transactions'!$A$42="",$Q2226=""),0,(IF('Recurring Transactions'!$F$42="Monthly",IF(AND('Recurring Transactions'!$J$42&lt;=EOMONTH($Q2226,0),$Q2226&lt;='Recurring Transactions'!$L$42),1,0),IF('Recurring Transactions'!$F$42="Semi-monthly",IF(AND('Recurring Transactions'!$J$42&lt;=EOMONTH($Q2226,0),$Q2226&lt;='Recurring Transactions'!$L$42),2,0),IF('Recurring Transactions'!$F$42="Weekly",IF(AND('Recurring Transactions'!$J$42&lt;=EOMONTH($Q2226,0),$Q2226&lt;='Recurring Transactions'!$L$42),MAX(0,INT((MIN(EOMONTH($Q2226,0),'Recurring Transactions'!$L$42)-'Recurring Transactions'!$J$42)/7)+INT(-(MAX('Recurring Transactions'!$J$42,$Q2226)-'Recurring Transactions'!$J$42)/7)+1),0),IF('Recurring Transactions'!$F$42="Bi-weekly",IF(AND('Recurring Transactions'!$J$42&lt;=EOMONTH($Q2226,0),$Q2226&lt;='Recurring Transactions'!$L$42),MAX(0,INT((MIN(EOMONTH($Q2226,0),'Recurring Transactions'!$L$42)-'Recurring Transactions'!$J$42)/14)+INT(-(MAX('Recurring Transactions'!$J$42,$Q2226)-'Recurring Transactions'!$J$42)/14)+1),0),IF('Recurring Transactions'!$F$42="Quarterly",IF(AND(AND('Recurring Transactions'!$J$42&lt;=EOMONTH($Q2226,0),$Q2226&lt;='Recurring Transactions'!$L$42),MOD((YEAR($Q2226)-YEAR('Recurring Transactions'!$J$42))*12+MONTH($Q2226)-MONTH('Recurring Transactions'!$J$42),3)=0),1,0),IF('Recurring Transactions'!$F$42="Annually",IF(AND(AND('Recurring Transactions'!$J$42&lt;=EOMONTH($Q2226,0),$Q2226&lt;='Recurring Transactions'!$L$42),MONTH($Q2226)=MONTH('Recurring Transactions'!$J$42)),1,0),0)))))))*'Recurring Transactions'!$D$42)</f>
        <v/>
      </c>
    </row>
    <row r="2227">
      <c r="N2227" s="126">
        <f>'Recurring Transactions'!$A$42</f>
        <v/>
      </c>
      <c r="O2227" s="126">
        <f>'Recurring Transactions'!$B$42</f>
        <v/>
      </c>
      <c r="P2227" s="126">
        <f>'Recurring Transactions'!$E$42</f>
        <v/>
      </c>
      <c r="Q2227" s="72">
        <f>IF('Recurring Transactions'!$J$42="","",EDATE('Recurring Transactions'!$J$42,45))</f>
        <v/>
      </c>
      <c r="R2227" s="126">
        <f>IF($Q2227="","",TEXT($Q2227,"mmm yyyy"))</f>
        <v/>
      </c>
      <c r="S2227" s="124">
        <f>IF(OR('Recurring Transactions'!$A$42="",$Q2227=""),0,(IF('Recurring Transactions'!$F$42="Monthly",IF(AND('Recurring Transactions'!$J$42&lt;=EOMONTH($Q2227,0),$Q2227&lt;='Recurring Transactions'!$L$42),1,0),IF('Recurring Transactions'!$F$42="Semi-monthly",IF(AND('Recurring Transactions'!$J$42&lt;=EOMONTH($Q2227,0),$Q2227&lt;='Recurring Transactions'!$L$42),2,0),IF('Recurring Transactions'!$F$42="Weekly",IF(AND('Recurring Transactions'!$J$42&lt;=EOMONTH($Q2227,0),$Q2227&lt;='Recurring Transactions'!$L$42),MAX(0,INT((MIN(EOMONTH($Q2227,0),'Recurring Transactions'!$L$42)-'Recurring Transactions'!$J$42)/7)+INT(-(MAX('Recurring Transactions'!$J$42,$Q2227)-'Recurring Transactions'!$J$42)/7)+1),0),IF('Recurring Transactions'!$F$42="Bi-weekly",IF(AND('Recurring Transactions'!$J$42&lt;=EOMONTH($Q2227,0),$Q2227&lt;='Recurring Transactions'!$L$42),MAX(0,INT((MIN(EOMONTH($Q2227,0),'Recurring Transactions'!$L$42)-'Recurring Transactions'!$J$42)/14)+INT(-(MAX('Recurring Transactions'!$J$42,$Q2227)-'Recurring Transactions'!$J$42)/14)+1),0),IF('Recurring Transactions'!$F$42="Quarterly",IF(AND(AND('Recurring Transactions'!$J$42&lt;=EOMONTH($Q2227,0),$Q2227&lt;='Recurring Transactions'!$L$42),MOD((YEAR($Q2227)-YEAR('Recurring Transactions'!$J$42))*12+MONTH($Q2227)-MONTH('Recurring Transactions'!$J$42),3)=0),1,0),IF('Recurring Transactions'!$F$42="Annually",IF(AND(AND('Recurring Transactions'!$J$42&lt;=EOMONTH($Q2227,0),$Q2227&lt;='Recurring Transactions'!$L$42),MONTH($Q2227)=MONTH('Recurring Transactions'!$J$42)),1,0),0)))))))*'Recurring Transactions'!$D$42)</f>
        <v/>
      </c>
    </row>
    <row r="2228">
      <c r="N2228" s="126">
        <f>'Recurring Transactions'!$A$42</f>
        <v/>
      </c>
      <c r="O2228" s="126">
        <f>'Recurring Transactions'!$B$42</f>
        <v/>
      </c>
      <c r="P2228" s="126">
        <f>'Recurring Transactions'!$E$42</f>
        <v/>
      </c>
      <c r="Q2228" s="72">
        <f>IF('Recurring Transactions'!$J$42="","",EDATE('Recurring Transactions'!$J$42,46))</f>
        <v/>
      </c>
      <c r="R2228" s="126">
        <f>IF($Q2228="","",TEXT($Q2228,"mmm yyyy"))</f>
        <v/>
      </c>
      <c r="S2228" s="124">
        <f>IF(OR('Recurring Transactions'!$A$42="",$Q2228=""),0,(IF('Recurring Transactions'!$F$42="Monthly",IF(AND('Recurring Transactions'!$J$42&lt;=EOMONTH($Q2228,0),$Q2228&lt;='Recurring Transactions'!$L$42),1,0),IF('Recurring Transactions'!$F$42="Semi-monthly",IF(AND('Recurring Transactions'!$J$42&lt;=EOMONTH($Q2228,0),$Q2228&lt;='Recurring Transactions'!$L$42),2,0),IF('Recurring Transactions'!$F$42="Weekly",IF(AND('Recurring Transactions'!$J$42&lt;=EOMONTH($Q2228,0),$Q2228&lt;='Recurring Transactions'!$L$42),MAX(0,INT((MIN(EOMONTH($Q2228,0),'Recurring Transactions'!$L$42)-'Recurring Transactions'!$J$42)/7)+INT(-(MAX('Recurring Transactions'!$J$42,$Q2228)-'Recurring Transactions'!$J$42)/7)+1),0),IF('Recurring Transactions'!$F$42="Bi-weekly",IF(AND('Recurring Transactions'!$J$42&lt;=EOMONTH($Q2228,0),$Q2228&lt;='Recurring Transactions'!$L$42),MAX(0,INT((MIN(EOMONTH($Q2228,0),'Recurring Transactions'!$L$42)-'Recurring Transactions'!$J$42)/14)+INT(-(MAX('Recurring Transactions'!$J$42,$Q2228)-'Recurring Transactions'!$J$42)/14)+1),0),IF('Recurring Transactions'!$F$42="Quarterly",IF(AND(AND('Recurring Transactions'!$J$42&lt;=EOMONTH($Q2228,0),$Q2228&lt;='Recurring Transactions'!$L$42),MOD((YEAR($Q2228)-YEAR('Recurring Transactions'!$J$42))*12+MONTH($Q2228)-MONTH('Recurring Transactions'!$J$42),3)=0),1,0),IF('Recurring Transactions'!$F$42="Annually",IF(AND(AND('Recurring Transactions'!$J$42&lt;=EOMONTH($Q2228,0),$Q2228&lt;='Recurring Transactions'!$L$42),MONTH($Q2228)=MONTH('Recurring Transactions'!$J$42)),1,0),0)))))))*'Recurring Transactions'!$D$42)</f>
        <v/>
      </c>
    </row>
    <row r="2229">
      <c r="N2229" s="126">
        <f>'Recurring Transactions'!$A$42</f>
        <v/>
      </c>
      <c r="O2229" s="126">
        <f>'Recurring Transactions'!$B$42</f>
        <v/>
      </c>
      <c r="P2229" s="126">
        <f>'Recurring Transactions'!$E$42</f>
        <v/>
      </c>
      <c r="Q2229" s="72">
        <f>IF('Recurring Transactions'!$J$42="","",EDATE('Recurring Transactions'!$J$42,47))</f>
        <v/>
      </c>
      <c r="R2229" s="126">
        <f>IF($Q2229="","",TEXT($Q2229,"mmm yyyy"))</f>
        <v/>
      </c>
      <c r="S2229" s="124">
        <f>IF(OR('Recurring Transactions'!$A$42="",$Q2229=""),0,(IF('Recurring Transactions'!$F$42="Monthly",IF(AND('Recurring Transactions'!$J$42&lt;=EOMONTH($Q2229,0),$Q2229&lt;='Recurring Transactions'!$L$42),1,0),IF('Recurring Transactions'!$F$42="Semi-monthly",IF(AND('Recurring Transactions'!$J$42&lt;=EOMONTH($Q2229,0),$Q2229&lt;='Recurring Transactions'!$L$42),2,0),IF('Recurring Transactions'!$F$42="Weekly",IF(AND('Recurring Transactions'!$J$42&lt;=EOMONTH($Q2229,0),$Q2229&lt;='Recurring Transactions'!$L$42),MAX(0,INT((MIN(EOMONTH($Q2229,0),'Recurring Transactions'!$L$42)-'Recurring Transactions'!$J$42)/7)+INT(-(MAX('Recurring Transactions'!$J$42,$Q2229)-'Recurring Transactions'!$J$42)/7)+1),0),IF('Recurring Transactions'!$F$42="Bi-weekly",IF(AND('Recurring Transactions'!$J$42&lt;=EOMONTH($Q2229,0),$Q2229&lt;='Recurring Transactions'!$L$42),MAX(0,INT((MIN(EOMONTH($Q2229,0),'Recurring Transactions'!$L$42)-'Recurring Transactions'!$J$42)/14)+INT(-(MAX('Recurring Transactions'!$J$42,$Q2229)-'Recurring Transactions'!$J$42)/14)+1),0),IF('Recurring Transactions'!$F$42="Quarterly",IF(AND(AND('Recurring Transactions'!$J$42&lt;=EOMONTH($Q2229,0),$Q2229&lt;='Recurring Transactions'!$L$42),MOD((YEAR($Q2229)-YEAR('Recurring Transactions'!$J$42))*12+MONTH($Q2229)-MONTH('Recurring Transactions'!$J$42),3)=0),1,0),IF('Recurring Transactions'!$F$42="Annually",IF(AND(AND('Recurring Transactions'!$J$42&lt;=EOMONTH($Q2229,0),$Q2229&lt;='Recurring Transactions'!$L$42),MONTH($Q2229)=MONTH('Recurring Transactions'!$J$42)),1,0),0)))))))*'Recurring Transactions'!$D$42)</f>
        <v/>
      </c>
    </row>
    <row r="2230">
      <c r="N2230" s="126">
        <f>'Recurring Transactions'!$A$42</f>
        <v/>
      </c>
      <c r="O2230" s="126">
        <f>'Recurring Transactions'!$B$42</f>
        <v/>
      </c>
      <c r="P2230" s="126">
        <f>'Recurring Transactions'!$E$42</f>
        <v/>
      </c>
      <c r="Q2230" s="72">
        <f>IF('Recurring Transactions'!$J$42="","",EDATE('Recurring Transactions'!$J$42,48))</f>
        <v/>
      </c>
      <c r="R2230" s="126">
        <f>IF($Q2230="","",TEXT($Q2230,"mmm yyyy"))</f>
        <v/>
      </c>
      <c r="S2230" s="124">
        <f>IF(OR('Recurring Transactions'!$A$42="",$Q2230=""),0,(IF('Recurring Transactions'!$F$42="Monthly",IF(AND('Recurring Transactions'!$J$42&lt;=EOMONTH($Q2230,0),$Q2230&lt;='Recurring Transactions'!$L$42),1,0),IF('Recurring Transactions'!$F$42="Semi-monthly",IF(AND('Recurring Transactions'!$J$42&lt;=EOMONTH($Q2230,0),$Q2230&lt;='Recurring Transactions'!$L$42),2,0),IF('Recurring Transactions'!$F$42="Weekly",IF(AND('Recurring Transactions'!$J$42&lt;=EOMONTH($Q2230,0),$Q2230&lt;='Recurring Transactions'!$L$42),MAX(0,INT((MIN(EOMONTH($Q2230,0),'Recurring Transactions'!$L$42)-'Recurring Transactions'!$J$42)/7)+INT(-(MAX('Recurring Transactions'!$J$42,$Q2230)-'Recurring Transactions'!$J$42)/7)+1),0),IF('Recurring Transactions'!$F$42="Bi-weekly",IF(AND('Recurring Transactions'!$J$42&lt;=EOMONTH($Q2230,0),$Q2230&lt;='Recurring Transactions'!$L$42),MAX(0,INT((MIN(EOMONTH($Q2230,0),'Recurring Transactions'!$L$42)-'Recurring Transactions'!$J$42)/14)+INT(-(MAX('Recurring Transactions'!$J$42,$Q2230)-'Recurring Transactions'!$J$42)/14)+1),0),IF('Recurring Transactions'!$F$42="Quarterly",IF(AND(AND('Recurring Transactions'!$J$42&lt;=EOMONTH($Q2230,0),$Q2230&lt;='Recurring Transactions'!$L$42),MOD((YEAR($Q2230)-YEAR('Recurring Transactions'!$J$42))*12+MONTH($Q2230)-MONTH('Recurring Transactions'!$J$42),3)=0),1,0),IF('Recurring Transactions'!$F$42="Annually",IF(AND(AND('Recurring Transactions'!$J$42&lt;=EOMONTH($Q2230,0),$Q2230&lt;='Recurring Transactions'!$L$42),MONTH($Q2230)=MONTH('Recurring Transactions'!$J$42)),1,0),0)))))))*'Recurring Transactions'!$D$42)</f>
        <v/>
      </c>
    </row>
    <row r="2231">
      <c r="N2231" s="126">
        <f>'Recurring Transactions'!$A$42</f>
        <v/>
      </c>
      <c r="O2231" s="126">
        <f>'Recurring Transactions'!$B$42</f>
        <v/>
      </c>
      <c r="P2231" s="126">
        <f>'Recurring Transactions'!$E$42</f>
        <v/>
      </c>
      <c r="Q2231" s="72">
        <f>IF('Recurring Transactions'!$J$42="","",EDATE('Recurring Transactions'!$J$42,49))</f>
        <v/>
      </c>
      <c r="R2231" s="126">
        <f>IF($Q2231="","",TEXT($Q2231,"mmm yyyy"))</f>
        <v/>
      </c>
      <c r="S2231" s="124">
        <f>IF(OR('Recurring Transactions'!$A$42="",$Q2231=""),0,(IF('Recurring Transactions'!$F$42="Monthly",IF(AND('Recurring Transactions'!$J$42&lt;=EOMONTH($Q2231,0),$Q2231&lt;='Recurring Transactions'!$L$42),1,0),IF('Recurring Transactions'!$F$42="Semi-monthly",IF(AND('Recurring Transactions'!$J$42&lt;=EOMONTH($Q2231,0),$Q2231&lt;='Recurring Transactions'!$L$42),2,0),IF('Recurring Transactions'!$F$42="Weekly",IF(AND('Recurring Transactions'!$J$42&lt;=EOMONTH($Q2231,0),$Q2231&lt;='Recurring Transactions'!$L$42),MAX(0,INT((MIN(EOMONTH($Q2231,0),'Recurring Transactions'!$L$42)-'Recurring Transactions'!$J$42)/7)+INT(-(MAX('Recurring Transactions'!$J$42,$Q2231)-'Recurring Transactions'!$J$42)/7)+1),0),IF('Recurring Transactions'!$F$42="Bi-weekly",IF(AND('Recurring Transactions'!$J$42&lt;=EOMONTH($Q2231,0),$Q2231&lt;='Recurring Transactions'!$L$42),MAX(0,INT((MIN(EOMONTH($Q2231,0),'Recurring Transactions'!$L$42)-'Recurring Transactions'!$J$42)/14)+INT(-(MAX('Recurring Transactions'!$J$42,$Q2231)-'Recurring Transactions'!$J$42)/14)+1),0),IF('Recurring Transactions'!$F$42="Quarterly",IF(AND(AND('Recurring Transactions'!$J$42&lt;=EOMONTH($Q2231,0),$Q2231&lt;='Recurring Transactions'!$L$42),MOD((YEAR($Q2231)-YEAR('Recurring Transactions'!$J$42))*12+MONTH($Q2231)-MONTH('Recurring Transactions'!$J$42),3)=0),1,0),IF('Recurring Transactions'!$F$42="Annually",IF(AND(AND('Recurring Transactions'!$J$42&lt;=EOMONTH($Q2231,0),$Q2231&lt;='Recurring Transactions'!$L$42),MONTH($Q2231)=MONTH('Recurring Transactions'!$J$42)),1,0),0)))))))*'Recurring Transactions'!$D$42)</f>
        <v/>
      </c>
    </row>
    <row r="2232">
      <c r="N2232" s="126">
        <f>'Recurring Transactions'!$A$42</f>
        <v/>
      </c>
      <c r="O2232" s="126">
        <f>'Recurring Transactions'!$B$42</f>
        <v/>
      </c>
      <c r="P2232" s="126">
        <f>'Recurring Transactions'!$E$42</f>
        <v/>
      </c>
      <c r="Q2232" s="72">
        <f>IF('Recurring Transactions'!$J$42="","",EDATE('Recurring Transactions'!$J$42,50))</f>
        <v/>
      </c>
      <c r="R2232" s="126">
        <f>IF($Q2232="","",TEXT($Q2232,"mmm yyyy"))</f>
        <v/>
      </c>
      <c r="S2232" s="124">
        <f>IF(OR('Recurring Transactions'!$A$42="",$Q2232=""),0,(IF('Recurring Transactions'!$F$42="Monthly",IF(AND('Recurring Transactions'!$J$42&lt;=EOMONTH($Q2232,0),$Q2232&lt;='Recurring Transactions'!$L$42),1,0),IF('Recurring Transactions'!$F$42="Semi-monthly",IF(AND('Recurring Transactions'!$J$42&lt;=EOMONTH($Q2232,0),$Q2232&lt;='Recurring Transactions'!$L$42),2,0),IF('Recurring Transactions'!$F$42="Weekly",IF(AND('Recurring Transactions'!$J$42&lt;=EOMONTH($Q2232,0),$Q2232&lt;='Recurring Transactions'!$L$42),MAX(0,INT((MIN(EOMONTH($Q2232,0),'Recurring Transactions'!$L$42)-'Recurring Transactions'!$J$42)/7)+INT(-(MAX('Recurring Transactions'!$J$42,$Q2232)-'Recurring Transactions'!$J$42)/7)+1),0),IF('Recurring Transactions'!$F$42="Bi-weekly",IF(AND('Recurring Transactions'!$J$42&lt;=EOMONTH($Q2232,0),$Q2232&lt;='Recurring Transactions'!$L$42),MAX(0,INT((MIN(EOMONTH($Q2232,0),'Recurring Transactions'!$L$42)-'Recurring Transactions'!$J$42)/14)+INT(-(MAX('Recurring Transactions'!$J$42,$Q2232)-'Recurring Transactions'!$J$42)/14)+1),0),IF('Recurring Transactions'!$F$42="Quarterly",IF(AND(AND('Recurring Transactions'!$J$42&lt;=EOMONTH($Q2232,0),$Q2232&lt;='Recurring Transactions'!$L$42),MOD((YEAR($Q2232)-YEAR('Recurring Transactions'!$J$42))*12+MONTH($Q2232)-MONTH('Recurring Transactions'!$J$42),3)=0),1,0),IF('Recurring Transactions'!$F$42="Annually",IF(AND(AND('Recurring Transactions'!$J$42&lt;=EOMONTH($Q2232,0),$Q2232&lt;='Recurring Transactions'!$L$42),MONTH($Q2232)=MONTH('Recurring Transactions'!$J$42)),1,0),0)))))))*'Recurring Transactions'!$D$42)</f>
        <v/>
      </c>
    </row>
    <row r="2233">
      <c r="N2233" s="126">
        <f>'Recurring Transactions'!$A$42</f>
        <v/>
      </c>
      <c r="O2233" s="126">
        <f>'Recurring Transactions'!$B$42</f>
        <v/>
      </c>
      <c r="P2233" s="126">
        <f>'Recurring Transactions'!$E$42</f>
        <v/>
      </c>
      <c r="Q2233" s="72">
        <f>IF('Recurring Transactions'!$J$42="","",EDATE('Recurring Transactions'!$J$42,51))</f>
        <v/>
      </c>
      <c r="R2233" s="126">
        <f>IF($Q2233="","",TEXT($Q2233,"mmm yyyy"))</f>
        <v/>
      </c>
      <c r="S2233" s="124">
        <f>IF(OR('Recurring Transactions'!$A$42="",$Q2233=""),0,(IF('Recurring Transactions'!$F$42="Monthly",IF(AND('Recurring Transactions'!$J$42&lt;=EOMONTH($Q2233,0),$Q2233&lt;='Recurring Transactions'!$L$42),1,0),IF('Recurring Transactions'!$F$42="Semi-monthly",IF(AND('Recurring Transactions'!$J$42&lt;=EOMONTH($Q2233,0),$Q2233&lt;='Recurring Transactions'!$L$42),2,0),IF('Recurring Transactions'!$F$42="Weekly",IF(AND('Recurring Transactions'!$J$42&lt;=EOMONTH($Q2233,0),$Q2233&lt;='Recurring Transactions'!$L$42),MAX(0,INT((MIN(EOMONTH($Q2233,0),'Recurring Transactions'!$L$42)-'Recurring Transactions'!$J$42)/7)+INT(-(MAX('Recurring Transactions'!$J$42,$Q2233)-'Recurring Transactions'!$J$42)/7)+1),0),IF('Recurring Transactions'!$F$42="Bi-weekly",IF(AND('Recurring Transactions'!$J$42&lt;=EOMONTH($Q2233,0),$Q2233&lt;='Recurring Transactions'!$L$42),MAX(0,INT((MIN(EOMONTH($Q2233,0),'Recurring Transactions'!$L$42)-'Recurring Transactions'!$J$42)/14)+INT(-(MAX('Recurring Transactions'!$J$42,$Q2233)-'Recurring Transactions'!$J$42)/14)+1),0),IF('Recurring Transactions'!$F$42="Quarterly",IF(AND(AND('Recurring Transactions'!$J$42&lt;=EOMONTH($Q2233,0),$Q2233&lt;='Recurring Transactions'!$L$42),MOD((YEAR($Q2233)-YEAR('Recurring Transactions'!$J$42))*12+MONTH($Q2233)-MONTH('Recurring Transactions'!$J$42),3)=0),1,0),IF('Recurring Transactions'!$F$42="Annually",IF(AND(AND('Recurring Transactions'!$J$42&lt;=EOMONTH($Q2233,0),$Q2233&lt;='Recurring Transactions'!$L$42),MONTH($Q2233)=MONTH('Recurring Transactions'!$J$42)),1,0),0)))))))*'Recurring Transactions'!$D$42)</f>
        <v/>
      </c>
    </row>
    <row r="2234">
      <c r="N2234" s="126">
        <f>'Recurring Transactions'!$A$42</f>
        <v/>
      </c>
      <c r="O2234" s="126">
        <f>'Recurring Transactions'!$B$42</f>
        <v/>
      </c>
      <c r="P2234" s="126">
        <f>'Recurring Transactions'!$E$42</f>
        <v/>
      </c>
      <c r="Q2234" s="72">
        <f>IF('Recurring Transactions'!$J$42="","",EDATE('Recurring Transactions'!$J$42,52))</f>
        <v/>
      </c>
      <c r="R2234" s="126">
        <f>IF($Q2234="","",TEXT($Q2234,"mmm yyyy"))</f>
        <v/>
      </c>
      <c r="S2234" s="124">
        <f>IF(OR('Recurring Transactions'!$A$42="",$Q2234=""),0,(IF('Recurring Transactions'!$F$42="Monthly",IF(AND('Recurring Transactions'!$J$42&lt;=EOMONTH($Q2234,0),$Q2234&lt;='Recurring Transactions'!$L$42),1,0),IF('Recurring Transactions'!$F$42="Semi-monthly",IF(AND('Recurring Transactions'!$J$42&lt;=EOMONTH($Q2234,0),$Q2234&lt;='Recurring Transactions'!$L$42),2,0),IF('Recurring Transactions'!$F$42="Weekly",IF(AND('Recurring Transactions'!$J$42&lt;=EOMONTH($Q2234,0),$Q2234&lt;='Recurring Transactions'!$L$42),MAX(0,INT((MIN(EOMONTH($Q2234,0),'Recurring Transactions'!$L$42)-'Recurring Transactions'!$J$42)/7)+INT(-(MAX('Recurring Transactions'!$J$42,$Q2234)-'Recurring Transactions'!$J$42)/7)+1),0),IF('Recurring Transactions'!$F$42="Bi-weekly",IF(AND('Recurring Transactions'!$J$42&lt;=EOMONTH($Q2234,0),$Q2234&lt;='Recurring Transactions'!$L$42),MAX(0,INT((MIN(EOMONTH($Q2234,0),'Recurring Transactions'!$L$42)-'Recurring Transactions'!$J$42)/14)+INT(-(MAX('Recurring Transactions'!$J$42,$Q2234)-'Recurring Transactions'!$J$42)/14)+1),0),IF('Recurring Transactions'!$F$42="Quarterly",IF(AND(AND('Recurring Transactions'!$J$42&lt;=EOMONTH($Q2234,0),$Q2234&lt;='Recurring Transactions'!$L$42),MOD((YEAR($Q2234)-YEAR('Recurring Transactions'!$J$42))*12+MONTH($Q2234)-MONTH('Recurring Transactions'!$J$42),3)=0),1,0),IF('Recurring Transactions'!$F$42="Annually",IF(AND(AND('Recurring Transactions'!$J$42&lt;=EOMONTH($Q2234,0),$Q2234&lt;='Recurring Transactions'!$L$42),MONTH($Q2234)=MONTH('Recurring Transactions'!$J$42)),1,0),0)))))))*'Recurring Transactions'!$D$42)</f>
        <v/>
      </c>
    </row>
    <row r="2235">
      <c r="N2235" s="126">
        <f>'Recurring Transactions'!$A$42</f>
        <v/>
      </c>
      <c r="O2235" s="126">
        <f>'Recurring Transactions'!$B$42</f>
        <v/>
      </c>
      <c r="P2235" s="126">
        <f>'Recurring Transactions'!$E$42</f>
        <v/>
      </c>
      <c r="Q2235" s="72">
        <f>IF('Recurring Transactions'!$J$42="","",EDATE('Recurring Transactions'!$J$42,53))</f>
        <v/>
      </c>
      <c r="R2235" s="126">
        <f>IF($Q2235="","",TEXT($Q2235,"mmm yyyy"))</f>
        <v/>
      </c>
      <c r="S2235" s="124">
        <f>IF(OR('Recurring Transactions'!$A$42="",$Q2235=""),0,(IF('Recurring Transactions'!$F$42="Monthly",IF(AND('Recurring Transactions'!$J$42&lt;=EOMONTH($Q2235,0),$Q2235&lt;='Recurring Transactions'!$L$42),1,0),IF('Recurring Transactions'!$F$42="Semi-monthly",IF(AND('Recurring Transactions'!$J$42&lt;=EOMONTH($Q2235,0),$Q2235&lt;='Recurring Transactions'!$L$42),2,0),IF('Recurring Transactions'!$F$42="Weekly",IF(AND('Recurring Transactions'!$J$42&lt;=EOMONTH($Q2235,0),$Q2235&lt;='Recurring Transactions'!$L$42),MAX(0,INT((MIN(EOMONTH($Q2235,0),'Recurring Transactions'!$L$42)-'Recurring Transactions'!$J$42)/7)+INT(-(MAX('Recurring Transactions'!$J$42,$Q2235)-'Recurring Transactions'!$J$42)/7)+1),0),IF('Recurring Transactions'!$F$42="Bi-weekly",IF(AND('Recurring Transactions'!$J$42&lt;=EOMONTH($Q2235,0),$Q2235&lt;='Recurring Transactions'!$L$42),MAX(0,INT((MIN(EOMONTH($Q2235,0),'Recurring Transactions'!$L$42)-'Recurring Transactions'!$J$42)/14)+INT(-(MAX('Recurring Transactions'!$J$42,$Q2235)-'Recurring Transactions'!$J$42)/14)+1),0),IF('Recurring Transactions'!$F$42="Quarterly",IF(AND(AND('Recurring Transactions'!$J$42&lt;=EOMONTH($Q2235,0),$Q2235&lt;='Recurring Transactions'!$L$42),MOD((YEAR($Q2235)-YEAR('Recurring Transactions'!$J$42))*12+MONTH($Q2235)-MONTH('Recurring Transactions'!$J$42),3)=0),1,0),IF('Recurring Transactions'!$F$42="Annually",IF(AND(AND('Recurring Transactions'!$J$42&lt;=EOMONTH($Q2235,0),$Q2235&lt;='Recurring Transactions'!$L$42),MONTH($Q2235)=MONTH('Recurring Transactions'!$J$42)),1,0),0)))))))*'Recurring Transactions'!$D$42)</f>
        <v/>
      </c>
    </row>
    <row r="2236">
      <c r="N2236" s="126">
        <f>'Recurring Transactions'!$A$42</f>
        <v/>
      </c>
      <c r="O2236" s="126">
        <f>'Recurring Transactions'!$B$42</f>
        <v/>
      </c>
      <c r="P2236" s="126">
        <f>'Recurring Transactions'!$E$42</f>
        <v/>
      </c>
      <c r="Q2236" s="72">
        <f>IF('Recurring Transactions'!$J$42="","",EDATE('Recurring Transactions'!$J$42,54))</f>
        <v/>
      </c>
      <c r="R2236" s="126">
        <f>IF($Q2236="","",TEXT($Q2236,"mmm yyyy"))</f>
        <v/>
      </c>
      <c r="S2236" s="124">
        <f>IF(OR('Recurring Transactions'!$A$42="",$Q2236=""),0,(IF('Recurring Transactions'!$F$42="Monthly",IF(AND('Recurring Transactions'!$J$42&lt;=EOMONTH($Q2236,0),$Q2236&lt;='Recurring Transactions'!$L$42),1,0),IF('Recurring Transactions'!$F$42="Semi-monthly",IF(AND('Recurring Transactions'!$J$42&lt;=EOMONTH($Q2236,0),$Q2236&lt;='Recurring Transactions'!$L$42),2,0),IF('Recurring Transactions'!$F$42="Weekly",IF(AND('Recurring Transactions'!$J$42&lt;=EOMONTH($Q2236,0),$Q2236&lt;='Recurring Transactions'!$L$42),MAX(0,INT((MIN(EOMONTH($Q2236,0),'Recurring Transactions'!$L$42)-'Recurring Transactions'!$J$42)/7)+INT(-(MAX('Recurring Transactions'!$J$42,$Q2236)-'Recurring Transactions'!$J$42)/7)+1),0),IF('Recurring Transactions'!$F$42="Bi-weekly",IF(AND('Recurring Transactions'!$J$42&lt;=EOMONTH($Q2236,0),$Q2236&lt;='Recurring Transactions'!$L$42),MAX(0,INT((MIN(EOMONTH($Q2236,0),'Recurring Transactions'!$L$42)-'Recurring Transactions'!$J$42)/14)+INT(-(MAX('Recurring Transactions'!$J$42,$Q2236)-'Recurring Transactions'!$J$42)/14)+1),0),IF('Recurring Transactions'!$F$42="Quarterly",IF(AND(AND('Recurring Transactions'!$J$42&lt;=EOMONTH($Q2236,0),$Q2236&lt;='Recurring Transactions'!$L$42),MOD((YEAR($Q2236)-YEAR('Recurring Transactions'!$J$42))*12+MONTH($Q2236)-MONTH('Recurring Transactions'!$J$42),3)=0),1,0),IF('Recurring Transactions'!$F$42="Annually",IF(AND(AND('Recurring Transactions'!$J$42&lt;=EOMONTH($Q2236,0),$Q2236&lt;='Recurring Transactions'!$L$42),MONTH($Q2236)=MONTH('Recurring Transactions'!$J$42)),1,0),0)))))))*'Recurring Transactions'!$D$42)</f>
        <v/>
      </c>
    </row>
    <row r="2237">
      <c r="N2237" s="126">
        <f>'Recurring Transactions'!$A$42</f>
        <v/>
      </c>
      <c r="O2237" s="126">
        <f>'Recurring Transactions'!$B$42</f>
        <v/>
      </c>
      <c r="P2237" s="126">
        <f>'Recurring Transactions'!$E$42</f>
        <v/>
      </c>
      <c r="Q2237" s="72">
        <f>IF('Recurring Transactions'!$J$42="","",EDATE('Recurring Transactions'!$J$42,55))</f>
        <v/>
      </c>
      <c r="R2237" s="126">
        <f>IF($Q2237="","",TEXT($Q2237,"mmm yyyy"))</f>
        <v/>
      </c>
      <c r="S2237" s="124">
        <f>IF(OR('Recurring Transactions'!$A$42="",$Q2237=""),0,(IF('Recurring Transactions'!$F$42="Monthly",IF(AND('Recurring Transactions'!$J$42&lt;=EOMONTH($Q2237,0),$Q2237&lt;='Recurring Transactions'!$L$42),1,0),IF('Recurring Transactions'!$F$42="Semi-monthly",IF(AND('Recurring Transactions'!$J$42&lt;=EOMONTH($Q2237,0),$Q2237&lt;='Recurring Transactions'!$L$42),2,0),IF('Recurring Transactions'!$F$42="Weekly",IF(AND('Recurring Transactions'!$J$42&lt;=EOMONTH($Q2237,0),$Q2237&lt;='Recurring Transactions'!$L$42),MAX(0,INT((MIN(EOMONTH($Q2237,0),'Recurring Transactions'!$L$42)-'Recurring Transactions'!$J$42)/7)+INT(-(MAX('Recurring Transactions'!$J$42,$Q2237)-'Recurring Transactions'!$J$42)/7)+1),0),IF('Recurring Transactions'!$F$42="Bi-weekly",IF(AND('Recurring Transactions'!$J$42&lt;=EOMONTH($Q2237,0),$Q2237&lt;='Recurring Transactions'!$L$42),MAX(0,INT((MIN(EOMONTH($Q2237,0),'Recurring Transactions'!$L$42)-'Recurring Transactions'!$J$42)/14)+INT(-(MAX('Recurring Transactions'!$J$42,$Q2237)-'Recurring Transactions'!$J$42)/14)+1),0),IF('Recurring Transactions'!$F$42="Quarterly",IF(AND(AND('Recurring Transactions'!$J$42&lt;=EOMONTH($Q2237,0),$Q2237&lt;='Recurring Transactions'!$L$42),MOD((YEAR($Q2237)-YEAR('Recurring Transactions'!$J$42))*12+MONTH($Q2237)-MONTH('Recurring Transactions'!$J$42),3)=0),1,0),IF('Recurring Transactions'!$F$42="Annually",IF(AND(AND('Recurring Transactions'!$J$42&lt;=EOMONTH($Q2237,0),$Q2237&lt;='Recurring Transactions'!$L$42),MONTH($Q2237)=MONTH('Recurring Transactions'!$J$42)),1,0),0)))))))*'Recurring Transactions'!$D$42)</f>
        <v/>
      </c>
    </row>
    <row r="2238">
      <c r="N2238" s="126">
        <f>'Recurring Transactions'!$A$42</f>
        <v/>
      </c>
      <c r="O2238" s="126">
        <f>'Recurring Transactions'!$B$42</f>
        <v/>
      </c>
      <c r="P2238" s="126">
        <f>'Recurring Transactions'!$E$42</f>
        <v/>
      </c>
      <c r="Q2238" s="72">
        <f>IF('Recurring Transactions'!$J$42="","",EDATE('Recurring Transactions'!$J$42,56))</f>
        <v/>
      </c>
      <c r="R2238" s="126">
        <f>IF($Q2238="","",TEXT($Q2238,"mmm yyyy"))</f>
        <v/>
      </c>
      <c r="S2238" s="124">
        <f>IF(OR('Recurring Transactions'!$A$42="",$Q2238=""),0,(IF('Recurring Transactions'!$F$42="Monthly",IF(AND('Recurring Transactions'!$J$42&lt;=EOMONTH($Q2238,0),$Q2238&lt;='Recurring Transactions'!$L$42),1,0),IF('Recurring Transactions'!$F$42="Semi-monthly",IF(AND('Recurring Transactions'!$J$42&lt;=EOMONTH($Q2238,0),$Q2238&lt;='Recurring Transactions'!$L$42),2,0),IF('Recurring Transactions'!$F$42="Weekly",IF(AND('Recurring Transactions'!$J$42&lt;=EOMONTH($Q2238,0),$Q2238&lt;='Recurring Transactions'!$L$42),MAX(0,INT((MIN(EOMONTH($Q2238,0),'Recurring Transactions'!$L$42)-'Recurring Transactions'!$J$42)/7)+INT(-(MAX('Recurring Transactions'!$J$42,$Q2238)-'Recurring Transactions'!$J$42)/7)+1),0),IF('Recurring Transactions'!$F$42="Bi-weekly",IF(AND('Recurring Transactions'!$J$42&lt;=EOMONTH($Q2238,0),$Q2238&lt;='Recurring Transactions'!$L$42),MAX(0,INT((MIN(EOMONTH($Q2238,0),'Recurring Transactions'!$L$42)-'Recurring Transactions'!$J$42)/14)+INT(-(MAX('Recurring Transactions'!$J$42,$Q2238)-'Recurring Transactions'!$J$42)/14)+1),0),IF('Recurring Transactions'!$F$42="Quarterly",IF(AND(AND('Recurring Transactions'!$J$42&lt;=EOMONTH($Q2238,0),$Q2238&lt;='Recurring Transactions'!$L$42),MOD((YEAR($Q2238)-YEAR('Recurring Transactions'!$J$42))*12+MONTH($Q2238)-MONTH('Recurring Transactions'!$J$42),3)=0),1,0),IF('Recurring Transactions'!$F$42="Annually",IF(AND(AND('Recurring Transactions'!$J$42&lt;=EOMONTH($Q2238,0),$Q2238&lt;='Recurring Transactions'!$L$42),MONTH($Q2238)=MONTH('Recurring Transactions'!$J$42)),1,0),0)))))))*'Recurring Transactions'!$D$42)</f>
        <v/>
      </c>
    </row>
    <row r="2239">
      <c r="N2239" s="126">
        <f>'Recurring Transactions'!$A$42</f>
        <v/>
      </c>
      <c r="O2239" s="126">
        <f>'Recurring Transactions'!$B$42</f>
        <v/>
      </c>
      <c r="P2239" s="126">
        <f>'Recurring Transactions'!$E$42</f>
        <v/>
      </c>
      <c r="Q2239" s="72">
        <f>IF('Recurring Transactions'!$J$42="","",EDATE('Recurring Transactions'!$J$42,57))</f>
        <v/>
      </c>
      <c r="R2239" s="126">
        <f>IF($Q2239="","",TEXT($Q2239,"mmm yyyy"))</f>
        <v/>
      </c>
      <c r="S2239" s="124">
        <f>IF(OR('Recurring Transactions'!$A$42="",$Q2239=""),0,(IF('Recurring Transactions'!$F$42="Monthly",IF(AND('Recurring Transactions'!$J$42&lt;=EOMONTH($Q2239,0),$Q2239&lt;='Recurring Transactions'!$L$42),1,0),IF('Recurring Transactions'!$F$42="Semi-monthly",IF(AND('Recurring Transactions'!$J$42&lt;=EOMONTH($Q2239,0),$Q2239&lt;='Recurring Transactions'!$L$42),2,0),IF('Recurring Transactions'!$F$42="Weekly",IF(AND('Recurring Transactions'!$J$42&lt;=EOMONTH($Q2239,0),$Q2239&lt;='Recurring Transactions'!$L$42),MAX(0,INT((MIN(EOMONTH($Q2239,0),'Recurring Transactions'!$L$42)-'Recurring Transactions'!$J$42)/7)+INT(-(MAX('Recurring Transactions'!$J$42,$Q2239)-'Recurring Transactions'!$J$42)/7)+1),0),IF('Recurring Transactions'!$F$42="Bi-weekly",IF(AND('Recurring Transactions'!$J$42&lt;=EOMONTH($Q2239,0),$Q2239&lt;='Recurring Transactions'!$L$42),MAX(0,INT((MIN(EOMONTH($Q2239,0),'Recurring Transactions'!$L$42)-'Recurring Transactions'!$J$42)/14)+INT(-(MAX('Recurring Transactions'!$J$42,$Q2239)-'Recurring Transactions'!$J$42)/14)+1),0),IF('Recurring Transactions'!$F$42="Quarterly",IF(AND(AND('Recurring Transactions'!$J$42&lt;=EOMONTH($Q2239,0),$Q2239&lt;='Recurring Transactions'!$L$42),MOD((YEAR($Q2239)-YEAR('Recurring Transactions'!$J$42))*12+MONTH($Q2239)-MONTH('Recurring Transactions'!$J$42),3)=0),1,0),IF('Recurring Transactions'!$F$42="Annually",IF(AND(AND('Recurring Transactions'!$J$42&lt;=EOMONTH($Q2239,0),$Q2239&lt;='Recurring Transactions'!$L$42),MONTH($Q2239)=MONTH('Recurring Transactions'!$J$42)),1,0),0)))))))*'Recurring Transactions'!$D$42)</f>
        <v/>
      </c>
    </row>
    <row r="2240">
      <c r="N2240" s="126">
        <f>'Recurring Transactions'!$A$42</f>
        <v/>
      </c>
      <c r="O2240" s="126">
        <f>'Recurring Transactions'!$B$42</f>
        <v/>
      </c>
      <c r="P2240" s="126">
        <f>'Recurring Transactions'!$E$42</f>
        <v/>
      </c>
      <c r="Q2240" s="72">
        <f>IF('Recurring Transactions'!$J$42="","",EDATE('Recurring Transactions'!$J$42,58))</f>
        <v/>
      </c>
      <c r="R2240" s="126">
        <f>IF($Q2240="","",TEXT($Q2240,"mmm yyyy"))</f>
        <v/>
      </c>
      <c r="S2240" s="124">
        <f>IF(OR('Recurring Transactions'!$A$42="",$Q2240=""),0,(IF('Recurring Transactions'!$F$42="Monthly",IF(AND('Recurring Transactions'!$J$42&lt;=EOMONTH($Q2240,0),$Q2240&lt;='Recurring Transactions'!$L$42),1,0),IF('Recurring Transactions'!$F$42="Semi-monthly",IF(AND('Recurring Transactions'!$J$42&lt;=EOMONTH($Q2240,0),$Q2240&lt;='Recurring Transactions'!$L$42),2,0),IF('Recurring Transactions'!$F$42="Weekly",IF(AND('Recurring Transactions'!$J$42&lt;=EOMONTH($Q2240,0),$Q2240&lt;='Recurring Transactions'!$L$42),MAX(0,INT((MIN(EOMONTH($Q2240,0),'Recurring Transactions'!$L$42)-'Recurring Transactions'!$J$42)/7)+INT(-(MAX('Recurring Transactions'!$J$42,$Q2240)-'Recurring Transactions'!$J$42)/7)+1),0),IF('Recurring Transactions'!$F$42="Bi-weekly",IF(AND('Recurring Transactions'!$J$42&lt;=EOMONTH($Q2240,0),$Q2240&lt;='Recurring Transactions'!$L$42),MAX(0,INT((MIN(EOMONTH($Q2240,0),'Recurring Transactions'!$L$42)-'Recurring Transactions'!$J$42)/14)+INT(-(MAX('Recurring Transactions'!$J$42,$Q2240)-'Recurring Transactions'!$J$42)/14)+1),0),IF('Recurring Transactions'!$F$42="Quarterly",IF(AND(AND('Recurring Transactions'!$J$42&lt;=EOMONTH($Q2240,0),$Q2240&lt;='Recurring Transactions'!$L$42),MOD((YEAR($Q2240)-YEAR('Recurring Transactions'!$J$42))*12+MONTH($Q2240)-MONTH('Recurring Transactions'!$J$42),3)=0),1,0),IF('Recurring Transactions'!$F$42="Annually",IF(AND(AND('Recurring Transactions'!$J$42&lt;=EOMONTH($Q2240,0),$Q2240&lt;='Recurring Transactions'!$L$42),MONTH($Q2240)=MONTH('Recurring Transactions'!$J$42)),1,0),0)))))))*'Recurring Transactions'!$D$42)</f>
        <v/>
      </c>
    </row>
    <row r="2241">
      <c r="N2241" s="126">
        <f>'Recurring Transactions'!$A$42</f>
        <v/>
      </c>
      <c r="O2241" s="126">
        <f>'Recurring Transactions'!$B$42</f>
        <v/>
      </c>
      <c r="P2241" s="126">
        <f>'Recurring Transactions'!$E$42</f>
        <v/>
      </c>
      <c r="Q2241" s="72">
        <f>IF('Recurring Transactions'!$J$42="","",EDATE('Recurring Transactions'!$J$42,59))</f>
        <v/>
      </c>
      <c r="R2241" s="126">
        <f>IF($Q2241="","",TEXT($Q2241,"mmm yyyy"))</f>
        <v/>
      </c>
      <c r="S2241" s="124">
        <f>IF(OR('Recurring Transactions'!$A$42="",$Q2241=""),0,(IF('Recurring Transactions'!$F$42="Monthly",IF(AND('Recurring Transactions'!$J$42&lt;=EOMONTH($Q2241,0),$Q2241&lt;='Recurring Transactions'!$L$42),1,0),IF('Recurring Transactions'!$F$42="Semi-monthly",IF(AND('Recurring Transactions'!$J$42&lt;=EOMONTH($Q2241,0),$Q2241&lt;='Recurring Transactions'!$L$42),2,0),IF('Recurring Transactions'!$F$42="Weekly",IF(AND('Recurring Transactions'!$J$42&lt;=EOMONTH($Q2241,0),$Q2241&lt;='Recurring Transactions'!$L$42),MAX(0,INT((MIN(EOMONTH($Q2241,0),'Recurring Transactions'!$L$42)-'Recurring Transactions'!$J$42)/7)+INT(-(MAX('Recurring Transactions'!$J$42,$Q2241)-'Recurring Transactions'!$J$42)/7)+1),0),IF('Recurring Transactions'!$F$42="Bi-weekly",IF(AND('Recurring Transactions'!$J$42&lt;=EOMONTH($Q2241,0),$Q2241&lt;='Recurring Transactions'!$L$42),MAX(0,INT((MIN(EOMONTH($Q2241,0),'Recurring Transactions'!$L$42)-'Recurring Transactions'!$J$42)/14)+INT(-(MAX('Recurring Transactions'!$J$42,$Q2241)-'Recurring Transactions'!$J$42)/14)+1),0),IF('Recurring Transactions'!$F$42="Quarterly",IF(AND(AND('Recurring Transactions'!$J$42&lt;=EOMONTH($Q2241,0),$Q2241&lt;='Recurring Transactions'!$L$42),MOD((YEAR($Q2241)-YEAR('Recurring Transactions'!$J$42))*12+MONTH($Q2241)-MONTH('Recurring Transactions'!$J$42),3)=0),1,0),IF('Recurring Transactions'!$F$42="Annually",IF(AND(AND('Recurring Transactions'!$J$42&lt;=EOMONTH($Q2241,0),$Q2241&lt;='Recurring Transactions'!$L$42),MONTH($Q2241)=MONTH('Recurring Transactions'!$J$42)),1,0),0)))))))*'Recurring Transactions'!$D$42)</f>
        <v/>
      </c>
    </row>
    <row r="2242">
      <c r="N2242" s="126">
        <f>'Recurring Transactions'!$A$43</f>
        <v/>
      </c>
      <c r="O2242" s="126">
        <f>'Recurring Transactions'!$B$43</f>
        <v/>
      </c>
      <c r="P2242" s="126">
        <f>'Recurring Transactions'!$E$43</f>
        <v/>
      </c>
      <c r="Q2242" s="72">
        <f>IF('Recurring Transactions'!$J$43="","",EDATE('Recurring Transactions'!$J$43,0))</f>
        <v/>
      </c>
      <c r="R2242" s="126">
        <f>IF($Q2242="","",TEXT($Q2242,"mmm yyyy"))</f>
        <v/>
      </c>
      <c r="S2242" s="124">
        <f>IF(OR('Recurring Transactions'!$A$43="",$Q2242=""),0,(IF('Recurring Transactions'!$F$43="Monthly",IF(AND('Recurring Transactions'!$J$43&lt;=EOMONTH($Q2242,0),$Q2242&lt;='Recurring Transactions'!$L$43),1,0),IF('Recurring Transactions'!$F$43="Semi-monthly",IF(AND('Recurring Transactions'!$J$43&lt;=EOMONTH($Q2242,0),$Q2242&lt;='Recurring Transactions'!$L$43),2,0),IF('Recurring Transactions'!$F$43="Weekly",IF(AND('Recurring Transactions'!$J$43&lt;=EOMONTH($Q2242,0),$Q2242&lt;='Recurring Transactions'!$L$43),MAX(0,INT((MIN(EOMONTH($Q2242,0),'Recurring Transactions'!$L$43)-'Recurring Transactions'!$J$43)/7)+INT(-(MAX('Recurring Transactions'!$J$43,$Q2242)-'Recurring Transactions'!$J$43)/7)+1),0),IF('Recurring Transactions'!$F$43="Bi-weekly",IF(AND('Recurring Transactions'!$J$43&lt;=EOMONTH($Q2242,0),$Q2242&lt;='Recurring Transactions'!$L$43),MAX(0,INT((MIN(EOMONTH($Q2242,0),'Recurring Transactions'!$L$43)-'Recurring Transactions'!$J$43)/14)+INT(-(MAX('Recurring Transactions'!$J$43,$Q2242)-'Recurring Transactions'!$J$43)/14)+1),0),IF('Recurring Transactions'!$F$43="Quarterly",IF(AND(AND('Recurring Transactions'!$J$43&lt;=EOMONTH($Q2242,0),$Q2242&lt;='Recurring Transactions'!$L$43),MOD((YEAR($Q2242)-YEAR('Recurring Transactions'!$J$43))*12+MONTH($Q2242)-MONTH('Recurring Transactions'!$J$43),3)=0),1,0),IF('Recurring Transactions'!$F$43="Annually",IF(AND(AND('Recurring Transactions'!$J$43&lt;=EOMONTH($Q2242,0),$Q2242&lt;='Recurring Transactions'!$L$43),MONTH($Q2242)=MONTH('Recurring Transactions'!$J$43)),1,0),0)))))))*'Recurring Transactions'!$D$43)</f>
        <v/>
      </c>
    </row>
    <row r="2243">
      <c r="N2243" s="126">
        <f>'Recurring Transactions'!$A$43</f>
        <v/>
      </c>
      <c r="O2243" s="126">
        <f>'Recurring Transactions'!$B$43</f>
        <v/>
      </c>
      <c r="P2243" s="126">
        <f>'Recurring Transactions'!$E$43</f>
        <v/>
      </c>
      <c r="Q2243" s="72">
        <f>IF('Recurring Transactions'!$J$43="","",EDATE('Recurring Transactions'!$J$43,1))</f>
        <v/>
      </c>
      <c r="R2243" s="126">
        <f>IF($Q2243="","",TEXT($Q2243,"mmm yyyy"))</f>
        <v/>
      </c>
      <c r="S2243" s="124">
        <f>IF(OR('Recurring Transactions'!$A$43="",$Q2243=""),0,(IF('Recurring Transactions'!$F$43="Monthly",IF(AND('Recurring Transactions'!$J$43&lt;=EOMONTH($Q2243,0),$Q2243&lt;='Recurring Transactions'!$L$43),1,0),IF('Recurring Transactions'!$F$43="Semi-monthly",IF(AND('Recurring Transactions'!$J$43&lt;=EOMONTH($Q2243,0),$Q2243&lt;='Recurring Transactions'!$L$43),2,0),IF('Recurring Transactions'!$F$43="Weekly",IF(AND('Recurring Transactions'!$J$43&lt;=EOMONTH($Q2243,0),$Q2243&lt;='Recurring Transactions'!$L$43),MAX(0,INT((MIN(EOMONTH($Q2243,0),'Recurring Transactions'!$L$43)-'Recurring Transactions'!$J$43)/7)+INT(-(MAX('Recurring Transactions'!$J$43,$Q2243)-'Recurring Transactions'!$J$43)/7)+1),0),IF('Recurring Transactions'!$F$43="Bi-weekly",IF(AND('Recurring Transactions'!$J$43&lt;=EOMONTH($Q2243,0),$Q2243&lt;='Recurring Transactions'!$L$43),MAX(0,INT((MIN(EOMONTH($Q2243,0),'Recurring Transactions'!$L$43)-'Recurring Transactions'!$J$43)/14)+INT(-(MAX('Recurring Transactions'!$J$43,$Q2243)-'Recurring Transactions'!$J$43)/14)+1),0),IF('Recurring Transactions'!$F$43="Quarterly",IF(AND(AND('Recurring Transactions'!$J$43&lt;=EOMONTH($Q2243,0),$Q2243&lt;='Recurring Transactions'!$L$43),MOD((YEAR($Q2243)-YEAR('Recurring Transactions'!$J$43))*12+MONTH($Q2243)-MONTH('Recurring Transactions'!$J$43),3)=0),1,0),IF('Recurring Transactions'!$F$43="Annually",IF(AND(AND('Recurring Transactions'!$J$43&lt;=EOMONTH($Q2243,0),$Q2243&lt;='Recurring Transactions'!$L$43),MONTH($Q2243)=MONTH('Recurring Transactions'!$J$43)),1,0),0)))))))*'Recurring Transactions'!$D$43)</f>
        <v/>
      </c>
    </row>
    <row r="2244">
      <c r="N2244" s="126">
        <f>'Recurring Transactions'!$A$43</f>
        <v/>
      </c>
      <c r="O2244" s="126">
        <f>'Recurring Transactions'!$B$43</f>
        <v/>
      </c>
      <c r="P2244" s="126">
        <f>'Recurring Transactions'!$E$43</f>
        <v/>
      </c>
      <c r="Q2244" s="72">
        <f>IF('Recurring Transactions'!$J$43="","",EDATE('Recurring Transactions'!$J$43,2))</f>
        <v/>
      </c>
      <c r="R2244" s="126">
        <f>IF($Q2244="","",TEXT($Q2244,"mmm yyyy"))</f>
        <v/>
      </c>
      <c r="S2244" s="124">
        <f>IF(OR('Recurring Transactions'!$A$43="",$Q2244=""),0,(IF('Recurring Transactions'!$F$43="Monthly",IF(AND('Recurring Transactions'!$J$43&lt;=EOMONTH($Q2244,0),$Q2244&lt;='Recurring Transactions'!$L$43),1,0),IF('Recurring Transactions'!$F$43="Semi-monthly",IF(AND('Recurring Transactions'!$J$43&lt;=EOMONTH($Q2244,0),$Q2244&lt;='Recurring Transactions'!$L$43),2,0),IF('Recurring Transactions'!$F$43="Weekly",IF(AND('Recurring Transactions'!$J$43&lt;=EOMONTH($Q2244,0),$Q2244&lt;='Recurring Transactions'!$L$43),MAX(0,INT((MIN(EOMONTH($Q2244,0),'Recurring Transactions'!$L$43)-'Recurring Transactions'!$J$43)/7)+INT(-(MAX('Recurring Transactions'!$J$43,$Q2244)-'Recurring Transactions'!$J$43)/7)+1),0),IF('Recurring Transactions'!$F$43="Bi-weekly",IF(AND('Recurring Transactions'!$J$43&lt;=EOMONTH($Q2244,0),$Q2244&lt;='Recurring Transactions'!$L$43),MAX(0,INT((MIN(EOMONTH($Q2244,0),'Recurring Transactions'!$L$43)-'Recurring Transactions'!$J$43)/14)+INT(-(MAX('Recurring Transactions'!$J$43,$Q2244)-'Recurring Transactions'!$J$43)/14)+1),0),IF('Recurring Transactions'!$F$43="Quarterly",IF(AND(AND('Recurring Transactions'!$J$43&lt;=EOMONTH($Q2244,0),$Q2244&lt;='Recurring Transactions'!$L$43),MOD((YEAR($Q2244)-YEAR('Recurring Transactions'!$J$43))*12+MONTH($Q2244)-MONTH('Recurring Transactions'!$J$43),3)=0),1,0),IF('Recurring Transactions'!$F$43="Annually",IF(AND(AND('Recurring Transactions'!$J$43&lt;=EOMONTH($Q2244,0),$Q2244&lt;='Recurring Transactions'!$L$43),MONTH($Q2244)=MONTH('Recurring Transactions'!$J$43)),1,0),0)))))))*'Recurring Transactions'!$D$43)</f>
        <v/>
      </c>
    </row>
    <row r="2245">
      <c r="N2245" s="126">
        <f>'Recurring Transactions'!$A$43</f>
        <v/>
      </c>
      <c r="O2245" s="126">
        <f>'Recurring Transactions'!$B$43</f>
        <v/>
      </c>
      <c r="P2245" s="126">
        <f>'Recurring Transactions'!$E$43</f>
        <v/>
      </c>
      <c r="Q2245" s="72">
        <f>IF('Recurring Transactions'!$J$43="","",EDATE('Recurring Transactions'!$J$43,3))</f>
        <v/>
      </c>
      <c r="R2245" s="126">
        <f>IF($Q2245="","",TEXT($Q2245,"mmm yyyy"))</f>
        <v/>
      </c>
      <c r="S2245" s="124">
        <f>IF(OR('Recurring Transactions'!$A$43="",$Q2245=""),0,(IF('Recurring Transactions'!$F$43="Monthly",IF(AND('Recurring Transactions'!$J$43&lt;=EOMONTH($Q2245,0),$Q2245&lt;='Recurring Transactions'!$L$43),1,0),IF('Recurring Transactions'!$F$43="Semi-monthly",IF(AND('Recurring Transactions'!$J$43&lt;=EOMONTH($Q2245,0),$Q2245&lt;='Recurring Transactions'!$L$43),2,0),IF('Recurring Transactions'!$F$43="Weekly",IF(AND('Recurring Transactions'!$J$43&lt;=EOMONTH($Q2245,0),$Q2245&lt;='Recurring Transactions'!$L$43),MAX(0,INT((MIN(EOMONTH($Q2245,0),'Recurring Transactions'!$L$43)-'Recurring Transactions'!$J$43)/7)+INT(-(MAX('Recurring Transactions'!$J$43,$Q2245)-'Recurring Transactions'!$J$43)/7)+1),0),IF('Recurring Transactions'!$F$43="Bi-weekly",IF(AND('Recurring Transactions'!$J$43&lt;=EOMONTH($Q2245,0),$Q2245&lt;='Recurring Transactions'!$L$43),MAX(0,INT((MIN(EOMONTH($Q2245,0),'Recurring Transactions'!$L$43)-'Recurring Transactions'!$J$43)/14)+INT(-(MAX('Recurring Transactions'!$J$43,$Q2245)-'Recurring Transactions'!$J$43)/14)+1),0),IF('Recurring Transactions'!$F$43="Quarterly",IF(AND(AND('Recurring Transactions'!$J$43&lt;=EOMONTH($Q2245,0),$Q2245&lt;='Recurring Transactions'!$L$43),MOD((YEAR($Q2245)-YEAR('Recurring Transactions'!$J$43))*12+MONTH($Q2245)-MONTH('Recurring Transactions'!$J$43),3)=0),1,0),IF('Recurring Transactions'!$F$43="Annually",IF(AND(AND('Recurring Transactions'!$J$43&lt;=EOMONTH($Q2245,0),$Q2245&lt;='Recurring Transactions'!$L$43),MONTH($Q2245)=MONTH('Recurring Transactions'!$J$43)),1,0),0)))))))*'Recurring Transactions'!$D$43)</f>
        <v/>
      </c>
    </row>
    <row r="2246">
      <c r="N2246" s="126">
        <f>'Recurring Transactions'!$A$43</f>
        <v/>
      </c>
      <c r="O2246" s="126">
        <f>'Recurring Transactions'!$B$43</f>
        <v/>
      </c>
      <c r="P2246" s="126">
        <f>'Recurring Transactions'!$E$43</f>
        <v/>
      </c>
      <c r="Q2246" s="72">
        <f>IF('Recurring Transactions'!$J$43="","",EDATE('Recurring Transactions'!$J$43,4))</f>
        <v/>
      </c>
      <c r="R2246" s="126">
        <f>IF($Q2246="","",TEXT($Q2246,"mmm yyyy"))</f>
        <v/>
      </c>
      <c r="S2246" s="124">
        <f>IF(OR('Recurring Transactions'!$A$43="",$Q2246=""),0,(IF('Recurring Transactions'!$F$43="Monthly",IF(AND('Recurring Transactions'!$J$43&lt;=EOMONTH($Q2246,0),$Q2246&lt;='Recurring Transactions'!$L$43),1,0),IF('Recurring Transactions'!$F$43="Semi-monthly",IF(AND('Recurring Transactions'!$J$43&lt;=EOMONTH($Q2246,0),$Q2246&lt;='Recurring Transactions'!$L$43),2,0),IF('Recurring Transactions'!$F$43="Weekly",IF(AND('Recurring Transactions'!$J$43&lt;=EOMONTH($Q2246,0),$Q2246&lt;='Recurring Transactions'!$L$43),MAX(0,INT((MIN(EOMONTH($Q2246,0),'Recurring Transactions'!$L$43)-'Recurring Transactions'!$J$43)/7)+INT(-(MAX('Recurring Transactions'!$J$43,$Q2246)-'Recurring Transactions'!$J$43)/7)+1),0),IF('Recurring Transactions'!$F$43="Bi-weekly",IF(AND('Recurring Transactions'!$J$43&lt;=EOMONTH($Q2246,0),$Q2246&lt;='Recurring Transactions'!$L$43),MAX(0,INT((MIN(EOMONTH($Q2246,0),'Recurring Transactions'!$L$43)-'Recurring Transactions'!$J$43)/14)+INT(-(MAX('Recurring Transactions'!$J$43,$Q2246)-'Recurring Transactions'!$J$43)/14)+1),0),IF('Recurring Transactions'!$F$43="Quarterly",IF(AND(AND('Recurring Transactions'!$J$43&lt;=EOMONTH($Q2246,0),$Q2246&lt;='Recurring Transactions'!$L$43),MOD((YEAR($Q2246)-YEAR('Recurring Transactions'!$J$43))*12+MONTH($Q2246)-MONTH('Recurring Transactions'!$J$43),3)=0),1,0),IF('Recurring Transactions'!$F$43="Annually",IF(AND(AND('Recurring Transactions'!$J$43&lt;=EOMONTH($Q2246,0),$Q2246&lt;='Recurring Transactions'!$L$43),MONTH($Q2246)=MONTH('Recurring Transactions'!$J$43)),1,0),0)))))))*'Recurring Transactions'!$D$43)</f>
        <v/>
      </c>
    </row>
    <row r="2247">
      <c r="N2247" s="126">
        <f>'Recurring Transactions'!$A$43</f>
        <v/>
      </c>
      <c r="O2247" s="126">
        <f>'Recurring Transactions'!$B$43</f>
        <v/>
      </c>
      <c r="P2247" s="126">
        <f>'Recurring Transactions'!$E$43</f>
        <v/>
      </c>
      <c r="Q2247" s="72">
        <f>IF('Recurring Transactions'!$J$43="","",EDATE('Recurring Transactions'!$J$43,5))</f>
        <v/>
      </c>
      <c r="R2247" s="126">
        <f>IF($Q2247="","",TEXT($Q2247,"mmm yyyy"))</f>
        <v/>
      </c>
      <c r="S2247" s="124">
        <f>IF(OR('Recurring Transactions'!$A$43="",$Q2247=""),0,(IF('Recurring Transactions'!$F$43="Monthly",IF(AND('Recurring Transactions'!$J$43&lt;=EOMONTH($Q2247,0),$Q2247&lt;='Recurring Transactions'!$L$43),1,0),IF('Recurring Transactions'!$F$43="Semi-monthly",IF(AND('Recurring Transactions'!$J$43&lt;=EOMONTH($Q2247,0),$Q2247&lt;='Recurring Transactions'!$L$43),2,0),IF('Recurring Transactions'!$F$43="Weekly",IF(AND('Recurring Transactions'!$J$43&lt;=EOMONTH($Q2247,0),$Q2247&lt;='Recurring Transactions'!$L$43),MAX(0,INT((MIN(EOMONTH($Q2247,0),'Recurring Transactions'!$L$43)-'Recurring Transactions'!$J$43)/7)+INT(-(MAX('Recurring Transactions'!$J$43,$Q2247)-'Recurring Transactions'!$J$43)/7)+1),0),IF('Recurring Transactions'!$F$43="Bi-weekly",IF(AND('Recurring Transactions'!$J$43&lt;=EOMONTH($Q2247,0),$Q2247&lt;='Recurring Transactions'!$L$43),MAX(0,INT((MIN(EOMONTH($Q2247,0),'Recurring Transactions'!$L$43)-'Recurring Transactions'!$J$43)/14)+INT(-(MAX('Recurring Transactions'!$J$43,$Q2247)-'Recurring Transactions'!$J$43)/14)+1),0),IF('Recurring Transactions'!$F$43="Quarterly",IF(AND(AND('Recurring Transactions'!$J$43&lt;=EOMONTH($Q2247,0),$Q2247&lt;='Recurring Transactions'!$L$43),MOD((YEAR($Q2247)-YEAR('Recurring Transactions'!$J$43))*12+MONTH($Q2247)-MONTH('Recurring Transactions'!$J$43),3)=0),1,0),IF('Recurring Transactions'!$F$43="Annually",IF(AND(AND('Recurring Transactions'!$J$43&lt;=EOMONTH($Q2247,0),$Q2247&lt;='Recurring Transactions'!$L$43),MONTH($Q2247)=MONTH('Recurring Transactions'!$J$43)),1,0),0)))))))*'Recurring Transactions'!$D$43)</f>
        <v/>
      </c>
    </row>
    <row r="2248">
      <c r="N2248" s="126">
        <f>'Recurring Transactions'!$A$43</f>
        <v/>
      </c>
      <c r="O2248" s="126">
        <f>'Recurring Transactions'!$B$43</f>
        <v/>
      </c>
      <c r="P2248" s="126">
        <f>'Recurring Transactions'!$E$43</f>
        <v/>
      </c>
      <c r="Q2248" s="72">
        <f>IF('Recurring Transactions'!$J$43="","",EDATE('Recurring Transactions'!$J$43,6))</f>
        <v/>
      </c>
      <c r="R2248" s="126">
        <f>IF($Q2248="","",TEXT($Q2248,"mmm yyyy"))</f>
        <v/>
      </c>
      <c r="S2248" s="124">
        <f>IF(OR('Recurring Transactions'!$A$43="",$Q2248=""),0,(IF('Recurring Transactions'!$F$43="Monthly",IF(AND('Recurring Transactions'!$J$43&lt;=EOMONTH($Q2248,0),$Q2248&lt;='Recurring Transactions'!$L$43),1,0),IF('Recurring Transactions'!$F$43="Semi-monthly",IF(AND('Recurring Transactions'!$J$43&lt;=EOMONTH($Q2248,0),$Q2248&lt;='Recurring Transactions'!$L$43),2,0),IF('Recurring Transactions'!$F$43="Weekly",IF(AND('Recurring Transactions'!$J$43&lt;=EOMONTH($Q2248,0),$Q2248&lt;='Recurring Transactions'!$L$43),MAX(0,INT((MIN(EOMONTH($Q2248,0),'Recurring Transactions'!$L$43)-'Recurring Transactions'!$J$43)/7)+INT(-(MAX('Recurring Transactions'!$J$43,$Q2248)-'Recurring Transactions'!$J$43)/7)+1),0),IF('Recurring Transactions'!$F$43="Bi-weekly",IF(AND('Recurring Transactions'!$J$43&lt;=EOMONTH($Q2248,0),$Q2248&lt;='Recurring Transactions'!$L$43),MAX(0,INT((MIN(EOMONTH($Q2248,0),'Recurring Transactions'!$L$43)-'Recurring Transactions'!$J$43)/14)+INT(-(MAX('Recurring Transactions'!$J$43,$Q2248)-'Recurring Transactions'!$J$43)/14)+1),0),IF('Recurring Transactions'!$F$43="Quarterly",IF(AND(AND('Recurring Transactions'!$J$43&lt;=EOMONTH($Q2248,0),$Q2248&lt;='Recurring Transactions'!$L$43),MOD((YEAR($Q2248)-YEAR('Recurring Transactions'!$J$43))*12+MONTH($Q2248)-MONTH('Recurring Transactions'!$J$43),3)=0),1,0),IF('Recurring Transactions'!$F$43="Annually",IF(AND(AND('Recurring Transactions'!$J$43&lt;=EOMONTH($Q2248,0),$Q2248&lt;='Recurring Transactions'!$L$43),MONTH($Q2248)=MONTH('Recurring Transactions'!$J$43)),1,0),0)))))))*'Recurring Transactions'!$D$43)</f>
        <v/>
      </c>
    </row>
    <row r="2249">
      <c r="N2249" s="126">
        <f>'Recurring Transactions'!$A$43</f>
        <v/>
      </c>
      <c r="O2249" s="126">
        <f>'Recurring Transactions'!$B$43</f>
        <v/>
      </c>
      <c r="P2249" s="126">
        <f>'Recurring Transactions'!$E$43</f>
        <v/>
      </c>
      <c r="Q2249" s="72">
        <f>IF('Recurring Transactions'!$J$43="","",EDATE('Recurring Transactions'!$J$43,7))</f>
        <v/>
      </c>
      <c r="R2249" s="126">
        <f>IF($Q2249="","",TEXT($Q2249,"mmm yyyy"))</f>
        <v/>
      </c>
      <c r="S2249" s="124">
        <f>IF(OR('Recurring Transactions'!$A$43="",$Q2249=""),0,(IF('Recurring Transactions'!$F$43="Monthly",IF(AND('Recurring Transactions'!$J$43&lt;=EOMONTH($Q2249,0),$Q2249&lt;='Recurring Transactions'!$L$43),1,0),IF('Recurring Transactions'!$F$43="Semi-monthly",IF(AND('Recurring Transactions'!$J$43&lt;=EOMONTH($Q2249,0),$Q2249&lt;='Recurring Transactions'!$L$43),2,0),IF('Recurring Transactions'!$F$43="Weekly",IF(AND('Recurring Transactions'!$J$43&lt;=EOMONTH($Q2249,0),$Q2249&lt;='Recurring Transactions'!$L$43),MAX(0,INT((MIN(EOMONTH($Q2249,0),'Recurring Transactions'!$L$43)-'Recurring Transactions'!$J$43)/7)+INT(-(MAX('Recurring Transactions'!$J$43,$Q2249)-'Recurring Transactions'!$J$43)/7)+1),0),IF('Recurring Transactions'!$F$43="Bi-weekly",IF(AND('Recurring Transactions'!$J$43&lt;=EOMONTH($Q2249,0),$Q2249&lt;='Recurring Transactions'!$L$43),MAX(0,INT((MIN(EOMONTH($Q2249,0),'Recurring Transactions'!$L$43)-'Recurring Transactions'!$J$43)/14)+INT(-(MAX('Recurring Transactions'!$J$43,$Q2249)-'Recurring Transactions'!$J$43)/14)+1),0),IF('Recurring Transactions'!$F$43="Quarterly",IF(AND(AND('Recurring Transactions'!$J$43&lt;=EOMONTH($Q2249,0),$Q2249&lt;='Recurring Transactions'!$L$43),MOD((YEAR($Q2249)-YEAR('Recurring Transactions'!$J$43))*12+MONTH($Q2249)-MONTH('Recurring Transactions'!$J$43),3)=0),1,0),IF('Recurring Transactions'!$F$43="Annually",IF(AND(AND('Recurring Transactions'!$J$43&lt;=EOMONTH($Q2249,0),$Q2249&lt;='Recurring Transactions'!$L$43),MONTH($Q2249)=MONTH('Recurring Transactions'!$J$43)),1,0),0)))))))*'Recurring Transactions'!$D$43)</f>
        <v/>
      </c>
    </row>
    <row r="2250">
      <c r="N2250" s="126">
        <f>'Recurring Transactions'!$A$43</f>
        <v/>
      </c>
      <c r="O2250" s="126">
        <f>'Recurring Transactions'!$B$43</f>
        <v/>
      </c>
      <c r="P2250" s="126">
        <f>'Recurring Transactions'!$E$43</f>
        <v/>
      </c>
      <c r="Q2250" s="72">
        <f>IF('Recurring Transactions'!$J$43="","",EDATE('Recurring Transactions'!$J$43,8))</f>
        <v/>
      </c>
      <c r="R2250" s="126">
        <f>IF($Q2250="","",TEXT($Q2250,"mmm yyyy"))</f>
        <v/>
      </c>
      <c r="S2250" s="124">
        <f>IF(OR('Recurring Transactions'!$A$43="",$Q2250=""),0,(IF('Recurring Transactions'!$F$43="Monthly",IF(AND('Recurring Transactions'!$J$43&lt;=EOMONTH($Q2250,0),$Q2250&lt;='Recurring Transactions'!$L$43),1,0),IF('Recurring Transactions'!$F$43="Semi-monthly",IF(AND('Recurring Transactions'!$J$43&lt;=EOMONTH($Q2250,0),$Q2250&lt;='Recurring Transactions'!$L$43),2,0),IF('Recurring Transactions'!$F$43="Weekly",IF(AND('Recurring Transactions'!$J$43&lt;=EOMONTH($Q2250,0),$Q2250&lt;='Recurring Transactions'!$L$43),MAX(0,INT((MIN(EOMONTH($Q2250,0),'Recurring Transactions'!$L$43)-'Recurring Transactions'!$J$43)/7)+INT(-(MAX('Recurring Transactions'!$J$43,$Q2250)-'Recurring Transactions'!$J$43)/7)+1),0),IF('Recurring Transactions'!$F$43="Bi-weekly",IF(AND('Recurring Transactions'!$J$43&lt;=EOMONTH($Q2250,0),$Q2250&lt;='Recurring Transactions'!$L$43),MAX(0,INT((MIN(EOMONTH($Q2250,0),'Recurring Transactions'!$L$43)-'Recurring Transactions'!$J$43)/14)+INT(-(MAX('Recurring Transactions'!$J$43,$Q2250)-'Recurring Transactions'!$J$43)/14)+1),0),IF('Recurring Transactions'!$F$43="Quarterly",IF(AND(AND('Recurring Transactions'!$J$43&lt;=EOMONTH($Q2250,0),$Q2250&lt;='Recurring Transactions'!$L$43),MOD((YEAR($Q2250)-YEAR('Recurring Transactions'!$J$43))*12+MONTH($Q2250)-MONTH('Recurring Transactions'!$J$43),3)=0),1,0),IF('Recurring Transactions'!$F$43="Annually",IF(AND(AND('Recurring Transactions'!$J$43&lt;=EOMONTH($Q2250,0),$Q2250&lt;='Recurring Transactions'!$L$43),MONTH($Q2250)=MONTH('Recurring Transactions'!$J$43)),1,0),0)))))))*'Recurring Transactions'!$D$43)</f>
        <v/>
      </c>
    </row>
    <row r="2251">
      <c r="N2251" s="126">
        <f>'Recurring Transactions'!$A$43</f>
        <v/>
      </c>
      <c r="O2251" s="126">
        <f>'Recurring Transactions'!$B$43</f>
        <v/>
      </c>
      <c r="P2251" s="126">
        <f>'Recurring Transactions'!$E$43</f>
        <v/>
      </c>
      <c r="Q2251" s="72">
        <f>IF('Recurring Transactions'!$J$43="","",EDATE('Recurring Transactions'!$J$43,9))</f>
        <v/>
      </c>
      <c r="R2251" s="126">
        <f>IF($Q2251="","",TEXT($Q2251,"mmm yyyy"))</f>
        <v/>
      </c>
      <c r="S2251" s="124">
        <f>IF(OR('Recurring Transactions'!$A$43="",$Q2251=""),0,(IF('Recurring Transactions'!$F$43="Monthly",IF(AND('Recurring Transactions'!$J$43&lt;=EOMONTH($Q2251,0),$Q2251&lt;='Recurring Transactions'!$L$43),1,0),IF('Recurring Transactions'!$F$43="Semi-monthly",IF(AND('Recurring Transactions'!$J$43&lt;=EOMONTH($Q2251,0),$Q2251&lt;='Recurring Transactions'!$L$43),2,0),IF('Recurring Transactions'!$F$43="Weekly",IF(AND('Recurring Transactions'!$J$43&lt;=EOMONTH($Q2251,0),$Q2251&lt;='Recurring Transactions'!$L$43),MAX(0,INT((MIN(EOMONTH($Q2251,0),'Recurring Transactions'!$L$43)-'Recurring Transactions'!$J$43)/7)+INT(-(MAX('Recurring Transactions'!$J$43,$Q2251)-'Recurring Transactions'!$J$43)/7)+1),0),IF('Recurring Transactions'!$F$43="Bi-weekly",IF(AND('Recurring Transactions'!$J$43&lt;=EOMONTH($Q2251,0),$Q2251&lt;='Recurring Transactions'!$L$43),MAX(0,INT((MIN(EOMONTH($Q2251,0),'Recurring Transactions'!$L$43)-'Recurring Transactions'!$J$43)/14)+INT(-(MAX('Recurring Transactions'!$J$43,$Q2251)-'Recurring Transactions'!$J$43)/14)+1),0),IF('Recurring Transactions'!$F$43="Quarterly",IF(AND(AND('Recurring Transactions'!$J$43&lt;=EOMONTH($Q2251,0),$Q2251&lt;='Recurring Transactions'!$L$43),MOD((YEAR($Q2251)-YEAR('Recurring Transactions'!$J$43))*12+MONTH($Q2251)-MONTH('Recurring Transactions'!$J$43),3)=0),1,0),IF('Recurring Transactions'!$F$43="Annually",IF(AND(AND('Recurring Transactions'!$J$43&lt;=EOMONTH($Q2251,0),$Q2251&lt;='Recurring Transactions'!$L$43),MONTH($Q2251)=MONTH('Recurring Transactions'!$J$43)),1,0),0)))))))*'Recurring Transactions'!$D$43)</f>
        <v/>
      </c>
    </row>
    <row r="2252">
      <c r="N2252" s="126">
        <f>'Recurring Transactions'!$A$43</f>
        <v/>
      </c>
      <c r="O2252" s="126">
        <f>'Recurring Transactions'!$B$43</f>
        <v/>
      </c>
      <c r="P2252" s="126">
        <f>'Recurring Transactions'!$E$43</f>
        <v/>
      </c>
      <c r="Q2252" s="72">
        <f>IF('Recurring Transactions'!$J$43="","",EDATE('Recurring Transactions'!$J$43,10))</f>
        <v/>
      </c>
      <c r="R2252" s="126">
        <f>IF($Q2252="","",TEXT($Q2252,"mmm yyyy"))</f>
        <v/>
      </c>
      <c r="S2252" s="124">
        <f>IF(OR('Recurring Transactions'!$A$43="",$Q2252=""),0,(IF('Recurring Transactions'!$F$43="Monthly",IF(AND('Recurring Transactions'!$J$43&lt;=EOMONTH($Q2252,0),$Q2252&lt;='Recurring Transactions'!$L$43),1,0),IF('Recurring Transactions'!$F$43="Semi-monthly",IF(AND('Recurring Transactions'!$J$43&lt;=EOMONTH($Q2252,0),$Q2252&lt;='Recurring Transactions'!$L$43),2,0),IF('Recurring Transactions'!$F$43="Weekly",IF(AND('Recurring Transactions'!$J$43&lt;=EOMONTH($Q2252,0),$Q2252&lt;='Recurring Transactions'!$L$43),MAX(0,INT((MIN(EOMONTH($Q2252,0),'Recurring Transactions'!$L$43)-'Recurring Transactions'!$J$43)/7)+INT(-(MAX('Recurring Transactions'!$J$43,$Q2252)-'Recurring Transactions'!$J$43)/7)+1),0),IF('Recurring Transactions'!$F$43="Bi-weekly",IF(AND('Recurring Transactions'!$J$43&lt;=EOMONTH($Q2252,0),$Q2252&lt;='Recurring Transactions'!$L$43),MAX(0,INT((MIN(EOMONTH($Q2252,0),'Recurring Transactions'!$L$43)-'Recurring Transactions'!$J$43)/14)+INT(-(MAX('Recurring Transactions'!$J$43,$Q2252)-'Recurring Transactions'!$J$43)/14)+1),0),IF('Recurring Transactions'!$F$43="Quarterly",IF(AND(AND('Recurring Transactions'!$J$43&lt;=EOMONTH($Q2252,0),$Q2252&lt;='Recurring Transactions'!$L$43),MOD((YEAR($Q2252)-YEAR('Recurring Transactions'!$J$43))*12+MONTH($Q2252)-MONTH('Recurring Transactions'!$J$43),3)=0),1,0),IF('Recurring Transactions'!$F$43="Annually",IF(AND(AND('Recurring Transactions'!$J$43&lt;=EOMONTH($Q2252,0),$Q2252&lt;='Recurring Transactions'!$L$43),MONTH($Q2252)=MONTH('Recurring Transactions'!$J$43)),1,0),0)))))))*'Recurring Transactions'!$D$43)</f>
        <v/>
      </c>
    </row>
    <row r="2253">
      <c r="N2253" s="126">
        <f>'Recurring Transactions'!$A$43</f>
        <v/>
      </c>
      <c r="O2253" s="126">
        <f>'Recurring Transactions'!$B$43</f>
        <v/>
      </c>
      <c r="P2253" s="126">
        <f>'Recurring Transactions'!$E$43</f>
        <v/>
      </c>
      <c r="Q2253" s="72">
        <f>IF('Recurring Transactions'!$J$43="","",EDATE('Recurring Transactions'!$J$43,11))</f>
        <v/>
      </c>
      <c r="R2253" s="126">
        <f>IF($Q2253="","",TEXT($Q2253,"mmm yyyy"))</f>
        <v/>
      </c>
      <c r="S2253" s="124">
        <f>IF(OR('Recurring Transactions'!$A$43="",$Q2253=""),0,(IF('Recurring Transactions'!$F$43="Monthly",IF(AND('Recurring Transactions'!$J$43&lt;=EOMONTH($Q2253,0),$Q2253&lt;='Recurring Transactions'!$L$43),1,0),IF('Recurring Transactions'!$F$43="Semi-monthly",IF(AND('Recurring Transactions'!$J$43&lt;=EOMONTH($Q2253,0),$Q2253&lt;='Recurring Transactions'!$L$43),2,0),IF('Recurring Transactions'!$F$43="Weekly",IF(AND('Recurring Transactions'!$J$43&lt;=EOMONTH($Q2253,0),$Q2253&lt;='Recurring Transactions'!$L$43),MAX(0,INT((MIN(EOMONTH($Q2253,0),'Recurring Transactions'!$L$43)-'Recurring Transactions'!$J$43)/7)+INT(-(MAX('Recurring Transactions'!$J$43,$Q2253)-'Recurring Transactions'!$J$43)/7)+1),0),IF('Recurring Transactions'!$F$43="Bi-weekly",IF(AND('Recurring Transactions'!$J$43&lt;=EOMONTH($Q2253,0),$Q2253&lt;='Recurring Transactions'!$L$43),MAX(0,INT((MIN(EOMONTH($Q2253,0),'Recurring Transactions'!$L$43)-'Recurring Transactions'!$J$43)/14)+INT(-(MAX('Recurring Transactions'!$J$43,$Q2253)-'Recurring Transactions'!$J$43)/14)+1),0),IF('Recurring Transactions'!$F$43="Quarterly",IF(AND(AND('Recurring Transactions'!$J$43&lt;=EOMONTH($Q2253,0),$Q2253&lt;='Recurring Transactions'!$L$43),MOD((YEAR($Q2253)-YEAR('Recurring Transactions'!$J$43))*12+MONTH($Q2253)-MONTH('Recurring Transactions'!$J$43),3)=0),1,0),IF('Recurring Transactions'!$F$43="Annually",IF(AND(AND('Recurring Transactions'!$J$43&lt;=EOMONTH($Q2253,0),$Q2253&lt;='Recurring Transactions'!$L$43),MONTH($Q2253)=MONTH('Recurring Transactions'!$J$43)),1,0),0)))))))*'Recurring Transactions'!$D$43)</f>
        <v/>
      </c>
    </row>
    <row r="2254">
      <c r="N2254" s="126">
        <f>'Recurring Transactions'!$A$43</f>
        <v/>
      </c>
      <c r="O2254" s="126">
        <f>'Recurring Transactions'!$B$43</f>
        <v/>
      </c>
      <c r="P2254" s="126">
        <f>'Recurring Transactions'!$E$43</f>
        <v/>
      </c>
      <c r="Q2254" s="72">
        <f>IF('Recurring Transactions'!$J$43="","",EDATE('Recurring Transactions'!$J$43,12))</f>
        <v/>
      </c>
      <c r="R2254" s="126">
        <f>IF($Q2254="","",TEXT($Q2254,"mmm yyyy"))</f>
        <v/>
      </c>
      <c r="S2254" s="124">
        <f>IF(OR('Recurring Transactions'!$A$43="",$Q2254=""),0,(IF('Recurring Transactions'!$F$43="Monthly",IF(AND('Recurring Transactions'!$J$43&lt;=EOMONTH($Q2254,0),$Q2254&lt;='Recurring Transactions'!$L$43),1,0),IF('Recurring Transactions'!$F$43="Semi-monthly",IF(AND('Recurring Transactions'!$J$43&lt;=EOMONTH($Q2254,0),$Q2254&lt;='Recurring Transactions'!$L$43),2,0),IF('Recurring Transactions'!$F$43="Weekly",IF(AND('Recurring Transactions'!$J$43&lt;=EOMONTH($Q2254,0),$Q2254&lt;='Recurring Transactions'!$L$43),MAX(0,INT((MIN(EOMONTH($Q2254,0),'Recurring Transactions'!$L$43)-'Recurring Transactions'!$J$43)/7)+INT(-(MAX('Recurring Transactions'!$J$43,$Q2254)-'Recurring Transactions'!$J$43)/7)+1),0),IF('Recurring Transactions'!$F$43="Bi-weekly",IF(AND('Recurring Transactions'!$J$43&lt;=EOMONTH($Q2254,0),$Q2254&lt;='Recurring Transactions'!$L$43),MAX(0,INT((MIN(EOMONTH($Q2254,0),'Recurring Transactions'!$L$43)-'Recurring Transactions'!$J$43)/14)+INT(-(MAX('Recurring Transactions'!$J$43,$Q2254)-'Recurring Transactions'!$J$43)/14)+1),0),IF('Recurring Transactions'!$F$43="Quarterly",IF(AND(AND('Recurring Transactions'!$J$43&lt;=EOMONTH($Q2254,0),$Q2254&lt;='Recurring Transactions'!$L$43),MOD((YEAR($Q2254)-YEAR('Recurring Transactions'!$J$43))*12+MONTH($Q2254)-MONTH('Recurring Transactions'!$J$43),3)=0),1,0),IF('Recurring Transactions'!$F$43="Annually",IF(AND(AND('Recurring Transactions'!$J$43&lt;=EOMONTH($Q2254,0),$Q2254&lt;='Recurring Transactions'!$L$43),MONTH($Q2254)=MONTH('Recurring Transactions'!$J$43)),1,0),0)))))))*'Recurring Transactions'!$D$43)</f>
        <v/>
      </c>
    </row>
    <row r="2255">
      <c r="N2255" s="126">
        <f>'Recurring Transactions'!$A$43</f>
        <v/>
      </c>
      <c r="O2255" s="126">
        <f>'Recurring Transactions'!$B$43</f>
        <v/>
      </c>
      <c r="P2255" s="126">
        <f>'Recurring Transactions'!$E$43</f>
        <v/>
      </c>
      <c r="Q2255" s="72">
        <f>IF('Recurring Transactions'!$J$43="","",EDATE('Recurring Transactions'!$J$43,13))</f>
        <v/>
      </c>
      <c r="R2255" s="126">
        <f>IF($Q2255="","",TEXT($Q2255,"mmm yyyy"))</f>
        <v/>
      </c>
      <c r="S2255" s="124">
        <f>IF(OR('Recurring Transactions'!$A$43="",$Q2255=""),0,(IF('Recurring Transactions'!$F$43="Monthly",IF(AND('Recurring Transactions'!$J$43&lt;=EOMONTH($Q2255,0),$Q2255&lt;='Recurring Transactions'!$L$43),1,0),IF('Recurring Transactions'!$F$43="Semi-monthly",IF(AND('Recurring Transactions'!$J$43&lt;=EOMONTH($Q2255,0),$Q2255&lt;='Recurring Transactions'!$L$43),2,0),IF('Recurring Transactions'!$F$43="Weekly",IF(AND('Recurring Transactions'!$J$43&lt;=EOMONTH($Q2255,0),$Q2255&lt;='Recurring Transactions'!$L$43),MAX(0,INT((MIN(EOMONTH($Q2255,0),'Recurring Transactions'!$L$43)-'Recurring Transactions'!$J$43)/7)+INT(-(MAX('Recurring Transactions'!$J$43,$Q2255)-'Recurring Transactions'!$J$43)/7)+1),0),IF('Recurring Transactions'!$F$43="Bi-weekly",IF(AND('Recurring Transactions'!$J$43&lt;=EOMONTH($Q2255,0),$Q2255&lt;='Recurring Transactions'!$L$43),MAX(0,INT((MIN(EOMONTH($Q2255,0),'Recurring Transactions'!$L$43)-'Recurring Transactions'!$J$43)/14)+INT(-(MAX('Recurring Transactions'!$J$43,$Q2255)-'Recurring Transactions'!$J$43)/14)+1),0),IF('Recurring Transactions'!$F$43="Quarterly",IF(AND(AND('Recurring Transactions'!$J$43&lt;=EOMONTH($Q2255,0),$Q2255&lt;='Recurring Transactions'!$L$43),MOD((YEAR($Q2255)-YEAR('Recurring Transactions'!$J$43))*12+MONTH($Q2255)-MONTH('Recurring Transactions'!$J$43),3)=0),1,0),IF('Recurring Transactions'!$F$43="Annually",IF(AND(AND('Recurring Transactions'!$J$43&lt;=EOMONTH($Q2255,0),$Q2255&lt;='Recurring Transactions'!$L$43),MONTH($Q2255)=MONTH('Recurring Transactions'!$J$43)),1,0),0)))))))*'Recurring Transactions'!$D$43)</f>
        <v/>
      </c>
    </row>
    <row r="2256">
      <c r="N2256" s="126">
        <f>'Recurring Transactions'!$A$43</f>
        <v/>
      </c>
      <c r="O2256" s="126">
        <f>'Recurring Transactions'!$B$43</f>
        <v/>
      </c>
      <c r="P2256" s="126">
        <f>'Recurring Transactions'!$E$43</f>
        <v/>
      </c>
      <c r="Q2256" s="72">
        <f>IF('Recurring Transactions'!$J$43="","",EDATE('Recurring Transactions'!$J$43,14))</f>
        <v/>
      </c>
      <c r="R2256" s="126">
        <f>IF($Q2256="","",TEXT($Q2256,"mmm yyyy"))</f>
        <v/>
      </c>
      <c r="S2256" s="124">
        <f>IF(OR('Recurring Transactions'!$A$43="",$Q2256=""),0,(IF('Recurring Transactions'!$F$43="Monthly",IF(AND('Recurring Transactions'!$J$43&lt;=EOMONTH($Q2256,0),$Q2256&lt;='Recurring Transactions'!$L$43),1,0),IF('Recurring Transactions'!$F$43="Semi-monthly",IF(AND('Recurring Transactions'!$J$43&lt;=EOMONTH($Q2256,0),$Q2256&lt;='Recurring Transactions'!$L$43),2,0),IF('Recurring Transactions'!$F$43="Weekly",IF(AND('Recurring Transactions'!$J$43&lt;=EOMONTH($Q2256,0),$Q2256&lt;='Recurring Transactions'!$L$43),MAX(0,INT((MIN(EOMONTH($Q2256,0),'Recurring Transactions'!$L$43)-'Recurring Transactions'!$J$43)/7)+INT(-(MAX('Recurring Transactions'!$J$43,$Q2256)-'Recurring Transactions'!$J$43)/7)+1),0),IF('Recurring Transactions'!$F$43="Bi-weekly",IF(AND('Recurring Transactions'!$J$43&lt;=EOMONTH($Q2256,0),$Q2256&lt;='Recurring Transactions'!$L$43),MAX(0,INT((MIN(EOMONTH($Q2256,0),'Recurring Transactions'!$L$43)-'Recurring Transactions'!$J$43)/14)+INT(-(MAX('Recurring Transactions'!$J$43,$Q2256)-'Recurring Transactions'!$J$43)/14)+1),0),IF('Recurring Transactions'!$F$43="Quarterly",IF(AND(AND('Recurring Transactions'!$J$43&lt;=EOMONTH($Q2256,0),$Q2256&lt;='Recurring Transactions'!$L$43),MOD((YEAR($Q2256)-YEAR('Recurring Transactions'!$J$43))*12+MONTH($Q2256)-MONTH('Recurring Transactions'!$J$43),3)=0),1,0),IF('Recurring Transactions'!$F$43="Annually",IF(AND(AND('Recurring Transactions'!$J$43&lt;=EOMONTH($Q2256,0),$Q2256&lt;='Recurring Transactions'!$L$43),MONTH($Q2256)=MONTH('Recurring Transactions'!$J$43)),1,0),0)))))))*'Recurring Transactions'!$D$43)</f>
        <v/>
      </c>
    </row>
    <row r="2257">
      <c r="N2257" s="126">
        <f>'Recurring Transactions'!$A$43</f>
        <v/>
      </c>
      <c r="O2257" s="126">
        <f>'Recurring Transactions'!$B$43</f>
        <v/>
      </c>
      <c r="P2257" s="126">
        <f>'Recurring Transactions'!$E$43</f>
        <v/>
      </c>
      <c r="Q2257" s="72">
        <f>IF('Recurring Transactions'!$J$43="","",EDATE('Recurring Transactions'!$J$43,15))</f>
        <v/>
      </c>
      <c r="R2257" s="126">
        <f>IF($Q2257="","",TEXT($Q2257,"mmm yyyy"))</f>
        <v/>
      </c>
      <c r="S2257" s="124">
        <f>IF(OR('Recurring Transactions'!$A$43="",$Q2257=""),0,(IF('Recurring Transactions'!$F$43="Monthly",IF(AND('Recurring Transactions'!$J$43&lt;=EOMONTH($Q2257,0),$Q2257&lt;='Recurring Transactions'!$L$43),1,0),IF('Recurring Transactions'!$F$43="Semi-monthly",IF(AND('Recurring Transactions'!$J$43&lt;=EOMONTH($Q2257,0),$Q2257&lt;='Recurring Transactions'!$L$43),2,0),IF('Recurring Transactions'!$F$43="Weekly",IF(AND('Recurring Transactions'!$J$43&lt;=EOMONTH($Q2257,0),$Q2257&lt;='Recurring Transactions'!$L$43),MAX(0,INT((MIN(EOMONTH($Q2257,0),'Recurring Transactions'!$L$43)-'Recurring Transactions'!$J$43)/7)+INT(-(MAX('Recurring Transactions'!$J$43,$Q2257)-'Recurring Transactions'!$J$43)/7)+1),0),IF('Recurring Transactions'!$F$43="Bi-weekly",IF(AND('Recurring Transactions'!$J$43&lt;=EOMONTH($Q2257,0),$Q2257&lt;='Recurring Transactions'!$L$43),MAX(0,INT((MIN(EOMONTH($Q2257,0),'Recurring Transactions'!$L$43)-'Recurring Transactions'!$J$43)/14)+INT(-(MAX('Recurring Transactions'!$J$43,$Q2257)-'Recurring Transactions'!$J$43)/14)+1),0),IF('Recurring Transactions'!$F$43="Quarterly",IF(AND(AND('Recurring Transactions'!$J$43&lt;=EOMONTH($Q2257,0),$Q2257&lt;='Recurring Transactions'!$L$43),MOD((YEAR($Q2257)-YEAR('Recurring Transactions'!$J$43))*12+MONTH($Q2257)-MONTH('Recurring Transactions'!$J$43),3)=0),1,0),IF('Recurring Transactions'!$F$43="Annually",IF(AND(AND('Recurring Transactions'!$J$43&lt;=EOMONTH($Q2257,0),$Q2257&lt;='Recurring Transactions'!$L$43),MONTH($Q2257)=MONTH('Recurring Transactions'!$J$43)),1,0),0)))))))*'Recurring Transactions'!$D$43)</f>
        <v/>
      </c>
    </row>
    <row r="2258">
      <c r="N2258" s="126">
        <f>'Recurring Transactions'!$A$43</f>
        <v/>
      </c>
      <c r="O2258" s="126">
        <f>'Recurring Transactions'!$B$43</f>
        <v/>
      </c>
      <c r="P2258" s="126">
        <f>'Recurring Transactions'!$E$43</f>
        <v/>
      </c>
      <c r="Q2258" s="72">
        <f>IF('Recurring Transactions'!$J$43="","",EDATE('Recurring Transactions'!$J$43,16))</f>
        <v/>
      </c>
      <c r="R2258" s="126">
        <f>IF($Q2258="","",TEXT($Q2258,"mmm yyyy"))</f>
        <v/>
      </c>
      <c r="S2258" s="124">
        <f>IF(OR('Recurring Transactions'!$A$43="",$Q2258=""),0,(IF('Recurring Transactions'!$F$43="Monthly",IF(AND('Recurring Transactions'!$J$43&lt;=EOMONTH($Q2258,0),$Q2258&lt;='Recurring Transactions'!$L$43),1,0),IF('Recurring Transactions'!$F$43="Semi-monthly",IF(AND('Recurring Transactions'!$J$43&lt;=EOMONTH($Q2258,0),$Q2258&lt;='Recurring Transactions'!$L$43),2,0),IF('Recurring Transactions'!$F$43="Weekly",IF(AND('Recurring Transactions'!$J$43&lt;=EOMONTH($Q2258,0),$Q2258&lt;='Recurring Transactions'!$L$43),MAX(0,INT((MIN(EOMONTH($Q2258,0),'Recurring Transactions'!$L$43)-'Recurring Transactions'!$J$43)/7)+INT(-(MAX('Recurring Transactions'!$J$43,$Q2258)-'Recurring Transactions'!$J$43)/7)+1),0),IF('Recurring Transactions'!$F$43="Bi-weekly",IF(AND('Recurring Transactions'!$J$43&lt;=EOMONTH($Q2258,0),$Q2258&lt;='Recurring Transactions'!$L$43),MAX(0,INT((MIN(EOMONTH($Q2258,0),'Recurring Transactions'!$L$43)-'Recurring Transactions'!$J$43)/14)+INT(-(MAX('Recurring Transactions'!$J$43,$Q2258)-'Recurring Transactions'!$J$43)/14)+1),0),IF('Recurring Transactions'!$F$43="Quarterly",IF(AND(AND('Recurring Transactions'!$J$43&lt;=EOMONTH($Q2258,0),$Q2258&lt;='Recurring Transactions'!$L$43),MOD((YEAR($Q2258)-YEAR('Recurring Transactions'!$J$43))*12+MONTH($Q2258)-MONTH('Recurring Transactions'!$J$43),3)=0),1,0),IF('Recurring Transactions'!$F$43="Annually",IF(AND(AND('Recurring Transactions'!$J$43&lt;=EOMONTH($Q2258,0),$Q2258&lt;='Recurring Transactions'!$L$43),MONTH($Q2258)=MONTH('Recurring Transactions'!$J$43)),1,0),0)))))))*'Recurring Transactions'!$D$43)</f>
        <v/>
      </c>
    </row>
    <row r="2259">
      <c r="N2259" s="126">
        <f>'Recurring Transactions'!$A$43</f>
        <v/>
      </c>
      <c r="O2259" s="126">
        <f>'Recurring Transactions'!$B$43</f>
        <v/>
      </c>
      <c r="P2259" s="126">
        <f>'Recurring Transactions'!$E$43</f>
        <v/>
      </c>
      <c r="Q2259" s="72">
        <f>IF('Recurring Transactions'!$J$43="","",EDATE('Recurring Transactions'!$J$43,17))</f>
        <v/>
      </c>
      <c r="R2259" s="126">
        <f>IF($Q2259="","",TEXT($Q2259,"mmm yyyy"))</f>
        <v/>
      </c>
      <c r="S2259" s="124">
        <f>IF(OR('Recurring Transactions'!$A$43="",$Q2259=""),0,(IF('Recurring Transactions'!$F$43="Monthly",IF(AND('Recurring Transactions'!$J$43&lt;=EOMONTH($Q2259,0),$Q2259&lt;='Recurring Transactions'!$L$43),1,0),IF('Recurring Transactions'!$F$43="Semi-monthly",IF(AND('Recurring Transactions'!$J$43&lt;=EOMONTH($Q2259,0),$Q2259&lt;='Recurring Transactions'!$L$43),2,0),IF('Recurring Transactions'!$F$43="Weekly",IF(AND('Recurring Transactions'!$J$43&lt;=EOMONTH($Q2259,0),$Q2259&lt;='Recurring Transactions'!$L$43),MAX(0,INT((MIN(EOMONTH($Q2259,0),'Recurring Transactions'!$L$43)-'Recurring Transactions'!$J$43)/7)+INT(-(MAX('Recurring Transactions'!$J$43,$Q2259)-'Recurring Transactions'!$J$43)/7)+1),0),IF('Recurring Transactions'!$F$43="Bi-weekly",IF(AND('Recurring Transactions'!$J$43&lt;=EOMONTH($Q2259,0),$Q2259&lt;='Recurring Transactions'!$L$43),MAX(0,INT((MIN(EOMONTH($Q2259,0),'Recurring Transactions'!$L$43)-'Recurring Transactions'!$J$43)/14)+INT(-(MAX('Recurring Transactions'!$J$43,$Q2259)-'Recurring Transactions'!$J$43)/14)+1),0),IF('Recurring Transactions'!$F$43="Quarterly",IF(AND(AND('Recurring Transactions'!$J$43&lt;=EOMONTH($Q2259,0),$Q2259&lt;='Recurring Transactions'!$L$43),MOD((YEAR($Q2259)-YEAR('Recurring Transactions'!$J$43))*12+MONTH($Q2259)-MONTH('Recurring Transactions'!$J$43),3)=0),1,0),IF('Recurring Transactions'!$F$43="Annually",IF(AND(AND('Recurring Transactions'!$J$43&lt;=EOMONTH($Q2259,0),$Q2259&lt;='Recurring Transactions'!$L$43),MONTH($Q2259)=MONTH('Recurring Transactions'!$J$43)),1,0),0)))))))*'Recurring Transactions'!$D$43)</f>
        <v/>
      </c>
    </row>
    <row r="2260">
      <c r="N2260" s="126">
        <f>'Recurring Transactions'!$A$43</f>
        <v/>
      </c>
      <c r="O2260" s="126">
        <f>'Recurring Transactions'!$B$43</f>
        <v/>
      </c>
      <c r="P2260" s="126">
        <f>'Recurring Transactions'!$E$43</f>
        <v/>
      </c>
      <c r="Q2260" s="72">
        <f>IF('Recurring Transactions'!$J$43="","",EDATE('Recurring Transactions'!$J$43,18))</f>
        <v/>
      </c>
      <c r="R2260" s="126">
        <f>IF($Q2260="","",TEXT($Q2260,"mmm yyyy"))</f>
        <v/>
      </c>
      <c r="S2260" s="124">
        <f>IF(OR('Recurring Transactions'!$A$43="",$Q2260=""),0,(IF('Recurring Transactions'!$F$43="Monthly",IF(AND('Recurring Transactions'!$J$43&lt;=EOMONTH($Q2260,0),$Q2260&lt;='Recurring Transactions'!$L$43),1,0),IF('Recurring Transactions'!$F$43="Semi-monthly",IF(AND('Recurring Transactions'!$J$43&lt;=EOMONTH($Q2260,0),$Q2260&lt;='Recurring Transactions'!$L$43),2,0),IF('Recurring Transactions'!$F$43="Weekly",IF(AND('Recurring Transactions'!$J$43&lt;=EOMONTH($Q2260,0),$Q2260&lt;='Recurring Transactions'!$L$43),MAX(0,INT((MIN(EOMONTH($Q2260,0),'Recurring Transactions'!$L$43)-'Recurring Transactions'!$J$43)/7)+INT(-(MAX('Recurring Transactions'!$J$43,$Q2260)-'Recurring Transactions'!$J$43)/7)+1),0),IF('Recurring Transactions'!$F$43="Bi-weekly",IF(AND('Recurring Transactions'!$J$43&lt;=EOMONTH($Q2260,0),$Q2260&lt;='Recurring Transactions'!$L$43),MAX(0,INT((MIN(EOMONTH($Q2260,0),'Recurring Transactions'!$L$43)-'Recurring Transactions'!$J$43)/14)+INT(-(MAX('Recurring Transactions'!$J$43,$Q2260)-'Recurring Transactions'!$J$43)/14)+1),0),IF('Recurring Transactions'!$F$43="Quarterly",IF(AND(AND('Recurring Transactions'!$J$43&lt;=EOMONTH($Q2260,0),$Q2260&lt;='Recurring Transactions'!$L$43),MOD((YEAR($Q2260)-YEAR('Recurring Transactions'!$J$43))*12+MONTH($Q2260)-MONTH('Recurring Transactions'!$J$43),3)=0),1,0),IF('Recurring Transactions'!$F$43="Annually",IF(AND(AND('Recurring Transactions'!$J$43&lt;=EOMONTH($Q2260,0),$Q2260&lt;='Recurring Transactions'!$L$43),MONTH($Q2260)=MONTH('Recurring Transactions'!$J$43)),1,0),0)))))))*'Recurring Transactions'!$D$43)</f>
        <v/>
      </c>
    </row>
    <row r="2261">
      <c r="N2261" s="126">
        <f>'Recurring Transactions'!$A$43</f>
        <v/>
      </c>
      <c r="O2261" s="126">
        <f>'Recurring Transactions'!$B$43</f>
        <v/>
      </c>
      <c r="P2261" s="126">
        <f>'Recurring Transactions'!$E$43</f>
        <v/>
      </c>
      <c r="Q2261" s="72">
        <f>IF('Recurring Transactions'!$J$43="","",EDATE('Recurring Transactions'!$J$43,19))</f>
        <v/>
      </c>
      <c r="R2261" s="126">
        <f>IF($Q2261="","",TEXT($Q2261,"mmm yyyy"))</f>
        <v/>
      </c>
      <c r="S2261" s="124">
        <f>IF(OR('Recurring Transactions'!$A$43="",$Q2261=""),0,(IF('Recurring Transactions'!$F$43="Monthly",IF(AND('Recurring Transactions'!$J$43&lt;=EOMONTH($Q2261,0),$Q2261&lt;='Recurring Transactions'!$L$43),1,0),IF('Recurring Transactions'!$F$43="Semi-monthly",IF(AND('Recurring Transactions'!$J$43&lt;=EOMONTH($Q2261,0),$Q2261&lt;='Recurring Transactions'!$L$43),2,0),IF('Recurring Transactions'!$F$43="Weekly",IF(AND('Recurring Transactions'!$J$43&lt;=EOMONTH($Q2261,0),$Q2261&lt;='Recurring Transactions'!$L$43),MAX(0,INT((MIN(EOMONTH($Q2261,0),'Recurring Transactions'!$L$43)-'Recurring Transactions'!$J$43)/7)+INT(-(MAX('Recurring Transactions'!$J$43,$Q2261)-'Recurring Transactions'!$J$43)/7)+1),0),IF('Recurring Transactions'!$F$43="Bi-weekly",IF(AND('Recurring Transactions'!$J$43&lt;=EOMONTH($Q2261,0),$Q2261&lt;='Recurring Transactions'!$L$43),MAX(0,INT((MIN(EOMONTH($Q2261,0),'Recurring Transactions'!$L$43)-'Recurring Transactions'!$J$43)/14)+INT(-(MAX('Recurring Transactions'!$J$43,$Q2261)-'Recurring Transactions'!$J$43)/14)+1),0),IF('Recurring Transactions'!$F$43="Quarterly",IF(AND(AND('Recurring Transactions'!$J$43&lt;=EOMONTH($Q2261,0),$Q2261&lt;='Recurring Transactions'!$L$43),MOD((YEAR($Q2261)-YEAR('Recurring Transactions'!$J$43))*12+MONTH($Q2261)-MONTH('Recurring Transactions'!$J$43),3)=0),1,0),IF('Recurring Transactions'!$F$43="Annually",IF(AND(AND('Recurring Transactions'!$J$43&lt;=EOMONTH($Q2261,0),$Q2261&lt;='Recurring Transactions'!$L$43),MONTH($Q2261)=MONTH('Recurring Transactions'!$J$43)),1,0),0)))))))*'Recurring Transactions'!$D$43)</f>
        <v/>
      </c>
    </row>
    <row r="2262">
      <c r="N2262" s="126">
        <f>'Recurring Transactions'!$A$43</f>
        <v/>
      </c>
      <c r="O2262" s="126">
        <f>'Recurring Transactions'!$B$43</f>
        <v/>
      </c>
      <c r="P2262" s="126">
        <f>'Recurring Transactions'!$E$43</f>
        <v/>
      </c>
      <c r="Q2262" s="72">
        <f>IF('Recurring Transactions'!$J$43="","",EDATE('Recurring Transactions'!$J$43,20))</f>
        <v/>
      </c>
      <c r="R2262" s="126">
        <f>IF($Q2262="","",TEXT($Q2262,"mmm yyyy"))</f>
        <v/>
      </c>
      <c r="S2262" s="124">
        <f>IF(OR('Recurring Transactions'!$A$43="",$Q2262=""),0,(IF('Recurring Transactions'!$F$43="Monthly",IF(AND('Recurring Transactions'!$J$43&lt;=EOMONTH($Q2262,0),$Q2262&lt;='Recurring Transactions'!$L$43),1,0),IF('Recurring Transactions'!$F$43="Semi-monthly",IF(AND('Recurring Transactions'!$J$43&lt;=EOMONTH($Q2262,0),$Q2262&lt;='Recurring Transactions'!$L$43),2,0),IF('Recurring Transactions'!$F$43="Weekly",IF(AND('Recurring Transactions'!$J$43&lt;=EOMONTH($Q2262,0),$Q2262&lt;='Recurring Transactions'!$L$43),MAX(0,INT((MIN(EOMONTH($Q2262,0),'Recurring Transactions'!$L$43)-'Recurring Transactions'!$J$43)/7)+INT(-(MAX('Recurring Transactions'!$J$43,$Q2262)-'Recurring Transactions'!$J$43)/7)+1),0),IF('Recurring Transactions'!$F$43="Bi-weekly",IF(AND('Recurring Transactions'!$J$43&lt;=EOMONTH($Q2262,0),$Q2262&lt;='Recurring Transactions'!$L$43),MAX(0,INT((MIN(EOMONTH($Q2262,0),'Recurring Transactions'!$L$43)-'Recurring Transactions'!$J$43)/14)+INT(-(MAX('Recurring Transactions'!$J$43,$Q2262)-'Recurring Transactions'!$J$43)/14)+1),0),IF('Recurring Transactions'!$F$43="Quarterly",IF(AND(AND('Recurring Transactions'!$J$43&lt;=EOMONTH($Q2262,0),$Q2262&lt;='Recurring Transactions'!$L$43),MOD((YEAR($Q2262)-YEAR('Recurring Transactions'!$J$43))*12+MONTH($Q2262)-MONTH('Recurring Transactions'!$J$43),3)=0),1,0),IF('Recurring Transactions'!$F$43="Annually",IF(AND(AND('Recurring Transactions'!$J$43&lt;=EOMONTH($Q2262,0),$Q2262&lt;='Recurring Transactions'!$L$43),MONTH($Q2262)=MONTH('Recurring Transactions'!$J$43)),1,0),0)))))))*'Recurring Transactions'!$D$43)</f>
        <v/>
      </c>
    </row>
    <row r="2263">
      <c r="N2263" s="126">
        <f>'Recurring Transactions'!$A$43</f>
        <v/>
      </c>
      <c r="O2263" s="126">
        <f>'Recurring Transactions'!$B$43</f>
        <v/>
      </c>
      <c r="P2263" s="126">
        <f>'Recurring Transactions'!$E$43</f>
        <v/>
      </c>
      <c r="Q2263" s="72">
        <f>IF('Recurring Transactions'!$J$43="","",EDATE('Recurring Transactions'!$J$43,21))</f>
        <v/>
      </c>
      <c r="R2263" s="126">
        <f>IF($Q2263="","",TEXT($Q2263,"mmm yyyy"))</f>
        <v/>
      </c>
      <c r="S2263" s="124">
        <f>IF(OR('Recurring Transactions'!$A$43="",$Q2263=""),0,(IF('Recurring Transactions'!$F$43="Monthly",IF(AND('Recurring Transactions'!$J$43&lt;=EOMONTH($Q2263,0),$Q2263&lt;='Recurring Transactions'!$L$43),1,0),IF('Recurring Transactions'!$F$43="Semi-monthly",IF(AND('Recurring Transactions'!$J$43&lt;=EOMONTH($Q2263,0),$Q2263&lt;='Recurring Transactions'!$L$43),2,0),IF('Recurring Transactions'!$F$43="Weekly",IF(AND('Recurring Transactions'!$J$43&lt;=EOMONTH($Q2263,0),$Q2263&lt;='Recurring Transactions'!$L$43),MAX(0,INT((MIN(EOMONTH($Q2263,0),'Recurring Transactions'!$L$43)-'Recurring Transactions'!$J$43)/7)+INT(-(MAX('Recurring Transactions'!$J$43,$Q2263)-'Recurring Transactions'!$J$43)/7)+1),0),IF('Recurring Transactions'!$F$43="Bi-weekly",IF(AND('Recurring Transactions'!$J$43&lt;=EOMONTH($Q2263,0),$Q2263&lt;='Recurring Transactions'!$L$43),MAX(0,INT((MIN(EOMONTH($Q2263,0),'Recurring Transactions'!$L$43)-'Recurring Transactions'!$J$43)/14)+INT(-(MAX('Recurring Transactions'!$J$43,$Q2263)-'Recurring Transactions'!$J$43)/14)+1),0),IF('Recurring Transactions'!$F$43="Quarterly",IF(AND(AND('Recurring Transactions'!$J$43&lt;=EOMONTH($Q2263,0),$Q2263&lt;='Recurring Transactions'!$L$43),MOD((YEAR($Q2263)-YEAR('Recurring Transactions'!$J$43))*12+MONTH($Q2263)-MONTH('Recurring Transactions'!$J$43),3)=0),1,0),IF('Recurring Transactions'!$F$43="Annually",IF(AND(AND('Recurring Transactions'!$J$43&lt;=EOMONTH($Q2263,0),$Q2263&lt;='Recurring Transactions'!$L$43),MONTH($Q2263)=MONTH('Recurring Transactions'!$J$43)),1,0),0)))))))*'Recurring Transactions'!$D$43)</f>
        <v/>
      </c>
    </row>
    <row r="2264">
      <c r="N2264" s="126">
        <f>'Recurring Transactions'!$A$43</f>
        <v/>
      </c>
      <c r="O2264" s="126">
        <f>'Recurring Transactions'!$B$43</f>
        <v/>
      </c>
      <c r="P2264" s="126">
        <f>'Recurring Transactions'!$E$43</f>
        <v/>
      </c>
      <c r="Q2264" s="72">
        <f>IF('Recurring Transactions'!$J$43="","",EDATE('Recurring Transactions'!$J$43,22))</f>
        <v/>
      </c>
      <c r="R2264" s="126">
        <f>IF($Q2264="","",TEXT($Q2264,"mmm yyyy"))</f>
        <v/>
      </c>
      <c r="S2264" s="124">
        <f>IF(OR('Recurring Transactions'!$A$43="",$Q2264=""),0,(IF('Recurring Transactions'!$F$43="Monthly",IF(AND('Recurring Transactions'!$J$43&lt;=EOMONTH($Q2264,0),$Q2264&lt;='Recurring Transactions'!$L$43),1,0),IF('Recurring Transactions'!$F$43="Semi-monthly",IF(AND('Recurring Transactions'!$J$43&lt;=EOMONTH($Q2264,0),$Q2264&lt;='Recurring Transactions'!$L$43),2,0),IF('Recurring Transactions'!$F$43="Weekly",IF(AND('Recurring Transactions'!$J$43&lt;=EOMONTH($Q2264,0),$Q2264&lt;='Recurring Transactions'!$L$43),MAX(0,INT((MIN(EOMONTH($Q2264,0),'Recurring Transactions'!$L$43)-'Recurring Transactions'!$J$43)/7)+INT(-(MAX('Recurring Transactions'!$J$43,$Q2264)-'Recurring Transactions'!$J$43)/7)+1),0),IF('Recurring Transactions'!$F$43="Bi-weekly",IF(AND('Recurring Transactions'!$J$43&lt;=EOMONTH($Q2264,0),$Q2264&lt;='Recurring Transactions'!$L$43),MAX(0,INT((MIN(EOMONTH($Q2264,0),'Recurring Transactions'!$L$43)-'Recurring Transactions'!$J$43)/14)+INT(-(MAX('Recurring Transactions'!$J$43,$Q2264)-'Recurring Transactions'!$J$43)/14)+1),0),IF('Recurring Transactions'!$F$43="Quarterly",IF(AND(AND('Recurring Transactions'!$J$43&lt;=EOMONTH($Q2264,0),$Q2264&lt;='Recurring Transactions'!$L$43),MOD((YEAR($Q2264)-YEAR('Recurring Transactions'!$J$43))*12+MONTH($Q2264)-MONTH('Recurring Transactions'!$J$43),3)=0),1,0),IF('Recurring Transactions'!$F$43="Annually",IF(AND(AND('Recurring Transactions'!$J$43&lt;=EOMONTH($Q2264,0),$Q2264&lt;='Recurring Transactions'!$L$43),MONTH($Q2264)=MONTH('Recurring Transactions'!$J$43)),1,0),0)))))))*'Recurring Transactions'!$D$43)</f>
        <v/>
      </c>
    </row>
    <row r="2265">
      <c r="N2265" s="126">
        <f>'Recurring Transactions'!$A$43</f>
        <v/>
      </c>
      <c r="O2265" s="126">
        <f>'Recurring Transactions'!$B$43</f>
        <v/>
      </c>
      <c r="P2265" s="126">
        <f>'Recurring Transactions'!$E$43</f>
        <v/>
      </c>
      <c r="Q2265" s="72">
        <f>IF('Recurring Transactions'!$J$43="","",EDATE('Recurring Transactions'!$J$43,23))</f>
        <v/>
      </c>
      <c r="R2265" s="126">
        <f>IF($Q2265="","",TEXT($Q2265,"mmm yyyy"))</f>
        <v/>
      </c>
      <c r="S2265" s="124">
        <f>IF(OR('Recurring Transactions'!$A$43="",$Q2265=""),0,(IF('Recurring Transactions'!$F$43="Monthly",IF(AND('Recurring Transactions'!$J$43&lt;=EOMONTH($Q2265,0),$Q2265&lt;='Recurring Transactions'!$L$43),1,0),IF('Recurring Transactions'!$F$43="Semi-monthly",IF(AND('Recurring Transactions'!$J$43&lt;=EOMONTH($Q2265,0),$Q2265&lt;='Recurring Transactions'!$L$43),2,0),IF('Recurring Transactions'!$F$43="Weekly",IF(AND('Recurring Transactions'!$J$43&lt;=EOMONTH($Q2265,0),$Q2265&lt;='Recurring Transactions'!$L$43),MAX(0,INT((MIN(EOMONTH($Q2265,0),'Recurring Transactions'!$L$43)-'Recurring Transactions'!$J$43)/7)+INT(-(MAX('Recurring Transactions'!$J$43,$Q2265)-'Recurring Transactions'!$J$43)/7)+1),0),IF('Recurring Transactions'!$F$43="Bi-weekly",IF(AND('Recurring Transactions'!$J$43&lt;=EOMONTH($Q2265,0),$Q2265&lt;='Recurring Transactions'!$L$43),MAX(0,INT((MIN(EOMONTH($Q2265,0),'Recurring Transactions'!$L$43)-'Recurring Transactions'!$J$43)/14)+INT(-(MAX('Recurring Transactions'!$J$43,$Q2265)-'Recurring Transactions'!$J$43)/14)+1),0),IF('Recurring Transactions'!$F$43="Quarterly",IF(AND(AND('Recurring Transactions'!$J$43&lt;=EOMONTH($Q2265,0),$Q2265&lt;='Recurring Transactions'!$L$43),MOD((YEAR($Q2265)-YEAR('Recurring Transactions'!$J$43))*12+MONTH($Q2265)-MONTH('Recurring Transactions'!$J$43),3)=0),1,0),IF('Recurring Transactions'!$F$43="Annually",IF(AND(AND('Recurring Transactions'!$J$43&lt;=EOMONTH($Q2265,0),$Q2265&lt;='Recurring Transactions'!$L$43),MONTH($Q2265)=MONTH('Recurring Transactions'!$J$43)),1,0),0)))))))*'Recurring Transactions'!$D$43)</f>
        <v/>
      </c>
    </row>
    <row r="2266">
      <c r="N2266" s="126">
        <f>'Recurring Transactions'!$A$43</f>
        <v/>
      </c>
      <c r="O2266" s="126">
        <f>'Recurring Transactions'!$B$43</f>
        <v/>
      </c>
      <c r="P2266" s="126">
        <f>'Recurring Transactions'!$E$43</f>
        <v/>
      </c>
      <c r="Q2266" s="72">
        <f>IF('Recurring Transactions'!$J$43="","",EDATE('Recurring Transactions'!$J$43,24))</f>
        <v/>
      </c>
      <c r="R2266" s="126">
        <f>IF($Q2266="","",TEXT($Q2266,"mmm yyyy"))</f>
        <v/>
      </c>
      <c r="S2266" s="124">
        <f>IF(OR('Recurring Transactions'!$A$43="",$Q2266=""),0,(IF('Recurring Transactions'!$F$43="Monthly",IF(AND('Recurring Transactions'!$J$43&lt;=EOMONTH($Q2266,0),$Q2266&lt;='Recurring Transactions'!$L$43),1,0),IF('Recurring Transactions'!$F$43="Semi-monthly",IF(AND('Recurring Transactions'!$J$43&lt;=EOMONTH($Q2266,0),$Q2266&lt;='Recurring Transactions'!$L$43),2,0),IF('Recurring Transactions'!$F$43="Weekly",IF(AND('Recurring Transactions'!$J$43&lt;=EOMONTH($Q2266,0),$Q2266&lt;='Recurring Transactions'!$L$43),MAX(0,INT((MIN(EOMONTH($Q2266,0),'Recurring Transactions'!$L$43)-'Recurring Transactions'!$J$43)/7)+INT(-(MAX('Recurring Transactions'!$J$43,$Q2266)-'Recurring Transactions'!$J$43)/7)+1),0),IF('Recurring Transactions'!$F$43="Bi-weekly",IF(AND('Recurring Transactions'!$J$43&lt;=EOMONTH($Q2266,0),$Q2266&lt;='Recurring Transactions'!$L$43),MAX(0,INT((MIN(EOMONTH($Q2266,0),'Recurring Transactions'!$L$43)-'Recurring Transactions'!$J$43)/14)+INT(-(MAX('Recurring Transactions'!$J$43,$Q2266)-'Recurring Transactions'!$J$43)/14)+1),0),IF('Recurring Transactions'!$F$43="Quarterly",IF(AND(AND('Recurring Transactions'!$J$43&lt;=EOMONTH($Q2266,0),$Q2266&lt;='Recurring Transactions'!$L$43),MOD((YEAR($Q2266)-YEAR('Recurring Transactions'!$J$43))*12+MONTH($Q2266)-MONTH('Recurring Transactions'!$J$43),3)=0),1,0),IF('Recurring Transactions'!$F$43="Annually",IF(AND(AND('Recurring Transactions'!$J$43&lt;=EOMONTH($Q2266,0),$Q2266&lt;='Recurring Transactions'!$L$43),MONTH($Q2266)=MONTH('Recurring Transactions'!$J$43)),1,0),0)))))))*'Recurring Transactions'!$D$43)</f>
        <v/>
      </c>
    </row>
    <row r="2267">
      <c r="N2267" s="126">
        <f>'Recurring Transactions'!$A$43</f>
        <v/>
      </c>
      <c r="O2267" s="126">
        <f>'Recurring Transactions'!$B$43</f>
        <v/>
      </c>
      <c r="P2267" s="126">
        <f>'Recurring Transactions'!$E$43</f>
        <v/>
      </c>
      <c r="Q2267" s="72">
        <f>IF('Recurring Transactions'!$J$43="","",EDATE('Recurring Transactions'!$J$43,25))</f>
        <v/>
      </c>
      <c r="R2267" s="126">
        <f>IF($Q2267="","",TEXT($Q2267,"mmm yyyy"))</f>
        <v/>
      </c>
      <c r="S2267" s="124">
        <f>IF(OR('Recurring Transactions'!$A$43="",$Q2267=""),0,(IF('Recurring Transactions'!$F$43="Monthly",IF(AND('Recurring Transactions'!$J$43&lt;=EOMONTH($Q2267,0),$Q2267&lt;='Recurring Transactions'!$L$43),1,0),IF('Recurring Transactions'!$F$43="Semi-monthly",IF(AND('Recurring Transactions'!$J$43&lt;=EOMONTH($Q2267,0),$Q2267&lt;='Recurring Transactions'!$L$43),2,0),IF('Recurring Transactions'!$F$43="Weekly",IF(AND('Recurring Transactions'!$J$43&lt;=EOMONTH($Q2267,0),$Q2267&lt;='Recurring Transactions'!$L$43),MAX(0,INT((MIN(EOMONTH($Q2267,0),'Recurring Transactions'!$L$43)-'Recurring Transactions'!$J$43)/7)+INT(-(MAX('Recurring Transactions'!$J$43,$Q2267)-'Recurring Transactions'!$J$43)/7)+1),0),IF('Recurring Transactions'!$F$43="Bi-weekly",IF(AND('Recurring Transactions'!$J$43&lt;=EOMONTH($Q2267,0),$Q2267&lt;='Recurring Transactions'!$L$43),MAX(0,INT((MIN(EOMONTH($Q2267,0),'Recurring Transactions'!$L$43)-'Recurring Transactions'!$J$43)/14)+INT(-(MAX('Recurring Transactions'!$J$43,$Q2267)-'Recurring Transactions'!$J$43)/14)+1),0),IF('Recurring Transactions'!$F$43="Quarterly",IF(AND(AND('Recurring Transactions'!$J$43&lt;=EOMONTH($Q2267,0),$Q2267&lt;='Recurring Transactions'!$L$43),MOD((YEAR($Q2267)-YEAR('Recurring Transactions'!$J$43))*12+MONTH($Q2267)-MONTH('Recurring Transactions'!$J$43),3)=0),1,0),IF('Recurring Transactions'!$F$43="Annually",IF(AND(AND('Recurring Transactions'!$J$43&lt;=EOMONTH($Q2267,0),$Q2267&lt;='Recurring Transactions'!$L$43),MONTH($Q2267)=MONTH('Recurring Transactions'!$J$43)),1,0),0)))))))*'Recurring Transactions'!$D$43)</f>
        <v/>
      </c>
    </row>
    <row r="2268">
      <c r="N2268" s="126">
        <f>'Recurring Transactions'!$A$43</f>
        <v/>
      </c>
      <c r="O2268" s="126">
        <f>'Recurring Transactions'!$B$43</f>
        <v/>
      </c>
      <c r="P2268" s="126">
        <f>'Recurring Transactions'!$E$43</f>
        <v/>
      </c>
      <c r="Q2268" s="72">
        <f>IF('Recurring Transactions'!$J$43="","",EDATE('Recurring Transactions'!$J$43,26))</f>
        <v/>
      </c>
      <c r="R2268" s="126">
        <f>IF($Q2268="","",TEXT($Q2268,"mmm yyyy"))</f>
        <v/>
      </c>
      <c r="S2268" s="124">
        <f>IF(OR('Recurring Transactions'!$A$43="",$Q2268=""),0,(IF('Recurring Transactions'!$F$43="Monthly",IF(AND('Recurring Transactions'!$J$43&lt;=EOMONTH($Q2268,0),$Q2268&lt;='Recurring Transactions'!$L$43),1,0),IF('Recurring Transactions'!$F$43="Semi-monthly",IF(AND('Recurring Transactions'!$J$43&lt;=EOMONTH($Q2268,0),$Q2268&lt;='Recurring Transactions'!$L$43),2,0),IF('Recurring Transactions'!$F$43="Weekly",IF(AND('Recurring Transactions'!$J$43&lt;=EOMONTH($Q2268,0),$Q2268&lt;='Recurring Transactions'!$L$43),MAX(0,INT((MIN(EOMONTH($Q2268,0),'Recurring Transactions'!$L$43)-'Recurring Transactions'!$J$43)/7)+INT(-(MAX('Recurring Transactions'!$J$43,$Q2268)-'Recurring Transactions'!$J$43)/7)+1),0),IF('Recurring Transactions'!$F$43="Bi-weekly",IF(AND('Recurring Transactions'!$J$43&lt;=EOMONTH($Q2268,0),$Q2268&lt;='Recurring Transactions'!$L$43),MAX(0,INT((MIN(EOMONTH($Q2268,0),'Recurring Transactions'!$L$43)-'Recurring Transactions'!$J$43)/14)+INT(-(MAX('Recurring Transactions'!$J$43,$Q2268)-'Recurring Transactions'!$J$43)/14)+1),0),IF('Recurring Transactions'!$F$43="Quarterly",IF(AND(AND('Recurring Transactions'!$J$43&lt;=EOMONTH($Q2268,0),$Q2268&lt;='Recurring Transactions'!$L$43),MOD((YEAR($Q2268)-YEAR('Recurring Transactions'!$J$43))*12+MONTH($Q2268)-MONTH('Recurring Transactions'!$J$43),3)=0),1,0),IF('Recurring Transactions'!$F$43="Annually",IF(AND(AND('Recurring Transactions'!$J$43&lt;=EOMONTH($Q2268,0),$Q2268&lt;='Recurring Transactions'!$L$43),MONTH($Q2268)=MONTH('Recurring Transactions'!$J$43)),1,0),0)))))))*'Recurring Transactions'!$D$43)</f>
        <v/>
      </c>
    </row>
    <row r="2269">
      <c r="N2269" s="126">
        <f>'Recurring Transactions'!$A$43</f>
        <v/>
      </c>
      <c r="O2269" s="126">
        <f>'Recurring Transactions'!$B$43</f>
        <v/>
      </c>
      <c r="P2269" s="126">
        <f>'Recurring Transactions'!$E$43</f>
        <v/>
      </c>
      <c r="Q2269" s="72">
        <f>IF('Recurring Transactions'!$J$43="","",EDATE('Recurring Transactions'!$J$43,27))</f>
        <v/>
      </c>
      <c r="R2269" s="126">
        <f>IF($Q2269="","",TEXT($Q2269,"mmm yyyy"))</f>
        <v/>
      </c>
      <c r="S2269" s="124">
        <f>IF(OR('Recurring Transactions'!$A$43="",$Q2269=""),0,(IF('Recurring Transactions'!$F$43="Monthly",IF(AND('Recurring Transactions'!$J$43&lt;=EOMONTH($Q2269,0),$Q2269&lt;='Recurring Transactions'!$L$43),1,0),IF('Recurring Transactions'!$F$43="Semi-monthly",IF(AND('Recurring Transactions'!$J$43&lt;=EOMONTH($Q2269,0),$Q2269&lt;='Recurring Transactions'!$L$43),2,0),IF('Recurring Transactions'!$F$43="Weekly",IF(AND('Recurring Transactions'!$J$43&lt;=EOMONTH($Q2269,0),$Q2269&lt;='Recurring Transactions'!$L$43),MAX(0,INT((MIN(EOMONTH($Q2269,0),'Recurring Transactions'!$L$43)-'Recurring Transactions'!$J$43)/7)+INT(-(MAX('Recurring Transactions'!$J$43,$Q2269)-'Recurring Transactions'!$J$43)/7)+1),0),IF('Recurring Transactions'!$F$43="Bi-weekly",IF(AND('Recurring Transactions'!$J$43&lt;=EOMONTH($Q2269,0),$Q2269&lt;='Recurring Transactions'!$L$43),MAX(0,INT((MIN(EOMONTH($Q2269,0),'Recurring Transactions'!$L$43)-'Recurring Transactions'!$J$43)/14)+INT(-(MAX('Recurring Transactions'!$J$43,$Q2269)-'Recurring Transactions'!$J$43)/14)+1),0),IF('Recurring Transactions'!$F$43="Quarterly",IF(AND(AND('Recurring Transactions'!$J$43&lt;=EOMONTH($Q2269,0),$Q2269&lt;='Recurring Transactions'!$L$43),MOD((YEAR($Q2269)-YEAR('Recurring Transactions'!$J$43))*12+MONTH($Q2269)-MONTH('Recurring Transactions'!$J$43),3)=0),1,0),IF('Recurring Transactions'!$F$43="Annually",IF(AND(AND('Recurring Transactions'!$J$43&lt;=EOMONTH($Q2269,0),$Q2269&lt;='Recurring Transactions'!$L$43),MONTH($Q2269)=MONTH('Recurring Transactions'!$J$43)),1,0),0)))))))*'Recurring Transactions'!$D$43)</f>
        <v/>
      </c>
    </row>
    <row r="2270">
      <c r="N2270" s="126">
        <f>'Recurring Transactions'!$A$43</f>
        <v/>
      </c>
      <c r="O2270" s="126">
        <f>'Recurring Transactions'!$B$43</f>
        <v/>
      </c>
      <c r="P2270" s="126">
        <f>'Recurring Transactions'!$E$43</f>
        <v/>
      </c>
      <c r="Q2270" s="72">
        <f>IF('Recurring Transactions'!$J$43="","",EDATE('Recurring Transactions'!$J$43,28))</f>
        <v/>
      </c>
      <c r="R2270" s="126">
        <f>IF($Q2270="","",TEXT($Q2270,"mmm yyyy"))</f>
        <v/>
      </c>
      <c r="S2270" s="124">
        <f>IF(OR('Recurring Transactions'!$A$43="",$Q2270=""),0,(IF('Recurring Transactions'!$F$43="Monthly",IF(AND('Recurring Transactions'!$J$43&lt;=EOMONTH($Q2270,0),$Q2270&lt;='Recurring Transactions'!$L$43),1,0),IF('Recurring Transactions'!$F$43="Semi-monthly",IF(AND('Recurring Transactions'!$J$43&lt;=EOMONTH($Q2270,0),$Q2270&lt;='Recurring Transactions'!$L$43),2,0),IF('Recurring Transactions'!$F$43="Weekly",IF(AND('Recurring Transactions'!$J$43&lt;=EOMONTH($Q2270,0),$Q2270&lt;='Recurring Transactions'!$L$43),MAX(0,INT((MIN(EOMONTH($Q2270,0),'Recurring Transactions'!$L$43)-'Recurring Transactions'!$J$43)/7)+INT(-(MAX('Recurring Transactions'!$J$43,$Q2270)-'Recurring Transactions'!$J$43)/7)+1),0),IF('Recurring Transactions'!$F$43="Bi-weekly",IF(AND('Recurring Transactions'!$J$43&lt;=EOMONTH($Q2270,0),$Q2270&lt;='Recurring Transactions'!$L$43),MAX(0,INT((MIN(EOMONTH($Q2270,0),'Recurring Transactions'!$L$43)-'Recurring Transactions'!$J$43)/14)+INT(-(MAX('Recurring Transactions'!$J$43,$Q2270)-'Recurring Transactions'!$J$43)/14)+1),0),IF('Recurring Transactions'!$F$43="Quarterly",IF(AND(AND('Recurring Transactions'!$J$43&lt;=EOMONTH($Q2270,0),$Q2270&lt;='Recurring Transactions'!$L$43),MOD((YEAR($Q2270)-YEAR('Recurring Transactions'!$J$43))*12+MONTH($Q2270)-MONTH('Recurring Transactions'!$J$43),3)=0),1,0),IF('Recurring Transactions'!$F$43="Annually",IF(AND(AND('Recurring Transactions'!$J$43&lt;=EOMONTH($Q2270,0),$Q2270&lt;='Recurring Transactions'!$L$43),MONTH($Q2270)=MONTH('Recurring Transactions'!$J$43)),1,0),0)))))))*'Recurring Transactions'!$D$43)</f>
        <v/>
      </c>
    </row>
    <row r="2271">
      <c r="N2271" s="126">
        <f>'Recurring Transactions'!$A$43</f>
        <v/>
      </c>
      <c r="O2271" s="126">
        <f>'Recurring Transactions'!$B$43</f>
        <v/>
      </c>
      <c r="P2271" s="126">
        <f>'Recurring Transactions'!$E$43</f>
        <v/>
      </c>
      <c r="Q2271" s="72">
        <f>IF('Recurring Transactions'!$J$43="","",EDATE('Recurring Transactions'!$J$43,29))</f>
        <v/>
      </c>
      <c r="R2271" s="126">
        <f>IF($Q2271="","",TEXT($Q2271,"mmm yyyy"))</f>
        <v/>
      </c>
      <c r="S2271" s="124">
        <f>IF(OR('Recurring Transactions'!$A$43="",$Q2271=""),0,(IF('Recurring Transactions'!$F$43="Monthly",IF(AND('Recurring Transactions'!$J$43&lt;=EOMONTH($Q2271,0),$Q2271&lt;='Recurring Transactions'!$L$43),1,0),IF('Recurring Transactions'!$F$43="Semi-monthly",IF(AND('Recurring Transactions'!$J$43&lt;=EOMONTH($Q2271,0),$Q2271&lt;='Recurring Transactions'!$L$43),2,0),IF('Recurring Transactions'!$F$43="Weekly",IF(AND('Recurring Transactions'!$J$43&lt;=EOMONTH($Q2271,0),$Q2271&lt;='Recurring Transactions'!$L$43),MAX(0,INT((MIN(EOMONTH($Q2271,0),'Recurring Transactions'!$L$43)-'Recurring Transactions'!$J$43)/7)+INT(-(MAX('Recurring Transactions'!$J$43,$Q2271)-'Recurring Transactions'!$J$43)/7)+1),0),IF('Recurring Transactions'!$F$43="Bi-weekly",IF(AND('Recurring Transactions'!$J$43&lt;=EOMONTH($Q2271,0),$Q2271&lt;='Recurring Transactions'!$L$43),MAX(0,INT((MIN(EOMONTH($Q2271,0),'Recurring Transactions'!$L$43)-'Recurring Transactions'!$J$43)/14)+INT(-(MAX('Recurring Transactions'!$J$43,$Q2271)-'Recurring Transactions'!$J$43)/14)+1),0),IF('Recurring Transactions'!$F$43="Quarterly",IF(AND(AND('Recurring Transactions'!$J$43&lt;=EOMONTH($Q2271,0),$Q2271&lt;='Recurring Transactions'!$L$43),MOD((YEAR($Q2271)-YEAR('Recurring Transactions'!$J$43))*12+MONTH($Q2271)-MONTH('Recurring Transactions'!$J$43),3)=0),1,0),IF('Recurring Transactions'!$F$43="Annually",IF(AND(AND('Recurring Transactions'!$J$43&lt;=EOMONTH($Q2271,0),$Q2271&lt;='Recurring Transactions'!$L$43),MONTH($Q2271)=MONTH('Recurring Transactions'!$J$43)),1,0),0)))))))*'Recurring Transactions'!$D$43)</f>
        <v/>
      </c>
    </row>
    <row r="2272">
      <c r="N2272" s="126">
        <f>'Recurring Transactions'!$A$43</f>
        <v/>
      </c>
      <c r="O2272" s="126">
        <f>'Recurring Transactions'!$B$43</f>
        <v/>
      </c>
      <c r="P2272" s="126">
        <f>'Recurring Transactions'!$E$43</f>
        <v/>
      </c>
      <c r="Q2272" s="72">
        <f>IF('Recurring Transactions'!$J$43="","",EDATE('Recurring Transactions'!$J$43,30))</f>
        <v/>
      </c>
      <c r="R2272" s="126">
        <f>IF($Q2272="","",TEXT($Q2272,"mmm yyyy"))</f>
        <v/>
      </c>
      <c r="S2272" s="124">
        <f>IF(OR('Recurring Transactions'!$A$43="",$Q2272=""),0,(IF('Recurring Transactions'!$F$43="Monthly",IF(AND('Recurring Transactions'!$J$43&lt;=EOMONTH($Q2272,0),$Q2272&lt;='Recurring Transactions'!$L$43),1,0),IF('Recurring Transactions'!$F$43="Semi-monthly",IF(AND('Recurring Transactions'!$J$43&lt;=EOMONTH($Q2272,0),$Q2272&lt;='Recurring Transactions'!$L$43),2,0),IF('Recurring Transactions'!$F$43="Weekly",IF(AND('Recurring Transactions'!$J$43&lt;=EOMONTH($Q2272,0),$Q2272&lt;='Recurring Transactions'!$L$43),MAX(0,INT((MIN(EOMONTH($Q2272,0),'Recurring Transactions'!$L$43)-'Recurring Transactions'!$J$43)/7)+INT(-(MAX('Recurring Transactions'!$J$43,$Q2272)-'Recurring Transactions'!$J$43)/7)+1),0),IF('Recurring Transactions'!$F$43="Bi-weekly",IF(AND('Recurring Transactions'!$J$43&lt;=EOMONTH($Q2272,0),$Q2272&lt;='Recurring Transactions'!$L$43),MAX(0,INT((MIN(EOMONTH($Q2272,0),'Recurring Transactions'!$L$43)-'Recurring Transactions'!$J$43)/14)+INT(-(MAX('Recurring Transactions'!$J$43,$Q2272)-'Recurring Transactions'!$J$43)/14)+1),0),IF('Recurring Transactions'!$F$43="Quarterly",IF(AND(AND('Recurring Transactions'!$J$43&lt;=EOMONTH($Q2272,0),$Q2272&lt;='Recurring Transactions'!$L$43),MOD((YEAR($Q2272)-YEAR('Recurring Transactions'!$J$43))*12+MONTH($Q2272)-MONTH('Recurring Transactions'!$J$43),3)=0),1,0),IF('Recurring Transactions'!$F$43="Annually",IF(AND(AND('Recurring Transactions'!$J$43&lt;=EOMONTH($Q2272,0),$Q2272&lt;='Recurring Transactions'!$L$43),MONTH($Q2272)=MONTH('Recurring Transactions'!$J$43)),1,0),0)))))))*'Recurring Transactions'!$D$43)</f>
        <v/>
      </c>
    </row>
    <row r="2273">
      <c r="N2273" s="126">
        <f>'Recurring Transactions'!$A$43</f>
        <v/>
      </c>
      <c r="O2273" s="126">
        <f>'Recurring Transactions'!$B$43</f>
        <v/>
      </c>
      <c r="P2273" s="126">
        <f>'Recurring Transactions'!$E$43</f>
        <v/>
      </c>
      <c r="Q2273" s="72">
        <f>IF('Recurring Transactions'!$J$43="","",EDATE('Recurring Transactions'!$J$43,31))</f>
        <v/>
      </c>
      <c r="R2273" s="126">
        <f>IF($Q2273="","",TEXT($Q2273,"mmm yyyy"))</f>
        <v/>
      </c>
      <c r="S2273" s="124">
        <f>IF(OR('Recurring Transactions'!$A$43="",$Q2273=""),0,(IF('Recurring Transactions'!$F$43="Monthly",IF(AND('Recurring Transactions'!$J$43&lt;=EOMONTH($Q2273,0),$Q2273&lt;='Recurring Transactions'!$L$43),1,0),IF('Recurring Transactions'!$F$43="Semi-monthly",IF(AND('Recurring Transactions'!$J$43&lt;=EOMONTH($Q2273,0),$Q2273&lt;='Recurring Transactions'!$L$43),2,0),IF('Recurring Transactions'!$F$43="Weekly",IF(AND('Recurring Transactions'!$J$43&lt;=EOMONTH($Q2273,0),$Q2273&lt;='Recurring Transactions'!$L$43),MAX(0,INT((MIN(EOMONTH($Q2273,0),'Recurring Transactions'!$L$43)-'Recurring Transactions'!$J$43)/7)+INT(-(MAX('Recurring Transactions'!$J$43,$Q2273)-'Recurring Transactions'!$J$43)/7)+1),0),IF('Recurring Transactions'!$F$43="Bi-weekly",IF(AND('Recurring Transactions'!$J$43&lt;=EOMONTH($Q2273,0),$Q2273&lt;='Recurring Transactions'!$L$43),MAX(0,INT((MIN(EOMONTH($Q2273,0),'Recurring Transactions'!$L$43)-'Recurring Transactions'!$J$43)/14)+INT(-(MAX('Recurring Transactions'!$J$43,$Q2273)-'Recurring Transactions'!$J$43)/14)+1),0),IF('Recurring Transactions'!$F$43="Quarterly",IF(AND(AND('Recurring Transactions'!$J$43&lt;=EOMONTH($Q2273,0),$Q2273&lt;='Recurring Transactions'!$L$43),MOD((YEAR($Q2273)-YEAR('Recurring Transactions'!$J$43))*12+MONTH($Q2273)-MONTH('Recurring Transactions'!$J$43),3)=0),1,0),IF('Recurring Transactions'!$F$43="Annually",IF(AND(AND('Recurring Transactions'!$J$43&lt;=EOMONTH($Q2273,0),$Q2273&lt;='Recurring Transactions'!$L$43),MONTH($Q2273)=MONTH('Recurring Transactions'!$J$43)),1,0),0)))))))*'Recurring Transactions'!$D$43)</f>
        <v/>
      </c>
    </row>
    <row r="2274">
      <c r="N2274" s="126">
        <f>'Recurring Transactions'!$A$43</f>
        <v/>
      </c>
      <c r="O2274" s="126">
        <f>'Recurring Transactions'!$B$43</f>
        <v/>
      </c>
      <c r="P2274" s="126">
        <f>'Recurring Transactions'!$E$43</f>
        <v/>
      </c>
      <c r="Q2274" s="72">
        <f>IF('Recurring Transactions'!$J$43="","",EDATE('Recurring Transactions'!$J$43,32))</f>
        <v/>
      </c>
      <c r="R2274" s="126">
        <f>IF($Q2274="","",TEXT($Q2274,"mmm yyyy"))</f>
        <v/>
      </c>
      <c r="S2274" s="124">
        <f>IF(OR('Recurring Transactions'!$A$43="",$Q2274=""),0,(IF('Recurring Transactions'!$F$43="Monthly",IF(AND('Recurring Transactions'!$J$43&lt;=EOMONTH($Q2274,0),$Q2274&lt;='Recurring Transactions'!$L$43),1,0),IF('Recurring Transactions'!$F$43="Semi-monthly",IF(AND('Recurring Transactions'!$J$43&lt;=EOMONTH($Q2274,0),$Q2274&lt;='Recurring Transactions'!$L$43),2,0),IF('Recurring Transactions'!$F$43="Weekly",IF(AND('Recurring Transactions'!$J$43&lt;=EOMONTH($Q2274,0),$Q2274&lt;='Recurring Transactions'!$L$43),MAX(0,INT((MIN(EOMONTH($Q2274,0),'Recurring Transactions'!$L$43)-'Recurring Transactions'!$J$43)/7)+INT(-(MAX('Recurring Transactions'!$J$43,$Q2274)-'Recurring Transactions'!$J$43)/7)+1),0),IF('Recurring Transactions'!$F$43="Bi-weekly",IF(AND('Recurring Transactions'!$J$43&lt;=EOMONTH($Q2274,0),$Q2274&lt;='Recurring Transactions'!$L$43),MAX(0,INT((MIN(EOMONTH($Q2274,0),'Recurring Transactions'!$L$43)-'Recurring Transactions'!$J$43)/14)+INT(-(MAX('Recurring Transactions'!$J$43,$Q2274)-'Recurring Transactions'!$J$43)/14)+1),0),IF('Recurring Transactions'!$F$43="Quarterly",IF(AND(AND('Recurring Transactions'!$J$43&lt;=EOMONTH($Q2274,0),$Q2274&lt;='Recurring Transactions'!$L$43),MOD((YEAR($Q2274)-YEAR('Recurring Transactions'!$J$43))*12+MONTH($Q2274)-MONTH('Recurring Transactions'!$J$43),3)=0),1,0),IF('Recurring Transactions'!$F$43="Annually",IF(AND(AND('Recurring Transactions'!$J$43&lt;=EOMONTH($Q2274,0),$Q2274&lt;='Recurring Transactions'!$L$43),MONTH($Q2274)=MONTH('Recurring Transactions'!$J$43)),1,0),0)))))))*'Recurring Transactions'!$D$43)</f>
        <v/>
      </c>
    </row>
    <row r="2275">
      <c r="N2275" s="126">
        <f>'Recurring Transactions'!$A$43</f>
        <v/>
      </c>
      <c r="O2275" s="126">
        <f>'Recurring Transactions'!$B$43</f>
        <v/>
      </c>
      <c r="P2275" s="126">
        <f>'Recurring Transactions'!$E$43</f>
        <v/>
      </c>
      <c r="Q2275" s="72">
        <f>IF('Recurring Transactions'!$J$43="","",EDATE('Recurring Transactions'!$J$43,33))</f>
        <v/>
      </c>
      <c r="R2275" s="126">
        <f>IF($Q2275="","",TEXT($Q2275,"mmm yyyy"))</f>
        <v/>
      </c>
      <c r="S2275" s="124">
        <f>IF(OR('Recurring Transactions'!$A$43="",$Q2275=""),0,(IF('Recurring Transactions'!$F$43="Monthly",IF(AND('Recurring Transactions'!$J$43&lt;=EOMONTH($Q2275,0),$Q2275&lt;='Recurring Transactions'!$L$43),1,0),IF('Recurring Transactions'!$F$43="Semi-monthly",IF(AND('Recurring Transactions'!$J$43&lt;=EOMONTH($Q2275,0),$Q2275&lt;='Recurring Transactions'!$L$43),2,0),IF('Recurring Transactions'!$F$43="Weekly",IF(AND('Recurring Transactions'!$J$43&lt;=EOMONTH($Q2275,0),$Q2275&lt;='Recurring Transactions'!$L$43),MAX(0,INT((MIN(EOMONTH($Q2275,0),'Recurring Transactions'!$L$43)-'Recurring Transactions'!$J$43)/7)+INT(-(MAX('Recurring Transactions'!$J$43,$Q2275)-'Recurring Transactions'!$J$43)/7)+1),0),IF('Recurring Transactions'!$F$43="Bi-weekly",IF(AND('Recurring Transactions'!$J$43&lt;=EOMONTH($Q2275,0),$Q2275&lt;='Recurring Transactions'!$L$43),MAX(0,INT((MIN(EOMONTH($Q2275,0),'Recurring Transactions'!$L$43)-'Recurring Transactions'!$J$43)/14)+INT(-(MAX('Recurring Transactions'!$J$43,$Q2275)-'Recurring Transactions'!$J$43)/14)+1),0),IF('Recurring Transactions'!$F$43="Quarterly",IF(AND(AND('Recurring Transactions'!$J$43&lt;=EOMONTH($Q2275,0),$Q2275&lt;='Recurring Transactions'!$L$43),MOD((YEAR($Q2275)-YEAR('Recurring Transactions'!$J$43))*12+MONTH($Q2275)-MONTH('Recurring Transactions'!$J$43),3)=0),1,0),IF('Recurring Transactions'!$F$43="Annually",IF(AND(AND('Recurring Transactions'!$J$43&lt;=EOMONTH($Q2275,0),$Q2275&lt;='Recurring Transactions'!$L$43),MONTH($Q2275)=MONTH('Recurring Transactions'!$J$43)),1,0),0)))))))*'Recurring Transactions'!$D$43)</f>
        <v/>
      </c>
    </row>
    <row r="2276">
      <c r="N2276" s="126">
        <f>'Recurring Transactions'!$A$43</f>
        <v/>
      </c>
      <c r="O2276" s="126">
        <f>'Recurring Transactions'!$B$43</f>
        <v/>
      </c>
      <c r="P2276" s="126">
        <f>'Recurring Transactions'!$E$43</f>
        <v/>
      </c>
      <c r="Q2276" s="72">
        <f>IF('Recurring Transactions'!$J$43="","",EDATE('Recurring Transactions'!$J$43,34))</f>
        <v/>
      </c>
      <c r="R2276" s="126">
        <f>IF($Q2276="","",TEXT($Q2276,"mmm yyyy"))</f>
        <v/>
      </c>
      <c r="S2276" s="124">
        <f>IF(OR('Recurring Transactions'!$A$43="",$Q2276=""),0,(IF('Recurring Transactions'!$F$43="Monthly",IF(AND('Recurring Transactions'!$J$43&lt;=EOMONTH($Q2276,0),$Q2276&lt;='Recurring Transactions'!$L$43),1,0),IF('Recurring Transactions'!$F$43="Semi-monthly",IF(AND('Recurring Transactions'!$J$43&lt;=EOMONTH($Q2276,0),$Q2276&lt;='Recurring Transactions'!$L$43),2,0),IF('Recurring Transactions'!$F$43="Weekly",IF(AND('Recurring Transactions'!$J$43&lt;=EOMONTH($Q2276,0),$Q2276&lt;='Recurring Transactions'!$L$43),MAX(0,INT((MIN(EOMONTH($Q2276,0),'Recurring Transactions'!$L$43)-'Recurring Transactions'!$J$43)/7)+INT(-(MAX('Recurring Transactions'!$J$43,$Q2276)-'Recurring Transactions'!$J$43)/7)+1),0),IF('Recurring Transactions'!$F$43="Bi-weekly",IF(AND('Recurring Transactions'!$J$43&lt;=EOMONTH($Q2276,0),$Q2276&lt;='Recurring Transactions'!$L$43),MAX(0,INT((MIN(EOMONTH($Q2276,0),'Recurring Transactions'!$L$43)-'Recurring Transactions'!$J$43)/14)+INT(-(MAX('Recurring Transactions'!$J$43,$Q2276)-'Recurring Transactions'!$J$43)/14)+1),0),IF('Recurring Transactions'!$F$43="Quarterly",IF(AND(AND('Recurring Transactions'!$J$43&lt;=EOMONTH($Q2276,0),$Q2276&lt;='Recurring Transactions'!$L$43),MOD((YEAR($Q2276)-YEAR('Recurring Transactions'!$J$43))*12+MONTH($Q2276)-MONTH('Recurring Transactions'!$J$43),3)=0),1,0),IF('Recurring Transactions'!$F$43="Annually",IF(AND(AND('Recurring Transactions'!$J$43&lt;=EOMONTH($Q2276,0),$Q2276&lt;='Recurring Transactions'!$L$43),MONTH($Q2276)=MONTH('Recurring Transactions'!$J$43)),1,0),0)))))))*'Recurring Transactions'!$D$43)</f>
        <v/>
      </c>
    </row>
    <row r="2277">
      <c r="N2277" s="126">
        <f>'Recurring Transactions'!$A$43</f>
        <v/>
      </c>
      <c r="O2277" s="126">
        <f>'Recurring Transactions'!$B$43</f>
        <v/>
      </c>
      <c r="P2277" s="126">
        <f>'Recurring Transactions'!$E$43</f>
        <v/>
      </c>
      <c r="Q2277" s="72">
        <f>IF('Recurring Transactions'!$J$43="","",EDATE('Recurring Transactions'!$J$43,35))</f>
        <v/>
      </c>
      <c r="R2277" s="126">
        <f>IF($Q2277="","",TEXT($Q2277,"mmm yyyy"))</f>
        <v/>
      </c>
      <c r="S2277" s="124">
        <f>IF(OR('Recurring Transactions'!$A$43="",$Q2277=""),0,(IF('Recurring Transactions'!$F$43="Monthly",IF(AND('Recurring Transactions'!$J$43&lt;=EOMONTH($Q2277,0),$Q2277&lt;='Recurring Transactions'!$L$43),1,0),IF('Recurring Transactions'!$F$43="Semi-monthly",IF(AND('Recurring Transactions'!$J$43&lt;=EOMONTH($Q2277,0),$Q2277&lt;='Recurring Transactions'!$L$43),2,0),IF('Recurring Transactions'!$F$43="Weekly",IF(AND('Recurring Transactions'!$J$43&lt;=EOMONTH($Q2277,0),$Q2277&lt;='Recurring Transactions'!$L$43),MAX(0,INT((MIN(EOMONTH($Q2277,0),'Recurring Transactions'!$L$43)-'Recurring Transactions'!$J$43)/7)+INT(-(MAX('Recurring Transactions'!$J$43,$Q2277)-'Recurring Transactions'!$J$43)/7)+1),0),IF('Recurring Transactions'!$F$43="Bi-weekly",IF(AND('Recurring Transactions'!$J$43&lt;=EOMONTH($Q2277,0),$Q2277&lt;='Recurring Transactions'!$L$43),MAX(0,INT((MIN(EOMONTH($Q2277,0),'Recurring Transactions'!$L$43)-'Recurring Transactions'!$J$43)/14)+INT(-(MAX('Recurring Transactions'!$J$43,$Q2277)-'Recurring Transactions'!$J$43)/14)+1),0),IF('Recurring Transactions'!$F$43="Quarterly",IF(AND(AND('Recurring Transactions'!$J$43&lt;=EOMONTH($Q2277,0),$Q2277&lt;='Recurring Transactions'!$L$43),MOD((YEAR($Q2277)-YEAR('Recurring Transactions'!$J$43))*12+MONTH($Q2277)-MONTH('Recurring Transactions'!$J$43),3)=0),1,0),IF('Recurring Transactions'!$F$43="Annually",IF(AND(AND('Recurring Transactions'!$J$43&lt;=EOMONTH($Q2277,0),$Q2277&lt;='Recurring Transactions'!$L$43),MONTH($Q2277)=MONTH('Recurring Transactions'!$J$43)),1,0),0)))))))*'Recurring Transactions'!$D$43)</f>
        <v/>
      </c>
    </row>
    <row r="2278">
      <c r="N2278" s="126">
        <f>'Recurring Transactions'!$A$43</f>
        <v/>
      </c>
      <c r="O2278" s="126">
        <f>'Recurring Transactions'!$B$43</f>
        <v/>
      </c>
      <c r="P2278" s="126">
        <f>'Recurring Transactions'!$E$43</f>
        <v/>
      </c>
      <c r="Q2278" s="72">
        <f>IF('Recurring Transactions'!$J$43="","",EDATE('Recurring Transactions'!$J$43,36))</f>
        <v/>
      </c>
      <c r="R2278" s="126">
        <f>IF($Q2278="","",TEXT($Q2278,"mmm yyyy"))</f>
        <v/>
      </c>
      <c r="S2278" s="124">
        <f>IF(OR('Recurring Transactions'!$A$43="",$Q2278=""),0,(IF('Recurring Transactions'!$F$43="Monthly",IF(AND('Recurring Transactions'!$J$43&lt;=EOMONTH($Q2278,0),$Q2278&lt;='Recurring Transactions'!$L$43),1,0),IF('Recurring Transactions'!$F$43="Semi-monthly",IF(AND('Recurring Transactions'!$J$43&lt;=EOMONTH($Q2278,0),$Q2278&lt;='Recurring Transactions'!$L$43),2,0),IF('Recurring Transactions'!$F$43="Weekly",IF(AND('Recurring Transactions'!$J$43&lt;=EOMONTH($Q2278,0),$Q2278&lt;='Recurring Transactions'!$L$43),MAX(0,INT((MIN(EOMONTH($Q2278,0),'Recurring Transactions'!$L$43)-'Recurring Transactions'!$J$43)/7)+INT(-(MAX('Recurring Transactions'!$J$43,$Q2278)-'Recurring Transactions'!$J$43)/7)+1),0),IF('Recurring Transactions'!$F$43="Bi-weekly",IF(AND('Recurring Transactions'!$J$43&lt;=EOMONTH($Q2278,0),$Q2278&lt;='Recurring Transactions'!$L$43),MAX(0,INT((MIN(EOMONTH($Q2278,0),'Recurring Transactions'!$L$43)-'Recurring Transactions'!$J$43)/14)+INT(-(MAX('Recurring Transactions'!$J$43,$Q2278)-'Recurring Transactions'!$J$43)/14)+1),0),IF('Recurring Transactions'!$F$43="Quarterly",IF(AND(AND('Recurring Transactions'!$J$43&lt;=EOMONTH($Q2278,0),$Q2278&lt;='Recurring Transactions'!$L$43),MOD((YEAR($Q2278)-YEAR('Recurring Transactions'!$J$43))*12+MONTH($Q2278)-MONTH('Recurring Transactions'!$J$43),3)=0),1,0),IF('Recurring Transactions'!$F$43="Annually",IF(AND(AND('Recurring Transactions'!$J$43&lt;=EOMONTH($Q2278,0),$Q2278&lt;='Recurring Transactions'!$L$43),MONTH($Q2278)=MONTH('Recurring Transactions'!$J$43)),1,0),0)))))))*'Recurring Transactions'!$D$43)</f>
        <v/>
      </c>
    </row>
    <row r="2279">
      <c r="N2279" s="126">
        <f>'Recurring Transactions'!$A$43</f>
        <v/>
      </c>
      <c r="O2279" s="126">
        <f>'Recurring Transactions'!$B$43</f>
        <v/>
      </c>
      <c r="P2279" s="126">
        <f>'Recurring Transactions'!$E$43</f>
        <v/>
      </c>
      <c r="Q2279" s="72">
        <f>IF('Recurring Transactions'!$J$43="","",EDATE('Recurring Transactions'!$J$43,37))</f>
        <v/>
      </c>
      <c r="R2279" s="126">
        <f>IF($Q2279="","",TEXT($Q2279,"mmm yyyy"))</f>
        <v/>
      </c>
      <c r="S2279" s="124">
        <f>IF(OR('Recurring Transactions'!$A$43="",$Q2279=""),0,(IF('Recurring Transactions'!$F$43="Monthly",IF(AND('Recurring Transactions'!$J$43&lt;=EOMONTH($Q2279,0),$Q2279&lt;='Recurring Transactions'!$L$43),1,0),IF('Recurring Transactions'!$F$43="Semi-monthly",IF(AND('Recurring Transactions'!$J$43&lt;=EOMONTH($Q2279,0),$Q2279&lt;='Recurring Transactions'!$L$43),2,0),IF('Recurring Transactions'!$F$43="Weekly",IF(AND('Recurring Transactions'!$J$43&lt;=EOMONTH($Q2279,0),$Q2279&lt;='Recurring Transactions'!$L$43),MAX(0,INT((MIN(EOMONTH($Q2279,0),'Recurring Transactions'!$L$43)-'Recurring Transactions'!$J$43)/7)+INT(-(MAX('Recurring Transactions'!$J$43,$Q2279)-'Recurring Transactions'!$J$43)/7)+1),0),IF('Recurring Transactions'!$F$43="Bi-weekly",IF(AND('Recurring Transactions'!$J$43&lt;=EOMONTH($Q2279,0),$Q2279&lt;='Recurring Transactions'!$L$43),MAX(0,INT((MIN(EOMONTH($Q2279,0),'Recurring Transactions'!$L$43)-'Recurring Transactions'!$J$43)/14)+INT(-(MAX('Recurring Transactions'!$J$43,$Q2279)-'Recurring Transactions'!$J$43)/14)+1),0),IF('Recurring Transactions'!$F$43="Quarterly",IF(AND(AND('Recurring Transactions'!$J$43&lt;=EOMONTH($Q2279,0),$Q2279&lt;='Recurring Transactions'!$L$43),MOD((YEAR($Q2279)-YEAR('Recurring Transactions'!$J$43))*12+MONTH($Q2279)-MONTH('Recurring Transactions'!$J$43),3)=0),1,0),IF('Recurring Transactions'!$F$43="Annually",IF(AND(AND('Recurring Transactions'!$J$43&lt;=EOMONTH($Q2279,0),$Q2279&lt;='Recurring Transactions'!$L$43),MONTH($Q2279)=MONTH('Recurring Transactions'!$J$43)),1,0),0)))))))*'Recurring Transactions'!$D$43)</f>
        <v/>
      </c>
    </row>
    <row r="2280">
      <c r="N2280" s="126">
        <f>'Recurring Transactions'!$A$43</f>
        <v/>
      </c>
      <c r="O2280" s="126">
        <f>'Recurring Transactions'!$B$43</f>
        <v/>
      </c>
      <c r="P2280" s="126">
        <f>'Recurring Transactions'!$E$43</f>
        <v/>
      </c>
      <c r="Q2280" s="72">
        <f>IF('Recurring Transactions'!$J$43="","",EDATE('Recurring Transactions'!$J$43,38))</f>
        <v/>
      </c>
      <c r="R2280" s="126">
        <f>IF($Q2280="","",TEXT($Q2280,"mmm yyyy"))</f>
        <v/>
      </c>
      <c r="S2280" s="124">
        <f>IF(OR('Recurring Transactions'!$A$43="",$Q2280=""),0,(IF('Recurring Transactions'!$F$43="Monthly",IF(AND('Recurring Transactions'!$J$43&lt;=EOMONTH($Q2280,0),$Q2280&lt;='Recurring Transactions'!$L$43),1,0),IF('Recurring Transactions'!$F$43="Semi-monthly",IF(AND('Recurring Transactions'!$J$43&lt;=EOMONTH($Q2280,0),$Q2280&lt;='Recurring Transactions'!$L$43),2,0),IF('Recurring Transactions'!$F$43="Weekly",IF(AND('Recurring Transactions'!$J$43&lt;=EOMONTH($Q2280,0),$Q2280&lt;='Recurring Transactions'!$L$43),MAX(0,INT((MIN(EOMONTH($Q2280,0),'Recurring Transactions'!$L$43)-'Recurring Transactions'!$J$43)/7)+INT(-(MAX('Recurring Transactions'!$J$43,$Q2280)-'Recurring Transactions'!$J$43)/7)+1),0),IF('Recurring Transactions'!$F$43="Bi-weekly",IF(AND('Recurring Transactions'!$J$43&lt;=EOMONTH($Q2280,0),$Q2280&lt;='Recurring Transactions'!$L$43),MAX(0,INT((MIN(EOMONTH($Q2280,0),'Recurring Transactions'!$L$43)-'Recurring Transactions'!$J$43)/14)+INT(-(MAX('Recurring Transactions'!$J$43,$Q2280)-'Recurring Transactions'!$J$43)/14)+1),0),IF('Recurring Transactions'!$F$43="Quarterly",IF(AND(AND('Recurring Transactions'!$J$43&lt;=EOMONTH($Q2280,0),$Q2280&lt;='Recurring Transactions'!$L$43),MOD((YEAR($Q2280)-YEAR('Recurring Transactions'!$J$43))*12+MONTH($Q2280)-MONTH('Recurring Transactions'!$J$43),3)=0),1,0),IF('Recurring Transactions'!$F$43="Annually",IF(AND(AND('Recurring Transactions'!$J$43&lt;=EOMONTH($Q2280,0),$Q2280&lt;='Recurring Transactions'!$L$43),MONTH($Q2280)=MONTH('Recurring Transactions'!$J$43)),1,0),0)))))))*'Recurring Transactions'!$D$43)</f>
        <v/>
      </c>
    </row>
    <row r="2281">
      <c r="N2281" s="126">
        <f>'Recurring Transactions'!$A$43</f>
        <v/>
      </c>
      <c r="O2281" s="126">
        <f>'Recurring Transactions'!$B$43</f>
        <v/>
      </c>
      <c r="P2281" s="126">
        <f>'Recurring Transactions'!$E$43</f>
        <v/>
      </c>
      <c r="Q2281" s="72">
        <f>IF('Recurring Transactions'!$J$43="","",EDATE('Recurring Transactions'!$J$43,39))</f>
        <v/>
      </c>
      <c r="R2281" s="126">
        <f>IF($Q2281="","",TEXT($Q2281,"mmm yyyy"))</f>
        <v/>
      </c>
      <c r="S2281" s="124">
        <f>IF(OR('Recurring Transactions'!$A$43="",$Q2281=""),0,(IF('Recurring Transactions'!$F$43="Monthly",IF(AND('Recurring Transactions'!$J$43&lt;=EOMONTH($Q2281,0),$Q2281&lt;='Recurring Transactions'!$L$43),1,0),IF('Recurring Transactions'!$F$43="Semi-monthly",IF(AND('Recurring Transactions'!$J$43&lt;=EOMONTH($Q2281,0),$Q2281&lt;='Recurring Transactions'!$L$43),2,0),IF('Recurring Transactions'!$F$43="Weekly",IF(AND('Recurring Transactions'!$J$43&lt;=EOMONTH($Q2281,0),$Q2281&lt;='Recurring Transactions'!$L$43),MAX(0,INT((MIN(EOMONTH($Q2281,0),'Recurring Transactions'!$L$43)-'Recurring Transactions'!$J$43)/7)+INT(-(MAX('Recurring Transactions'!$J$43,$Q2281)-'Recurring Transactions'!$J$43)/7)+1),0),IF('Recurring Transactions'!$F$43="Bi-weekly",IF(AND('Recurring Transactions'!$J$43&lt;=EOMONTH($Q2281,0),$Q2281&lt;='Recurring Transactions'!$L$43),MAX(0,INT((MIN(EOMONTH($Q2281,0),'Recurring Transactions'!$L$43)-'Recurring Transactions'!$J$43)/14)+INT(-(MAX('Recurring Transactions'!$J$43,$Q2281)-'Recurring Transactions'!$J$43)/14)+1),0),IF('Recurring Transactions'!$F$43="Quarterly",IF(AND(AND('Recurring Transactions'!$J$43&lt;=EOMONTH($Q2281,0),$Q2281&lt;='Recurring Transactions'!$L$43),MOD((YEAR($Q2281)-YEAR('Recurring Transactions'!$J$43))*12+MONTH($Q2281)-MONTH('Recurring Transactions'!$J$43),3)=0),1,0),IF('Recurring Transactions'!$F$43="Annually",IF(AND(AND('Recurring Transactions'!$J$43&lt;=EOMONTH($Q2281,0),$Q2281&lt;='Recurring Transactions'!$L$43),MONTH($Q2281)=MONTH('Recurring Transactions'!$J$43)),1,0),0)))))))*'Recurring Transactions'!$D$43)</f>
        <v/>
      </c>
    </row>
    <row r="2282">
      <c r="N2282" s="126">
        <f>'Recurring Transactions'!$A$43</f>
        <v/>
      </c>
      <c r="O2282" s="126">
        <f>'Recurring Transactions'!$B$43</f>
        <v/>
      </c>
      <c r="P2282" s="126">
        <f>'Recurring Transactions'!$E$43</f>
        <v/>
      </c>
      <c r="Q2282" s="72">
        <f>IF('Recurring Transactions'!$J$43="","",EDATE('Recurring Transactions'!$J$43,40))</f>
        <v/>
      </c>
      <c r="R2282" s="126">
        <f>IF($Q2282="","",TEXT($Q2282,"mmm yyyy"))</f>
        <v/>
      </c>
      <c r="S2282" s="124">
        <f>IF(OR('Recurring Transactions'!$A$43="",$Q2282=""),0,(IF('Recurring Transactions'!$F$43="Monthly",IF(AND('Recurring Transactions'!$J$43&lt;=EOMONTH($Q2282,0),$Q2282&lt;='Recurring Transactions'!$L$43),1,0),IF('Recurring Transactions'!$F$43="Semi-monthly",IF(AND('Recurring Transactions'!$J$43&lt;=EOMONTH($Q2282,0),$Q2282&lt;='Recurring Transactions'!$L$43),2,0),IF('Recurring Transactions'!$F$43="Weekly",IF(AND('Recurring Transactions'!$J$43&lt;=EOMONTH($Q2282,0),$Q2282&lt;='Recurring Transactions'!$L$43),MAX(0,INT((MIN(EOMONTH($Q2282,0),'Recurring Transactions'!$L$43)-'Recurring Transactions'!$J$43)/7)+INT(-(MAX('Recurring Transactions'!$J$43,$Q2282)-'Recurring Transactions'!$J$43)/7)+1),0),IF('Recurring Transactions'!$F$43="Bi-weekly",IF(AND('Recurring Transactions'!$J$43&lt;=EOMONTH($Q2282,0),$Q2282&lt;='Recurring Transactions'!$L$43),MAX(0,INT((MIN(EOMONTH($Q2282,0),'Recurring Transactions'!$L$43)-'Recurring Transactions'!$J$43)/14)+INT(-(MAX('Recurring Transactions'!$J$43,$Q2282)-'Recurring Transactions'!$J$43)/14)+1),0),IF('Recurring Transactions'!$F$43="Quarterly",IF(AND(AND('Recurring Transactions'!$J$43&lt;=EOMONTH($Q2282,0),$Q2282&lt;='Recurring Transactions'!$L$43),MOD((YEAR($Q2282)-YEAR('Recurring Transactions'!$J$43))*12+MONTH($Q2282)-MONTH('Recurring Transactions'!$J$43),3)=0),1,0),IF('Recurring Transactions'!$F$43="Annually",IF(AND(AND('Recurring Transactions'!$J$43&lt;=EOMONTH($Q2282,0),$Q2282&lt;='Recurring Transactions'!$L$43),MONTH($Q2282)=MONTH('Recurring Transactions'!$J$43)),1,0),0)))))))*'Recurring Transactions'!$D$43)</f>
        <v/>
      </c>
    </row>
    <row r="2283">
      <c r="N2283" s="126">
        <f>'Recurring Transactions'!$A$43</f>
        <v/>
      </c>
      <c r="O2283" s="126">
        <f>'Recurring Transactions'!$B$43</f>
        <v/>
      </c>
      <c r="P2283" s="126">
        <f>'Recurring Transactions'!$E$43</f>
        <v/>
      </c>
      <c r="Q2283" s="72">
        <f>IF('Recurring Transactions'!$J$43="","",EDATE('Recurring Transactions'!$J$43,41))</f>
        <v/>
      </c>
      <c r="R2283" s="126">
        <f>IF($Q2283="","",TEXT($Q2283,"mmm yyyy"))</f>
        <v/>
      </c>
      <c r="S2283" s="124">
        <f>IF(OR('Recurring Transactions'!$A$43="",$Q2283=""),0,(IF('Recurring Transactions'!$F$43="Monthly",IF(AND('Recurring Transactions'!$J$43&lt;=EOMONTH($Q2283,0),$Q2283&lt;='Recurring Transactions'!$L$43),1,0),IF('Recurring Transactions'!$F$43="Semi-monthly",IF(AND('Recurring Transactions'!$J$43&lt;=EOMONTH($Q2283,0),$Q2283&lt;='Recurring Transactions'!$L$43),2,0),IF('Recurring Transactions'!$F$43="Weekly",IF(AND('Recurring Transactions'!$J$43&lt;=EOMONTH($Q2283,0),$Q2283&lt;='Recurring Transactions'!$L$43),MAX(0,INT((MIN(EOMONTH($Q2283,0),'Recurring Transactions'!$L$43)-'Recurring Transactions'!$J$43)/7)+INT(-(MAX('Recurring Transactions'!$J$43,$Q2283)-'Recurring Transactions'!$J$43)/7)+1),0),IF('Recurring Transactions'!$F$43="Bi-weekly",IF(AND('Recurring Transactions'!$J$43&lt;=EOMONTH($Q2283,0),$Q2283&lt;='Recurring Transactions'!$L$43),MAX(0,INT((MIN(EOMONTH($Q2283,0),'Recurring Transactions'!$L$43)-'Recurring Transactions'!$J$43)/14)+INT(-(MAX('Recurring Transactions'!$J$43,$Q2283)-'Recurring Transactions'!$J$43)/14)+1),0),IF('Recurring Transactions'!$F$43="Quarterly",IF(AND(AND('Recurring Transactions'!$J$43&lt;=EOMONTH($Q2283,0),$Q2283&lt;='Recurring Transactions'!$L$43),MOD((YEAR($Q2283)-YEAR('Recurring Transactions'!$J$43))*12+MONTH($Q2283)-MONTH('Recurring Transactions'!$J$43),3)=0),1,0),IF('Recurring Transactions'!$F$43="Annually",IF(AND(AND('Recurring Transactions'!$J$43&lt;=EOMONTH($Q2283,0),$Q2283&lt;='Recurring Transactions'!$L$43),MONTH($Q2283)=MONTH('Recurring Transactions'!$J$43)),1,0),0)))))))*'Recurring Transactions'!$D$43)</f>
        <v/>
      </c>
    </row>
    <row r="2284">
      <c r="N2284" s="126">
        <f>'Recurring Transactions'!$A$43</f>
        <v/>
      </c>
      <c r="O2284" s="126">
        <f>'Recurring Transactions'!$B$43</f>
        <v/>
      </c>
      <c r="P2284" s="126">
        <f>'Recurring Transactions'!$E$43</f>
        <v/>
      </c>
      <c r="Q2284" s="72">
        <f>IF('Recurring Transactions'!$J$43="","",EDATE('Recurring Transactions'!$J$43,42))</f>
        <v/>
      </c>
      <c r="R2284" s="126">
        <f>IF($Q2284="","",TEXT($Q2284,"mmm yyyy"))</f>
        <v/>
      </c>
      <c r="S2284" s="124">
        <f>IF(OR('Recurring Transactions'!$A$43="",$Q2284=""),0,(IF('Recurring Transactions'!$F$43="Monthly",IF(AND('Recurring Transactions'!$J$43&lt;=EOMONTH($Q2284,0),$Q2284&lt;='Recurring Transactions'!$L$43),1,0),IF('Recurring Transactions'!$F$43="Semi-monthly",IF(AND('Recurring Transactions'!$J$43&lt;=EOMONTH($Q2284,0),$Q2284&lt;='Recurring Transactions'!$L$43),2,0),IF('Recurring Transactions'!$F$43="Weekly",IF(AND('Recurring Transactions'!$J$43&lt;=EOMONTH($Q2284,0),$Q2284&lt;='Recurring Transactions'!$L$43),MAX(0,INT((MIN(EOMONTH($Q2284,0),'Recurring Transactions'!$L$43)-'Recurring Transactions'!$J$43)/7)+INT(-(MAX('Recurring Transactions'!$J$43,$Q2284)-'Recurring Transactions'!$J$43)/7)+1),0),IF('Recurring Transactions'!$F$43="Bi-weekly",IF(AND('Recurring Transactions'!$J$43&lt;=EOMONTH($Q2284,0),$Q2284&lt;='Recurring Transactions'!$L$43),MAX(0,INT((MIN(EOMONTH($Q2284,0),'Recurring Transactions'!$L$43)-'Recurring Transactions'!$J$43)/14)+INT(-(MAX('Recurring Transactions'!$J$43,$Q2284)-'Recurring Transactions'!$J$43)/14)+1),0),IF('Recurring Transactions'!$F$43="Quarterly",IF(AND(AND('Recurring Transactions'!$J$43&lt;=EOMONTH($Q2284,0),$Q2284&lt;='Recurring Transactions'!$L$43),MOD((YEAR($Q2284)-YEAR('Recurring Transactions'!$J$43))*12+MONTH($Q2284)-MONTH('Recurring Transactions'!$J$43),3)=0),1,0),IF('Recurring Transactions'!$F$43="Annually",IF(AND(AND('Recurring Transactions'!$J$43&lt;=EOMONTH($Q2284,0),$Q2284&lt;='Recurring Transactions'!$L$43),MONTH($Q2284)=MONTH('Recurring Transactions'!$J$43)),1,0),0)))))))*'Recurring Transactions'!$D$43)</f>
        <v/>
      </c>
    </row>
    <row r="2285">
      <c r="N2285" s="126">
        <f>'Recurring Transactions'!$A$43</f>
        <v/>
      </c>
      <c r="O2285" s="126">
        <f>'Recurring Transactions'!$B$43</f>
        <v/>
      </c>
      <c r="P2285" s="126">
        <f>'Recurring Transactions'!$E$43</f>
        <v/>
      </c>
      <c r="Q2285" s="72">
        <f>IF('Recurring Transactions'!$J$43="","",EDATE('Recurring Transactions'!$J$43,43))</f>
        <v/>
      </c>
      <c r="R2285" s="126">
        <f>IF($Q2285="","",TEXT($Q2285,"mmm yyyy"))</f>
        <v/>
      </c>
      <c r="S2285" s="124">
        <f>IF(OR('Recurring Transactions'!$A$43="",$Q2285=""),0,(IF('Recurring Transactions'!$F$43="Monthly",IF(AND('Recurring Transactions'!$J$43&lt;=EOMONTH($Q2285,0),$Q2285&lt;='Recurring Transactions'!$L$43),1,0),IF('Recurring Transactions'!$F$43="Semi-monthly",IF(AND('Recurring Transactions'!$J$43&lt;=EOMONTH($Q2285,0),$Q2285&lt;='Recurring Transactions'!$L$43),2,0),IF('Recurring Transactions'!$F$43="Weekly",IF(AND('Recurring Transactions'!$J$43&lt;=EOMONTH($Q2285,0),$Q2285&lt;='Recurring Transactions'!$L$43),MAX(0,INT((MIN(EOMONTH($Q2285,0),'Recurring Transactions'!$L$43)-'Recurring Transactions'!$J$43)/7)+INT(-(MAX('Recurring Transactions'!$J$43,$Q2285)-'Recurring Transactions'!$J$43)/7)+1),0),IF('Recurring Transactions'!$F$43="Bi-weekly",IF(AND('Recurring Transactions'!$J$43&lt;=EOMONTH($Q2285,0),$Q2285&lt;='Recurring Transactions'!$L$43),MAX(0,INT((MIN(EOMONTH($Q2285,0),'Recurring Transactions'!$L$43)-'Recurring Transactions'!$J$43)/14)+INT(-(MAX('Recurring Transactions'!$J$43,$Q2285)-'Recurring Transactions'!$J$43)/14)+1),0),IF('Recurring Transactions'!$F$43="Quarterly",IF(AND(AND('Recurring Transactions'!$J$43&lt;=EOMONTH($Q2285,0),$Q2285&lt;='Recurring Transactions'!$L$43),MOD((YEAR($Q2285)-YEAR('Recurring Transactions'!$J$43))*12+MONTH($Q2285)-MONTH('Recurring Transactions'!$J$43),3)=0),1,0),IF('Recurring Transactions'!$F$43="Annually",IF(AND(AND('Recurring Transactions'!$J$43&lt;=EOMONTH($Q2285,0),$Q2285&lt;='Recurring Transactions'!$L$43),MONTH($Q2285)=MONTH('Recurring Transactions'!$J$43)),1,0),0)))))))*'Recurring Transactions'!$D$43)</f>
        <v/>
      </c>
    </row>
    <row r="2286">
      <c r="N2286" s="126">
        <f>'Recurring Transactions'!$A$43</f>
        <v/>
      </c>
      <c r="O2286" s="126">
        <f>'Recurring Transactions'!$B$43</f>
        <v/>
      </c>
      <c r="P2286" s="126">
        <f>'Recurring Transactions'!$E$43</f>
        <v/>
      </c>
      <c r="Q2286" s="72">
        <f>IF('Recurring Transactions'!$J$43="","",EDATE('Recurring Transactions'!$J$43,44))</f>
        <v/>
      </c>
      <c r="R2286" s="126">
        <f>IF($Q2286="","",TEXT($Q2286,"mmm yyyy"))</f>
        <v/>
      </c>
      <c r="S2286" s="124">
        <f>IF(OR('Recurring Transactions'!$A$43="",$Q2286=""),0,(IF('Recurring Transactions'!$F$43="Monthly",IF(AND('Recurring Transactions'!$J$43&lt;=EOMONTH($Q2286,0),$Q2286&lt;='Recurring Transactions'!$L$43),1,0),IF('Recurring Transactions'!$F$43="Semi-monthly",IF(AND('Recurring Transactions'!$J$43&lt;=EOMONTH($Q2286,0),$Q2286&lt;='Recurring Transactions'!$L$43),2,0),IF('Recurring Transactions'!$F$43="Weekly",IF(AND('Recurring Transactions'!$J$43&lt;=EOMONTH($Q2286,0),$Q2286&lt;='Recurring Transactions'!$L$43),MAX(0,INT((MIN(EOMONTH($Q2286,0),'Recurring Transactions'!$L$43)-'Recurring Transactions'!$J$43)/7)+INT(-(MAX('Recurring Transactions'!$J$43,$Q2286)-'Recurring Transactions'!$J$43)/7)+1),0),IF('Recurring Transactions'!$F$43="Bi-weekly",IF(AND('Recurring Transactions'!$J$43&lt;=EOMONTH($Q2286,0),$Q2286&lt;='Recurring Transactions'!$L$43),MAX(0,INT((MIN(EOMONTH($Q2286,0),'Recurring Transactions'!$L$43)-'Recurring Transactions'!$J$43)/14)+INT(-(MAX('Recurring Transactions'!$J$43,$Q2286)-'Recurring Transactions'!$J$43)/14)+1),0),IF('Recurring Transactions'!$F$43="Quarterly",IF(AND(AND('Recurring Transactions'!$J$43&lt;=EOMONTH($Q2286,0),$Q2286&lt;='Recurring Transactions'!$L$43),MOD((YEAR($Q2286)-YEAR('Recurring Transactions'!$J$43))*12+MONTH($Q2286)-MONTH('Recurring Transactions'!$J$43),3)=0),1,0),IF('Recurring Transactions'!$F$43="Annually",IF(AND(AND('Recurring Transactions'!$J$43&lt;=EOMONTH($Q2286,0),$Q2286&lt;='Recurring Transactions'!$L$43),MONTH($Q2286)=MONTH('Recurring Transactions'!$J$43)),1,0),0)))))))*'Recurring Transactions'!$D$43)</f>
        <v/>
      </c>
    </row>
    <row r="2287">
      <c r="N2287" s="126">
        <f>'Recurring Transactions'!$A$43</f>
        <v/>
      </c>
      <c r="O2287" s="126">
        <f>'Recurring Transactions'!$B$43</f>
        <v/>
      </c>
      <c r="P2287" s="126">
        <f>'Recurring Transactions'!$E$43</f>
        <v/>
      </c>
      <c r="Q2287" s="72">
        <f>IF('Recurring Transactions'!$J$43="","",EDATE('Recurring Transactions'!$J$43,45))</f>
        <v/>
      </c>
      <c r="R2287" s="126">
        <f>IF($Q2287="","",TEXT($Q2287,"mmm yyyy"))</f>
        <v/>
      </c>
      <c r="S2287" s="124">
        <f>IF(OR('Recurring Transactions'!$A$43="",$Q2287=""),0,(IF('Recurring Transactions'!$F$43="Monthly",IF(AND('Recurring Transactions'!$J$43&lt;=EOMONTH($Q2287,0),$Q2287&lt;='Recurring Transactions'!$L$43),1,0),IF('Recurring Transactions'!$F$43="Semi-monthly",IF(AND('Recurring Transactions'!$J$43&lt;=EOMONTH($Q2287,0),$Q2287&lt;='Recurring Transactions'!$L$43),2,0),IF('Recurring Transactions'!$F$43="Weekly",IF(AND('Recurring Transactions'!$J$43&lt;=EOMONTH($Q2287,0),$Q2287&lt;='Recurring Transactions'!$L$43),MAX(0,INT((MIN(EOMONTH($Q2287,0),'Recurring Transactions'!$L$43)-'Recurring Transactions'!$J$43)/7)+INT(-(MAX('Recurring Transactions'!$J$43,$Q2287)-'Recurring Transactions'!$J$43)/7)+1),0),IF('Recurring Transactions'!$F$43="Bi-weekly",IF(AND('Recurring Transactions'!$J$43&lt;=EOMONTH($Q2287,0),$Q2287&lt;='Recurring Transactions'!$L$43),MAX(0,INT((MIN(EOMONTH($Q2287,0),'Recurring Transactions'!$L$43)-'Recurring Transactions'!$J$43)/14)+INT(-(MAX('Recurring Transactions'!$J$43,$Q2287)-'Recurring Transactions'!$J$43)/14)+1),0),IF('Recurring Transactions'!$F$43="Quarterly",IF(AND(AND('Recurring Transactions'!$J$43&lt;=EOMONTH($Q2287,0),$Q2287&lt;='Recurring Transactions'!$L$43),MOD((YEAR($Q2287)-YEAR('Recurring Transactions'!$J$43))*12+MONTH($Q2287)-MONTH('Recurring Transactions'!$J$43),3)=0),1,0),IF('Recurring Transactions'!$F$43="Annually",IF(AND(AND('Recurring Transactions'!$J$43&lt;=EOMONTH($Q2287,0),$Q2287&lt;='Recurring Transactions'!$L$43),MONTH($Q2287)=MONTH('Recurring Transactions'!$J$43)),1,0),0)))))))*'Recurring Transactions'!$D$43)</f>
        <v/>
      </c>
    </row>
    <row r="2288">
      <c r="N2288" s="126">
        <f>'Recurring Transactions'!$A$43</f>
        <v/>
      </c>
      <c r="O2288" s="126">
        <f>'Recurring Transactions'!$B$43</f>
        <v/>
      </c>
      <c r="P2288" s="126">
        <f>'Recurring Transactions'!$E$43</f>
        <v/>
      </c>
      <c r="Q2288" s="72">
        <f>IF('Recurring Transactions'!$J$43="","",EDATE('Recurring Transactions'!$J$43,46))</f>
        <v/>
      </c>
      <c r="R2288" s="126">
        <f>IF($Q2288="","",TEXT($Q2288,"mmm yyyy"))</f>
        <v/>
      </c>
      <c r="S2288" s="124">
        <f>IF(OR('Recurring Transactions'!$A$43="",$Q2288=""),0,(IF('Recurring Transactions'!$F$43="Monthly",IF(AND('Recurring Transactions'!$J$43&lt;=EOMONTH($Q2288,0),$Q2288&lt;='Recurring Transactions'!$L$43),1,0),IF('Recurring Transactions'!$F$43="Semi-monthly",IF(AND('Recurring Transactions'!$J$43&lt;=EOMONTH($Q2288,0),$Q2288&lt;='Recurring Transactions'!$L$43),2,0),IF('Recurring Transactions'!$F$43="Weekly",IF(AND('Recurring Transactions'!$J$43&lt;=EOMONTH($Q2288,0),$Q2288&lt;='Recurring Transactions'!$L$43),MAX(0,INT((MIN(EOMONTH($Q2288,0),'Recurring Transactions'!$L$43)-'Recurring Transactions'!$J$43)/7)+INT(-(MAX('Recurring Transactions'!$J$43,$Q2288)-'Recurring Transactions'!$J$43)/7)+1),0),IF('Recurring Transactions'!$F$43="Bi-weekly",IF(AND('Recurring Transactions'!$J$43&lt;=EOMONTH($Q2288,0),$Q2288&lt;='Recurring Transactions'!$L$43),MAX(0,INT((MIN(EOMONTH($Q2288,0),'Recurring Transactions'!$L$43)-'Recurring Transactions'!$J$43)/14)+INT(-(MAX('Recurring Transactions'!$J$43,$Q2288)-'Recurring Transactions'!$J$43)/14)+1),0),IF('Recurring Transactions'!$F$43="Quarterly",IF(AND(AND('Recurring Transactions'!$J$43&lt;=EOMONTH($Q2288,0),$Q2288&lt;='Recurring Transactions'!$L$43),MOD((YEAR($Q2288)-YEAR('Recurring Transactions'!$J$43))*12+MONTH($Q2288)-MONTH('Recurring Transactions'!$J$43),3)=0),1,0),IF('Recurring Transactions'!$F$43="Annually",IF(AND(AND('Recurring Transactions'!$J$43&lt;=EOMONTH($Q2288,0),$Q2288&lt;='Recurring Transactions'!$L$43),MONTH($Q2288)=MONTH('Recurring Transactions'!$J$43)),1,0),0)))))))*'Recurring Transactions'!$D$43)</f>
        <v/>
      </c>
    </row>
    <row r="2289">
      <c r="N2289" s="126">
        <f>'Recurring Transactions'!$A$43</f>
        <v/>
      </c>
      <c r="O2289" s="126">
        <f>'Recurring Transactions'!$B$43</f>
        <v/>
      </c>
      <c r="P2289" s="126">
        <f>'Recurring Transactions'!$E$43</f>
        <v/>
      </c>
      <c r="Q2289" s="72">
        <f>IF('Recurring Transactions'!$J$43="","",EDATE('Recurring Transactions'!$J$43,47))</f>
        <v/>
      </c>
      <c r="R2289" s="126">
        <f>IF($Q2289="","",TEXT($Q2289,"mmm yyyy"))</f>
        <v/>
      </c>
      <c r="S2289" s="124">
        <f>IF(OR('Recurring Transactions'!$A$43="",$Q2289=""),0,(IF('Recurring Transactions'!$F$43="Monthly",IF(AND('Recurring Transactions'!$J$43&lt;=EOMONTH($Q2289,0),$Q2289&lt;='Recurring Transactions'!$L$43),1,0),IF('Recurring Transactions'!$F$43="Semi-monthly",IF(AND('Recurring Transactions'!$J$43&lt;=EOMONTH($Q2289,0),$Q2289&lt;='Recurring Transactions'!$L$43),2,0),IF('Recurring Transactions'!$F$43="Weekly",IF(AND('Recurring Transactions'!$J$43&lt;=EOMONTH($Q2289,0),$Q2289&lt;='Recurring Transactions'!$L$43),MAX(0,INT((MIN(EOMONTH($Q2289,0),'Recurring Transactions'!$L$43)-'Recurring Transactions'!$J$43)/7)+INT(-(MAX('Recurring Transactions'!$J$43,$Q2289)-'Recurring Transactions'!$J$43)/7)+1),0),IF('Recurring Transactions'!$F$43="Bi-weekly",IF(AND('Recurring Transactions'!$J$43&lt;=EOMONTH($Q2289,0),$Q2289&lt;='Recurring Transactions'!$L$43),MAX(0,INT((MIN(EOMONTH($Q2289,0),'Recurring Transactions'!$L$43)-'Recurring Transactions'!$J$43)/14)+INT(-(MAX('Recurring Transactions'!$J$43,$Q2289)-'Recurring Transactions'!$J$43)/14)+1),0),IF('Recurring Transactions'!$F$43="Quarterly",IF(AND(AND('Recurring Transactions'!$J$43&lt;=EOMONTH($Q2289,0),$Q2289&lt;='Recurring Transactions'!$L$43),MOD((YEAR($Q2289)-YEAR('Recurring Transactions'!$J$43))*12+MONTH($Q2289)-MONTH('Recurring Transactions'!$J$43),3)=0),1,0),IF('Recurring Transactions'!$F$43="Annually",IF(AND(AND('Recurring Transactions'!$J$43&lt;=EOMONTH($Q2289,0),$Q2289&lt;='Recurring Transactions'!$L$43),MONTH($Q2289)=MONTH('Recurring Transactions'!$J$43)),1,0),0)))))))*'Recurring Transactions'!$D$43)</f>
        <v/>
      </c>
    </row>
    <row r="2290">
      <c r="N2290" s="126">
        <f>'Recurring Transactions'!$A$43</f>
        <v/>
      </c>
      <c r="O2290" s="126">
        <f>'Recurring Transactions'!$B$43</f>
        <v/>
      </c>
      <c r="P2290" s="126">
        <f>'Recurring Transactions'!$E$43</f>
        <v/>
      </c>
      <c r="Q2290" s="72">
        <f>IF('Recurring Transactions'!$J$43="","",EDATE('Recurring Transactions'!$J$43,48))</f>
        <v/>
      </c>
      <c r="R2290" s="126">
        <f>IF($Q2290="","",TEXT($Q2290,"mmm yyyy"))</f>
        <v/>
      </c>
      <c r="S2290" s="124">
        <f>IF(OR('Recurring Transactions'!$A$43="",$Q2290=""),0,(IF('Recurring Transactions'!$F$43="Monthly",IF(AND('Recurring Transactions'!$J$43&lt;=EOMONTH($Q2290,0),$Q2290&lt;='Recurring Transactions'!$L$43),1,0),IF('Recurring Transactions'!$F$43="Semi-monthly",IF(AND('Recurring Transactions'!$J$43&lt;=EOMONTH($Q2290,0),$Q2290&lt;='Recurring Transactions'!$L$43),2,0),IF('Recurring Transactions'!$F$43="Weekly",IF(AND('Recurring Transactions'!$J$43&lt;=EOMONTH($Q2290,0),$Q2290&lt;='Recurring Transactions'!$L$43),MAX(0,INT((MIN(EOMONTH($Q2290,0),'Recurring Transactions'!$L$43)-'Recurring Transactions'!$J$43)/7)+INT(-(MAX('Recurring Transactions'!$J$43,$Q2290)-'Recurring Transactions'!$J$43)/7)+1),0),IF('Recurring Transactions'!$F$43="Bi-weekly",IF(AND('Recurring Transactions'!$J$43&lt;=EOMONTH($Q2290,0),$Q2290&lt;='Recurring Transactions'!$L$43),MAX(0,INT((MIN(EOMONTH($Q2290,0),'Recurring Transactions'!$L$43)-'Recurring Transactions'!$J$43)/14)+INT(-(MAX('Recurring Transactions'!$J$43,$Q2290)-'Recurring Transactions'!$J$43)/14)+1),0),IF('Recurring Transactions'!$F$43="Quarterly",IF(AND(AND('Recurring Transactions'!$J$43&lt;=EOMONTH($Q2290,0),$Q2290&lt;='Recurring Transactions'!$L$43),MOD((YEAR($Q2290)-YEAR('Recurring Transactions'!$J$43))*12+MONTH($Q2290)-MONTH('Recurring Transactions'!$J$43),3)=0),1,0),IF('Recurring Transactions'!$F$43="Annually",IF(AND(AND('Recurring Transactions'!$J$43&lt;=EOMONTH($Q2290,0),$Q2290&lt;='Recurring Transactions'!$L$43),MONTH($Q2290)=MONTH('Recurring Transactions'!$J$43)),1,0),0)))))))*'Recurring Transactions'!$D$43)</f>
        <v/>
      </c>
    </row>
    <row r="2291">
      <c r="N2291" s="126">
        <f>'Recurring Transactions'!$A$43</f>
        <v/>
      </c>
      <c r="O2291" s="126">
        <f>'Recurring Transactions'!$B$43</f>
        <v/>
      </c>
      <c r="P2291" s="126">
        <f>'Recurring Transactions'!$E$43</f>
        <v/>
      </c>
      <c r="Q2291" s="72">
        <f>IF('Recurring Transactions'!$J$43="","",EDATE('Recurring Transactions'!$J$43,49))</f>
        <v/>
      </c>
      <c r="R2291" s="126">
        <f>IF($Q2291="","",TEXT($Q2291,"mmm yyyy"))</f>
        <v/>
      </c>
      <c r="S2291" s="124">
        <f>IF(OR('Recurring Transactions'!$A$43="",$Q2291=""),0,(IF('Recurring Transactions'!$F$43="Monthly",IF(AND('Recurring Transactions'!$J$43&lt;=EOMONTH($Q2291,0),$Q2291&lt;='Recurring Transactions'!$L$43),1,0),IF('Recurring Transactions'!$F$43="Semi-monthly",IF(AND('Recurring Transactions'!$J$43&lt;=EOMONTH($Q2291,0),$Q2291&lt;='Recurring Transactions'!$L$43),2,0),IF('Recurring Transactions'!$F$43="Weekly",IF(AND('Recurring Transactions'!$J$43&lt;=EOMONTH($Q2291,0),$Q2291&lt;='Recurring Transactions'!$L$43),MAX(0,INT((MIN(EOMONTH($Q2291,0),'Recurring Transactions'!$L$43)-'Recurring Transactions'!$J$43)/7)+INT(-(MAX('Recurring Transactions'!$J$43,$Q2291)-'Recurring Transactions'!$J$43)/7)+1),0),IF('Recurring Transactions'!$F$43="Bi-weekly",IF(AND('Recurring Transactions'!$J$43&lt;=EOMONTH($Q2291,0),$Q2291&lt;='Recurring Transactions'!$L$43),MAX(0,INT((MIN(EOMONTH($Q2291,0),'Recurring Transactions'!$L$43)-'Recurring Transactions'!$J$43)/14)+INT(-(MAX('Recurring Transactions'!$J$43,$Q2291)-'Recurring Transactions'!$J$43)/14)+1),0),IF('Recurring Transactions'!$F$43="Quarterly",IF(AND(AND('Recurring Transactions'!$J$43&lt;=EOMONTH($Q2291,0),$Q2291&lt;='Recurring Transactions'!$L$43),MOD((YEAR($Q2291)-YEAR('Recurring Transactions'!$J$43))*12+MONTH($Q2291)-MONTH('Recurring Transactions'!$J$43),3)=0),1,0),IF('Recurring Transactions'!$F$43="Annually",IF(AND(AND('Recurring Transactions'!$J$43&lt;=EOMONTH($Q2291,0),$Q2291&lt;='Recurring Transactions'!$L$43),MONTH($Q2291)=MONTH('Recurring Transactions'!$J$43)),1,0),0)))))))*'Recurring Transactions'!$D$43)</f>
        <v/>
      </c>
    </row>
    <row r="2292">
      <c r="N2292" s="126">
        <f>'Recurring Transactions'!$A$43</f>
        <v/>
      </c>
      <c r="O2292" s="126">
        <f>'Recurring Transactions'!$B$43</f>
        <v/>
      </c>
      <c r="P2292" s="126">
        <f>'Recurring Transactions'!$E$43</f>
        <v/>
      </c>
      <c r="Q2292" s="72">
        <f>IF('Recurring Transactions'!$J$43="","",EDATE('Recurring Transactions'!$J$43,50))</f>
        <v/>
      </c>
      <c r="R2292" s="126">
        <f>IF($Q2292="","",TEXT($Q2292,"mmm yyyy"))</f>
        <v/>
      </c>
      <c r="S2292" s="124">
        <f>IF(OR('Recurring Transactions'!$A$43="",$Q2292=""),0,(IF('Recurring Transactions'!$F$43="Monthly",IF(AND('Recurring Transactions'!$J$43&lt;=EOMONTH($Q2292,0),$Q2292&lt;='Recurring Transactions'!$L$43),1,0),IF('Recurring Transactions'!$F$43="Semi-monthly",IF(AND('Recurring Transactions'!$J$43&lt;=EOMONTH($Q2292,0),$Q2292&lt;='Recurring Transactions'!$L$43),2,0),IF('Recurring Transactions'!$F$43="Weekly",IF(AND('Recurring Transactions'!$J$43&lt;=EOMONTH($Q2292,0),$Q2292&lt;='Recurring Transactions'!$L$43),MAX(0,INT((MIN(EOMONTH($Q2292,0),'Recurring Transactions'!$L$43)-'Recurring Transactions'!$J$43)/7)+INT(-(MAX('Recurring Transactions'!$J$43,$Q2292)-'Recurring Transactions'!$J$43)/7)+1),0),IF('Recurring Transactions'!$F$43="Bi-weekly",IF(AND('Recurring Transactions'!$J$43&lt;=EOMONTH($Q2292,0),$Q2292&lt;='Recurring Transactions'!$L$43),MAX(0,INT((MIN(EOMONTH($Q2292,0),'Recurring Transactions'!$L$43)-'Recurring Transactions'!$J$43)/14)+INT(-(MAX('Recurring Transactions'!$J$43,$Q2292)-'Recurring Transactions'!$J$43)/14)+1),0),IF('Recurring Transactions'!$F$43="Quarterly",IF(AND(AND('Recurring Transactions'!$J$43&lt;=EOMONTH($Q2292,0),$Q2292&lt;='Recurring Transactions'!$L$43),MOD((YEAR($Q2292)-YEAR('Recurring Transactions'!$J$43))*12+MONTH($Q2292)-MONTH('Recurring Transactions'!$J$43),3)=0),1,0),IF('Recurring Transactions'!$F$43="Annually",IF(AND(AND('Recurring Transactions'!$J$43&lt;=EOMONTH($Q2292,0),$Q2292&lt;='Recurring Transactions'!$L$43),MONTH($Q2292)=MONTH('Recurring Transactions'!$J$43)),1,0),0)))))))*'Recurring Transactions'!$D$43)</f>
        <v/>
      </c>
    </row>
    <row r="2293">
      <c r="N2293" s="126">
        <f>'Recurring Transactions'!$A$43</f>
        <v/>
      </c>
      <c r="O2293" s="126">
        <f>'Recurring Transactions'!$B$43</f>
        <v/>
      </c>
      <c r="P2293" s="126">
        <f>'Recurring Transactions'!$E$43</f>
        <v/>
      </c>
      <c r="Q2293" s="72">
        <f>IF('Recurring Transactions'!$J$43="","",EDATE('Recurring Transactions'!$J$43,51))</f>
        <v/>
      </c>
      <c r="R2293" s="126">
        <f>IF($Q2293="","",TEXT($Q2293,"mmm yyyy"))</f>
        <v/>
      </c>
      <c r="S2293" s="124">
        <f>IF(OR('Recurring Transactions'!$A$43="",$Q2293=""),0,(IF('Recurring Transactions'!$F$43="Monthly",IF(AND('Recurring Transactions'!$J$43&lt;=EOMONTH($Q2293,0),$Q2293&lt;='Recurring Transactions'!$L$43),1,0),IF('Recurring Transactions'!$F$43="Semi-monthly",IF(AND('Recurring Transactions'!$J$43&lt;=EOMONTH($Q2293,0),$Q2293&lt;='Recurring Transactions'!$L$43),2,0),IF('Recurring Transactions'!$F$43="Weekly",IF(AND('Recurring Transactions'!$J$43&lt;=EOMONTH($Q2293,0),$Q2293&lt;='Recurring Transactions'!$L$43),MAX(0,INT((MIN(EOMONTH($Q2293,0),'Recurring Transactions'!$L$43)-'Recurring Transactions'!$J$43)/7)+INT(-(MAX('Recurring Transactions'!$J$43,$Q2293)-'Recurring Transactions'!$J$43)/7)+1),0),IF('Recurring Transactions'!$F$43="Bi-weekly",IF(AND('Recurring Transactions'!$J$43&lt;=EOMONTH($Q2293,0),$Q2293&lt;='Recurring Transactions'!$L$43),MAX(0,INT((MIN(EOMONTH($Q2293,0),'Recurring Transactions'!$L$43)-'Recurring Transactions'!$J$43)/14)+INT(-(MAX('Recurring Transactions'!$J$43,$Q2293)-'Recurring Transactions'!$J$43)/14)+1),0),IF('Recurring Transactions'!$F$43="Quarterly",IF(AND(AND('Recurring Transactions'!$J$43&lt;=EOMONTH($Q2293,0),$Q2293&lt;='Recurring Transactions'!$L$43),MOD((YEAR($Q2293)-YEAR('Recurring Transactions'!$J$43))*12+MONTH($Q2293)-MONTH('Recurring Transactions'!$J$43),3)=0),1,0),IF('Recurring Transactions'!$F$43="Annually",IF(AND(AND('Recurring Transactions'!$J$43&lt;=EOMONTH($Q2293,0),$Q2293&lt;='Recurring Transactions'!$L$43),MONTH($Q2293)=MONTH('Recurring Transactions'!$J$43)),1,0),0)))))))*'Recurring Transactions'!$D$43)</f>
        <v/>
      </c>
    </row>
    <row r="2294">
      <c r="N2294" s="126">
        <f>'Recurring Transactions'!$A$43</f>
        <v/>
      </c>
      <c r="O2294" s="126">
        <f>'Recurring Transactions'!$B$43</f>
        <v/>
      </c>
      <c r="P2294" s="126">
        <f>'Recurring Transactions'!$E$43</f>
        <v/>
      </c>
      <c r="Q2294" s="72">
        <f>IF('Recurring Transactions'!$J$43="","",EDATE('Recurring Transactions'!$J$43,52))</f>
        <v/>
      </c>
      <c r="R2294" s="126">
        <f>IF($Q2294="","",TEXT($Q2294,"mmm yyyy"))</f>
        <v/>
      </c>
      <c r="S2294" s="124">
        <f>IF(OR('Recurring Transactions'!$A$43="",$Q2294=""),0,(IF('Recurring Transactions'!$F$43="Monthly",IF(AND('Recurring Transactions'!$J$43&lt;=EOMONTH($Q2294,0),$Q2294&lt;='Recurring Transactions'!$L$43),1,0),IF('Recurring Transactions'!$F$43="Semi-monthly",IF(AND('Recurring Transactions'!$J$43&lt;=EOMONTH($Q2294,0),$Q2294&lt;='Recurring Transactions'!$L$43),2,0),IF('Recurring Transactions'!$F$43="Weekly",IF(AND('Recurring Transactions'!$J$43&lt;=EOMONTH($Q2294,0),$Q2294&lt;='Recurring Transactions'!$L$43),MAX(0,INT((MIN(EOMONTH($Q2294,0),'Recurring Transactions'!$L$43)-'Recurring Transactions'!$J$43)/7)+INT(-(MAX('Recurring Transactions'!$J$43,$Q2294)-'Recurring Transactions'!$J$43)/7)+1),0),IF('Recurring Transactions'!$F$43="Bi-weekly",IF(AND('Recurring Transactions'!$J$43&lt;=EOMONTH($Q2294,0),$Q2294&lt;='Recurring Transactions'!$L$43),MAX(0,INT((MIN(EOMONTH($Q2294,0),'Recurring Transactions'!$L$43)-'Recurring Transactions'!$J$43)/14)+INT(-(MAX('Recurring Transactions'!$J$43,$Q2294)-'Recurring Transactions'!$J$43)/14)+1),0),IF('Recurring Transactions'!$F$43="Quarterly",IF(AND(AND('Recurring Transactions'!$J$43&lt;=EOMONTH($Q2294,0),$Q2294&lt;='Recurring Transactions'!$L$43),MOD((YEAR($Q2294)-YEAR('Recurring Transactions'!$J$43))*12+MONTH($Q2294)-MONTH('Recurring Transactions'!$J$43),3)=0),1,0),IF('Recurring Transactions'!$F$43="Annually",IF(AND(AND('Recurring Transactions'!$J$43&lt;=EOMONTH($Q2294,0),$Q2294&lt;='Recurring Transactions'!$L$43),MONTH($Q2294)=MONTH('Recurring Transactions'!$J$43)),1,0),0)))))))*'Recurring Transactions'!$D$43)</f>
        <v/>
      </c>
    </row>
    <row r="2295">
      <c r="N2295" s="126">
        <f>'Recurring Transactions'!$A$43</f>
        <v/>
      </c>
      <c r="O2295" s="126">
        <f>'Recurring Transactions'!$B$43</f>
        <v/>
      </c>
      <c r="P2295" s="126">
        <f>'Recurring Transactions'!$E$43</f>
        <v/>
      </c>
      <c r="Q2295" s="72">
        <f>IF('Recurring Transactions'!$J$43="","",EDATE('Recurring Transactions'!$J$43,53))</f>
        <v/>
      </c>
      <c r="R2295" s="126">
        <f>IF($Q2295="","",TEXT($Q2295,"mmm yyyy"))</f>
        <v/>
      </c>
      <c r="S2295" s="124">
        <f>IF(OR('Recurring Transactions'!$A$43="",$Q2295=""),0,(IF('Recurring Transactions'!$F$43="Monthly",IF(AND('Recurring Transactions'!$J$43&lt;=EOMONTH($Q2295,0),$Q2295&lt;='Recurring Transactions'!$L$43),1,0),IF('Recurring Transactions'!$F$43="Semi-monthly",IF(AND('Recurring Transactions'!$J$43&lt;=EOMONTH($Q2295,0),$Q2295&lt;='Recurring Transactions'!$L$43),2,0),IF('Recurring Transactions'!$F$43="Weekly",IF(AND('Recurring Transactions'!$J$43&lt;=EOMONTH($Q2295,0),$Q2295&lt;='Recurring Transactions'!$L$43),MAX(0,INT((MIN(EOMONTH($Q2295,0),'Recurring Transactions'!$L$43)-'Recurring Transactions'!$J$43)/7)+INT(-(MAX('Recurring Transactions'!$J$43,$Q2295)-'Recurring Transactions'!$J$43)/7)+1),0),IF('Recurring Transactions'!$F$43="Bi-weekly",IF(AND('Recurring Transactions'!$J$43&lt;=EOMONTH($Q2295,0),$Q2295&lt;='Recurring Transactions'!$L$43),MAX(0,INT((MIN(EOMONTH($Q2295,0),'Recurring Transactions'!$L$43)-'Recurring Transactions'!$J$43)/14)+INT(-(MAX('Recurring Transactions'!$J$43,$Q2295)-'Recurring Transactions'!$J$43)/14)+1),0),IF('Recurring Transactions'!$F$43="Quarterly",IF(AND(AND('Recurring Transactions'!$J$43&lt;=EOMONTH($Q2295,0),$Q2295&lt;='Recurring Transactions'!$L$43),MOD((YEAR($Q2295)-YEAR('Recurring Transactions'!$J$43))*12+MONTH($Q2295)-MONTH('Recurring Transactions'!$J$43),3)=0),1,0),IF('Recurring Transactions'!$F$43="Annually",IF(AND(AND('Recurring Transactions'!$J$43&lt;=EOMONTH($Q2295,0),$Q2295&lt;='Recurring Transactions'!$L$43),MONTH($Q2295)=MONTH('Recurring Transactions'!$J$43)),1,0),0)))))))*'Recurring Transactions'!$D$43)</f>
        <v/>
      </c>
    </row>
    <row r="2296">
      <c r="N2296" s="126">
        <f>'Recurring Transactions'!$A$43</f>
        <v/>
      </c>
      <c r="O2296" s="126">
        <f>'Recurring Transactions'!$B$43</f>
        <v/>
      </c>
      <c r="P2296" s="126">
        <f>'Recurring Transactions'!$E$43</f>
        <v/>
      </c>
      <c r="Q2296" s="72">
        <f>IF('Recurring Transactions'!$J$43="","",EDATE('Recurring Transactions'!$J$43,54))</f>
        <v/>
      </c>
      <c r="R2296" s="126">
        <f>IF($Q2296="","",TEXT($Q2296,"mmm yyyy"))</f>
        <v/>
      </c>
      <c r="S2296" s="124">
        <f>IF(OR('Recurring Transactions'!$A$43="",$Q2296=""),0,(IF('Recurring Transactions'!$F$43="Monthly",IF(AND('Recurring Transactions'!$J$43&lt;=EOMONTH($Q2296,0),$Q2296&lt;='Recurring Transactions'!$L$43),1,0),IF('Recurring Transactions'!$F$43="Semi-monthly",IF(AND('Recurring Transactions'!$J$43&lt;=EOMONTH($Q2296,0),$Q2296&lt;='Recurring Transactions'!$L$43),2,0),IF('Recurring Transactions'!$F$43="Weekly",IF(AND('Recurring Transactions'!$J$43&lt;=EOMONTH($Q2296,0),$Q2296&lt;='Recurring Transactions'!$L$43),MAX(0,INT((MIN(EOMONTH($Q2296,0),'Recurring Transactions'!$L$43)-'Recurring Transactions'!$J$43)/7)+INT(-(MAX('Recurring Transactions'!$J$43,$Q2296)-'Recurring Transactions'!$J$43)/7)+1),0),IF('Recurring Transactions'!$F$43="Bi-weekly",IF(AND('Recurring Transactions'!$J$43&lt;=EOMONTH($Q2296,0),$Q2296&lt;='Recurring Transactions'!$L$43),MAX(0,INT((MIN(EOMONTH($Q2296,0),'Recurring Transactions'!$L$43)-'Recurring Transactions'!$J$43)/14)+INT(-(MAX('Recurring Transactions'!$J$43,$Q2296)-'Recurring Transactions'!$J$43)/14)+1),0),IF('Recurring Transactions'!$F$43="Quarterly",IF(AND(AND('Recurring Transactions'!$J$43&lt;=EOMONTH($Q2296,0),$Q2296&lt;='Recurring Transactions'!$L$43),MOD((YEAR($Q2296)-YEAR('Recurring Transactions'!$J$43))*12+MONTH($Q2296)-MONTH('Recurring Transactions'!$J$43),3)=0),1,0),IF('Recurring Transactions'!$F$43="Annually",IF(AND(AND('Recurring Transactions'!$J$43&lt;=EOMONTH($Q2296,0),$Q2296&lt;='Recurring Transactions'!$L$43),MONTH($Q2296)=MONTH('Recurring Transactions'!$J$43)),1,0),0)))))))*'Recurring Transactions'!$D$43)</f>
        <v/>
      </c>
    </row>
    <row r="2297">
      <c r="N2297" s="126">
        <f>'Recurring Transactions'!$A$43</f>
        <v/>
      </c>
      <c r="O2297" s="126">
        <f>'Recurring Transactions'!$B$43</f>
        <v/>
      </c>
      <c r="P2297" s="126">
        <f>'Recurring Transactions'!$E$43</f>
        <v/>
      </c>
      <c r="Q2297" s="72">
        <f>IF('Recurring Transactions'!$J$43="","",EDATE('Recurring Transactions'!$J$43,55))</f>
        <v/>
      </c>
      <c r="R2297" s="126">
        <f>IF($Q2297="","",TEXT($Q2297,"mmm yyyy"))</f>
        <v/>
      </c>
      <c r="S2297" s="124">
        <f>IF(OR('Recurring Transactions'!$A$43="",$Q2297=""),0,(IF('Recurring Transactions'!$F$43="Monthly",IF(AND('Recurring Transactions'!$J$43&lt;=EOMONTH($Q2297,0),$Q2297&lt;='Recurring Transactions'!$L$43),1,0),IF('Recurring Transactions'!$F$43="Semi-monthly",IF(AND('Recurring Transactions'!$J$43&lt;=EOMONTH($Q2297,0),$Q2297&lt;='Recurring Transactions'!$L$43),2,0),IF('Recurring Transactions'!$F$43="Weekly",IF(AND('Recurring Transactions'!$J$43&lt;=EOMONTH($Q2297,0),$Q2297&lt;='Recurring Transactions'!$L$43),MAX(0,INT((MIN(EOMONTH($Q2297,0),'Recurring Transactions'!$L$43)-'Recurring Transactions'!$J$43)/7)+INT(-(MAX('Recurring Transactions'!$J$43,$Q2297)-'Recurring Transactions'!$J$43)/7)+1),0),IF('Recurring Transactions'!$F$43="Bi-weekly",IF(AND('Recurring Transactions'!$J$43&lt;=EOMONTH($Q2297,0),$Q2297&lt;='Recurring Transactions'!$L$43),MAX(0,INT((MIN(EOMONTH($Q2297,0),'Recurring Transactions'!$L$43)-'Recurring Transactions'!$J$43)/14)+INT(-(MAX('Recurring Transactions'!$J$43,$Q2297)-'Recurring Transactions'!$J$43)/14)+1),0),IF('Recurring Transactions'!$F$43="Quarterly",IF(AND(AND('Recurring Transactions'!$J$43&lt;=EOMONTH($Q2297,0),$Q2297&lt;='Recurring Transactions'!$L$43),MOD((YEAR($Q2297)-YEAR('Recurring Transactions'!$J$43))*12+MONTH($Q2297)-MONTH('Recurring Transactions'!$J$43),3)=0),1,0),IF('Recurring Transactions'!$F$43="Annually",IF(AND(AND('Recurring Transactions'!$J$43&lt;=EOMONTH($Q2297,0),$Q2297&lt;='Recurring Transactions'!$L$43),MONTH($Q2297)=MONTH('Recurring Transactions'!$J$43)),1,0),0)))))))*'Recurring Transactions'!$D$43)</f>
        <v/>
      </c>
    </row>
    <row r="2298">
      <c r="N2298" s="126">
        <f>'Recurring Transactions'!$A$43</f>
        <v/>
      </c>
      <c r="O2298" s="126">
        <f>'Recurring Transactions'!$B$43</f>
        <v/>
      </c>
      <c r="P2298" s="126">
        <f>'Recurring Transactions'!$E$43</f>
        <v/>
      </c>
      <c r="Q2298" s="72">
        <f>IF('Recurring Transactions'!$J$43="","",EDATE('Recurring Transactions'!$J$43,56))</f>
        <v/>
      </c>
      <c r="R2298" s="126">
        <f>IF($Q2298="","",TEXT($Q2298,"mmm yyyy"))</f>
        <v/>
      </c>
      <c r="S2298" s="124">
        <f>IF(OR('Recurring Transactions'!$A$43="",$Q2298=""),0,(IF('Recurring Transactions'!$F$43="Monthly",IF(AND('Recurring Transactions'!$J$43&lt;=EOMONTH($Q2298,0),$Q2298&lt;='Recurring Transactions'!$L$43),1,0),IF('Recurring Transactions'!$F$43="Semi-monthly",IF(AND('Recurring Transactions'!$J$43&lt;=EOMONTH($Q2298,0),$Q2298&lt;='Recurring Transactions'!$L$43),2,0),IF('Recurring Transactions'!$F$43="Weekly",IF(AND('Recurring Transactions'!$J$43&lt;=EOMONTH($Q2298,0),$Q2298&lt;='Recurring Transactions'!$L$43),MAX(0,INT((MIN(EOMONTH($Q2298,0),'Recurring Transactions'!$L$43)-'Recurring Transactions'!$J$43)/7)+INT(-(MAX('Recurring Transactions'!$J$43,$Q2298)-'Recurring Transactions'!$J$43)/7)+1),0),IF('Recurring Transactions'!$F$43="Bi-weekly",IF(AND('Recurring Transactions'!$J$43&lt;=EOMONTH($Q2298,0),$Q2298&lt;='Recurring Transactions'!$L$43),MAX(0,INT((MIN(EOMONTH($Q2298,0),'Recurring Transactions'!$L$43)-'Recurring Transactions'!$J$43)/14)+INT(-(MAX('Recurring Transactions'!$J$43,$Q2298)-'Recurring Transactions'!$J$43)/14)+1),0),IF('Recurring Transactions'!$F$43="Quarterly",IF(AND(AND('Recurring Transactions'!$J$43&lt;=EOMONTH($Q2298,0),$Q2298&lt;='Recurring Transactions'!$L$43),MOD((YEAR($Q2298)-YEAR('Recurring Transactions'!$J$43))*12+MONTH($Q2298)-MONTH('Recurring Transactions'!$J$43),3)=0),1,0),IF('Recurring Transactions'!$F$43="Annually",IF(AND(AND('Recurring Transactions'!$J$43&lt;=EOMONTH($Q2298,0),$Q2298&lt;='Recurring Transactions'!$L$43),MONTH($Q2298)=MONTH('Recurring Transactions'!$J$43)),1,0),0)))))))*'Recurring Transactions'!$D$43)</f>
        <v/>
      </c>
    </row>
    <row r="2299">
      <c r="N2299" s="126">
        <f>'Recurring Transactions'!$A$43</f>
        <v/>
      </c>
      <c r="O2299" s="126">
        <f>'Recurring Transactions'!$B$43</f>
        <v/>
      </c>
      <c r="P2299" s="126">
        <f>'Recurring Transactions'!$E$43</f>
        <v/>
      </c>
      <c r="Q2299" s="72">
        <f>IF('Recurring Transactions'!$J$43="","",EDATE('Recurring Transactions'!$J$43,57))</f>
        <v/>
      </c>
      <c r="R2299" s="126">
        <f>IF($Q2299="","",TEXT($Q2299,"mmm yyyy"))</f>
        <v/>
      </c>
      <c r="S2299" s="124">
        <f>IF(OR('Recurring Transactions'!$A$43="",$Q2299=""),0,(IF('Recurring Transactions'!$F$43="Monthly",IF(AND('Recurring Transactions'!$J$43&lt;=EOMONTH($Q2299,0),$Q2299&lt;='Recurring Transactions'!$L$43),1,0),IF('Recurring Transactions'!$F$43="Semi-monthly",IF(AND('Recurring Transactions'!$J$43&lt;=EOMONTH($Q2299,0),$Q2299&lt;='Recurring Transactions'!$L$43),2,0),IF('Recurring Transactions'!$F$43="Weekly",IF(AND('Recurring Transactions'!$J$43&lt;=EOMONTH($Q2299,0),$Q2299&lt;='Recurring Transactions'!$L$43),MAX(0,INT((MIN(EOMONTH($Q2299,0),'Recurring Transactions'!$L$43)-'Recurring Transactions'!$J$43)/7)+INT(-(MAX('Recurring Transactions'!$J$43,$Q2299)-'Recurring Transactions'!$J$43)/7)+1),0),IF('Recurring Transactions'!$F$43="Bi-weekly",IF(AND('Recurring Transactions'!$J$43&lt;=EOMONTH($Q2299,0),$Q2299&lt;='Recurring Transactions'!$L$43),MAX(0,INT((MIN(EOMONTH($Q2299,0),'Recurring Transactions'!$L$43)-'Recurring Transactions'!$J$43)/14)+INT(-(MAX('Recurring Transactions'!$J$43,$Q2299)-'Recurring Transactions'!$J$43)/14)+1),0),IF('Recurring Transactions'!$F$43="Quarterly",IF(AND(AND('Recurring Transactions'!$J$43&lt;=EOMONTH($Q2299,0),$Q2299&lt;='Recurring Transactions'!$L$43),MOD((YEAR($Q2299)-YEAR('Recurring Transactions'!$J$43))*12+MONTH($Q2299)-MONTH('Recurring Transactions'!$J$43),3)=0),1,0),IF('Recurring Transactions'!$F$43="Annually",IF(AND(AND('Recurring Transactions'!$J$43&lt;=EOMONTH($Q2299,0),$Q2299&lt;='Recurring Transactions'!$L$43),MONTH($Q2299)=MONTH('Recurring Transactions'!$J$43)),1,0),0)))))))*'Recurring Transactions'!$D$43)</f>
        <v/>
      </c>
    </row>
    <row r="2300">
      <c r="N2300" s="126">
        <f>'Recurring Transactions'!$A$43</f>
        <v/>
      </c>
      <c r="O2300" s="126">
        <f>'Recurring Transactions'!$B$43</f>
        <v/>
      </c>
      <c r="P2300" s="126">
        <f>'Recurring Transactions'!$E$43</f>
        <v/>
      </c>
      <c r="Q2300" s="72">
        <f>IF('Recurring Transactions'!$J$43="","",EDATE('Recurring Transactions'!$J$43,58))</f>
        <v/>
      </c>
      <c r="R2300" s="126">
        <f>IF($Q2300="","",TEXT($Q2300,"mmm yyyy"))</f>
        <v/>
      </c>
      <c r="S2300" s="124">
        <f>IF(OR('Recurring Transactions'!$A$43="",$Q2300=""),0,(IF('Recurring Transactions'!$F$43="Monthly",IF(AND('Recurring Transactions'!$J$43&lt;=EOMONTH($Q2300,0),$Q2300&lt;='Recurring Transactions'!$L$43),1,0),IF('Recurring Transactions'!$F$43="Semi-monthly",IF(AND('Recurring Transactions'!$J$43&lt;=EOMONTH($Q2300,0),$Q2300&lt;='Recurring Transactions'!$L$43),2,0),IF('Recurring Transactions'!$F$43="Weekly",IF(AND('Recurring Transactions'!$J$43&lt;=EOMONTH($Q2300,0),$Q2300&lt;='Recurring Transactions'!$L$43),MAX(0,INT((MIN(EOMONTH($Q2300,0),'Recurring Transactions'!$L$43)-'Recurring Transactions'!$J$43)/7)+INT(-(MAX('Recurring Transactions'!$J$43,$Q2300)-'Recurring Transactions'!$J$43)/7)+1),0),IF('Recurring Transactions'!$F$43="Bi-weekly",IF(AND('Recurring Transactions'!$J$43&lt;=EOMONTH($Q2300,0),$Q2300&lt;='Recurring Transactions'!$L$43),MAX(0,INT((MIN(EOMONTH($Q2300,0),'Recurring Transactions'!$L$43)-'Recurring Transactions'!$J$43)/14)+INT(-(MAX('Recurring Transactions'!$J$43,$Q2300)-'Recurring Transactions'!$J$43)/14)+1),0),IF('Recurring Transactions'!$F$43="Quarterly",IF(AND(AND('Recurring Transactions'!$J$43&lt;=EOMONTH($Q2300,0),$Q2300&lt;='Recurring Transactions'!$L$43),MOD((YEAR($Q2300)-YEAR('Recurring Transactions'!$J$43))*12+MONTH($Q2300)-MONTH('Recurring Transactions'!$J$43),3)=0),1,0),IF('Recurring Transactions'!$F$43="Annually",IF(AND(AND('Recurring Transactions'!$J$43&lt;=EOMONTH($Q2300,0),$Q2300&lt;='Recurring Transactions'!$L$43),MONTH($Q2300)=MONTH('Recurring Transactions'!$J$43)),1,0),0)))))))*'Recurring Transactions'!$D$43)</f>
        <v/>
      </c>
    </row>
    <row r="2301">
      <c r="N2301" s="126">
        <f>'Recurring Transactions'!$A$43</f>
        <v/>
      </c>
      <c r="O2301" s="126">
        <f>'Recurring Transactions'!$B$43</f>
        <v/>
      </c>
      <c r="P2301" s="126">
        <f>'Recurring Transactions'!$E$43</f>
        <v/>
      </c>
      <c r="Q2301" s="72">
        <f>IF('Recurring Transactions'!$J$43="","",EDATE('Recurring Transactions'!$J$43,59))</f>
        <v/>
      </c>
      <c r="R2301" s="126">
        <f>IF($Q2301="","",TEXT($Q2301,"mmm yyyy"))</f>
        <v/>
      </c>
      <c r="S2301" s="124">
        <f>IF(OR('Recurring Transactions'!$A$43="",$Q2301=""),0,(IF('Recurring Transactions'!$F$43="Monthly",IF(AND('Recurring Transactions'!$J$43&lt;=EOMONTH($Q2301,0),$Q2301&lt;='Recurring Transactions'!$L$43),1,0),IF('Recurring Transactions'!$F$43="Semi-monthly",IF(AND('Recurring Transactions'!$J$43&lt;=EOMONTH($Q2301,0),$Q2301&lt;='Recurring Transactions'!$L$43),2,0),IF('Recurring Transactions'!$F$43="Weekly",IF(AND('Recurring Transactions'!$J$43&lt;=EOMONTH($Q2301,0),$Q2301&lt;='Recurring Transactions'!$L$43),MAX(0,INT((MIN(EOMONTH($Q2301,0),'Recurring Transactions'!$L$43)-'Recurring Transactions'!$J$43)/7)+INT(-(MAX('Recurring Transactions'!$J$43,$Q2301)-'Recurring Transactions'!$J$43)/7)+1),0),IF('Recurring Transactions'!$F$43="Bi-weekly",IF(AND('Recurring Transactions'!$J$43&lt;=EOMONTH($Q2301,0),$Q2301&lt;='Recurring Transactions'!$L$43),MAX(0,INT((MIN(EOMONTH($Q2301,0),'Recurring Transactions'!$L$43)-'Recurring Transactions'!$J$43)/14)+INT(-(MAX('Recurring Transactions'!$J$43,$Q2301)-'Recurring Transactions'!$J$43)/14)+1),0),IF('Recurring Transactions'!$F$43="Quarterly",IF(AND(AND('Recurring Transactions'!$J$43&lt;=EOMONTH($Q2301,0),$Q2301&lt;='Recurring Transactions'!$L$43),MOD((YEAR($Q2301)-YEAR('Recurring Transactions'!$J$43))*12+MONTH($Q2301)-MONTH('Recurring Transactions'!$J$43),3)=0),1,0),IF('Recurring Transactions'!$F$43="Annually",IF(AND(AND('Recurring Transactions'!$J$43&lt;=EOMONTH($Q2301,0),$Q2301&lt;='Recurring Transactions'!$L$43),MONTH($Q2301)=MONTH('Recurring Transactions'!$J$43)),1,0),0)))))))*'Recurring Transactions'!$D$43)</f>
        <v/>
      </c>
    </row>
    <row r="2302">
      <c r="N2302" s="126">
        <f>'Recurring Transactions'!$A$44</f>
        <v/>
      </c>
      <c r="O2302" s="126">
        <f>'Recurring Transactions'!$B$44</f>
        <v/>
      </c>
      <c r="P2302" s="126">
        <f>'Recurring Transactions'!$E$44</f>
        <v/>
      </c>
      <c r="Q2302" s="72">
        <f>IF('Recurring Transactions'!$J$44="","",EDATE('Recurring Transactions'!$J$44,0))</f>
        <v/>
      </c>
      <c r="R2302" s="126">
        <f>IF($Q2302="","",TEXT($Q2302,"mmm yyyy"))</f>
        <v/>
      </c>
      <c r="S2302" s="124">
        <f>IF(OR('Recurring Transactions'!$A$44="",$Q2302=""),0,(IF('Recurring Transactions'!$F$44="Monthly",IF(AND('Recurring Transactions'!$J$44&lt;=EOMONTH($Q2302,0),$Q2302&lt;='Recurring Transactions'!$L$44),1,0),IF('Recurring Transactions'!$F$44="Semi-monthly",IF(AND('Recurring Transactions'!$J$44&lt;=EOMONTH($Q2302,0),$Q2302&lt;='Recurring Transactions'!$L$44),2,0),IF('Recurring Transactions'!$F$44="Weekly",IF(AND('Recurring Transactions'!$J$44&lt;=EOMONTH($Q2302,0),$Q2302&lt;='Recurring Transactions'!$L$44),MAX(0,INT((MIN(EOMONTH($Q2302,0),'Recurring Transactions'!$L$44)-'Recurring Transactions'!$J$44)/7)+INT(-(MAX('Recurring Transactions'!$J$44,$Q2302)-'Recurring Transactions'!$J$44)/7)+1),0),IF('Recurring Transactions'!$F$44="Bi-weekly",IF(AND('Recurring Transactions'!$J$44&lt;=EOMONTH($Q2302,0),$Q2302&lt;='Recurring Transactions'!$L$44),MAX(0,INT((MIN(EOMONTH($Q2302,0),'Recurring Transactions'!$L$44)-'Recurring Transactions'!$J$44)/14)+INT(-(MAX('Recurring Transactions'!$J$44,$Q2302)-'Recurring Transactions'!$J$44)/14)+1),0),IF('Recurring Transactions'!$F$44="Quarterly",IF(AND(AND('Recurring Transactions'!$J$44&lt;=EOMONTH($Q2302,0),$Q2302&lt;='Recurring Transactions'!$L$44),MOD((YEAR($Q2302)-YEAR('Recurring Transactions'!$J$44))*12+MONTH($Q2302)-MONTH('Recurring Transactions'!$J$44),3)=0),1,0),IF('Recurring Transactions'!$F$44="Annually",IF(AND(AND('Recurring Transactions'!$J$44&lt;=EOMONTH($Q2302,0),$Q2302&lt;='Recurring Transactions'!$L$44),MONTH($Q2302)=MONTH('Recurring Transactions'!$J$44)),1,0),0)))))))*'Recurring Transactions'!$D$44)</f>
        <v/>
      </c>
    </row>
    <row r="2303">
      <c r="N2303" s="126">
        <f>'Recurring Transactions'!$A$44</f>
        <v/>
      </c>
      <c r="O2303" s="126">
        <f>'Recurring Transactions'!$B$44</f>
        <v/>
      </c>
      <c r="P2303" s="126">
        <f>'Recurring Transactions'!$E$44</f>
        <v/>
      </c>
      <c r="Q2303" s="72">
        <f>IF('Recurring Transactions'!$J$44="","",EDATE('Recurring Transactions'!$J$44,1))</f>
        <v/>
      </c>
      <c r="R2303" s="126">
        <f>IF($Q2303="","",TEXT($Q2303,"mmm yyyy"))</f>
        <v/>
      </c>
      <c r="S2303" s="124">
        <f>IF(OR('Recurring Transactions'!$A$44="",$Q2303=""),0,(IF('Recurring Transactions'!$F$44="Monthly",IF(AND('Recurring Transactions'!$J$44&lt;=EOMONTH($Q2303,0),$Q2303&lt;='Recurring Transactions'!$L$44),1,0),IF('Recurring Transactions'!$F$44="Semi-monthly",IF(AND('Recurring Transactions'!$J$44&lt;=EOMONTH($Q2303,0),$Q2303&lt;='Recurring Transactions'!$L$44),2,0),IF('Recurring Transactions'!$F$44="Weekly",IF(AND('Recurring Transactions'!$J$44&lt;=EOMONTH($Q2303,0),$Q2303&lt;='Recurring Transactions'!$L$44),MAX(0,INT((MIN(EOMONTH($Q2303,0),'Recurring Transactions'!$L$44)-'Recurring Transactions'!$J$44)/7)+INT(-(MAX('Recurring Transactions'!$J$44,$Q2303)-'Recurring Transactions'!$J$44)/7)+1),0),IF('Recurring Transactions'!$F$44="Bi-weekly",IF(AND('Recurring Transactions'!$J$44&lt;=EOMONTH($Q2303,0),$Q2303&lt;='Recurring Transactions'!$L$44),MAX(0,INT((MIN(EOMONTH($Q2303,0),'Recurring Transactions'!$L$44)-'Recurring Transactions'!$J$44)/14)+INT(-(MAX('Recurring Transactions'!$J$44,$Q2303)-'Recurring Transactions'!$J$44)/14)+1),0),IF('Recurring Transactions'!$F$44="Quarterly",IF(AND(AND('Recurring Transactions'!$J$44&lt;=EOMONTH($Q2303,0),$Q2303&lt;='Recurring Transactions'!$L$44),MOD((YEAR($Q2303)-YEAR('Recurring Transactions'!$J$44))*12+MONTH($Q2303)-MONTH('Recurring Transactions'!$J$44),3)=0),1,0),IF('Recurring Transactions'!$F$44="Annually",IF(AND(AND('Recurring Transactions'!$J$44&lt;=EOMONTH($Q2303,0),$Q2303&lt;='Recurring Transactions'!$L$44),MONTH($Q2303)=MONTH('Recurring Transactions'!$J$44)),1,0),0)))))))*'Recurring Transactions'!$D$44)</f>
        <v/>
      </c>
    </row>
    <row r="2304">
      <c r="N2304" s="126">
        <f>'Recurring Transactions'!$A$44</f>
        <v/>
      </c>
      <c r="O2304" s="126">
        <f>'Recurring Transactions'!$B$44</f>
        <v/>
      </c>
      <c r="P2304" s="126">
        <f>'Recurring Transactions'!$E$44</f>
        <v/>
      </c>
      <c r="Q2304" s="72">
        <f>IF('Recurring Transactions'!$J$44="","",EDATE('Recurring Transactions'!$J$44,2))</f>
        <v/>
      </c>
      <c r="R2304" s="126">
        <f>IF($Q2304="","",TEXT($Q2304,"mmm yyyy"))</f>
        <v/>
      </c>
      <c r="S2304" s="124">
        <f>IF(OR('Recurring Transactions'!$A$44="",$Q2304=""),0,(IF('Recurring Transactions'!$F$44="Monthly",IF(AND('Recurring Transactions'!$J$44&lt;=EOMONTH($Q2304,0),$Q2304&lt;='Recurring Transactions'!$L$44),1,0),IF('Recurring Transactions'!$F$44="Semi-monthly",IF(AND('Recurring Transactions'!$J$44&lt;=EOMONTH($Q2304,0),$Q2304&lt;='Recurring Transactions'!$L$44),2,0),IF('Recurring Transactions'!$F$44="Weekly",IF(AND('Recurring Transactions'!$J$44&lt;=EOMONTH($Q2304,0),$Q2304&lt;='Recurring Transactions'!$L$44),MAX(0,INT((MIN(EOMONTH($Q2304,0),'Recurring Transactions'!$L$44)-'Recurring Transactions'!$J$44)/7)+INT(-(MAX('Recurring Transactions'!$J$44,$Q2304)-'Recurring Transactions'!$J$44)/7)+1),0),IF('Recurring Transactions'!$F$44="Bi-weekly",IF(AND('Recurring Transactions'!$J$44&lt;=EOMONTH($Q2304,0),$Q2304&lt;='Recurring Transactions'!$L$44),MAX(0,INT((MIN(EOMONTH($Q2304,0),'Recurring Transactions'!$L$44)-'Recurring Transactions'!$J$44)/14)+INT(-(MAX('Recurring Transactions'!$J$44,$Q2304)-'Recurring Transactions'!$J$44)/14)+1),0),IF('Recurring Transactions'!$F$44="Quarterly",IF(AND(AND('Recurring Transactions'!$J$44&lt;=EOMONTH($Q2304,0),$Q2304&lt;='Recurring Transactions'!$L$44),MOD((YEAR($Q2304)-YEAR('Recurring Transactions'!$J$44))*12+MONTH($Q2304)-MONTH('Recurring Transactions'!$J$44),3)=0),1,0),IF('Recurring Transactions'!$F$44="Annually",IF(AND(AND('Recurring Transactions'!$J$44&lt;=EOMONTH($Q2304,0),$Q2304&lt;='Recurring Transactions'!$L$44),MONTH($Q2304)=MONTH('Recurring Transactions'!$J$44)),1,0),0)))))))*'Recurring Transactions'!$D$44)</f>
        <v/>
      </c>
    </row>
    <row r="2305">
      <c r="N2305" s="126">
        <f>'Recurring Transactions'!$A$44</f>
        <v/>
      </c>
      <c r="O2305" s="126">
        <f>'Recurring Transactions'!$B$44</f>
        <v/>
      </c>
      <c r="P2305" s="126">
        <f>'Recurring Transactions'!$E$44</f>
        <v/>
      </c>
      <c r="Q2305" s="72">
        <f>IF('Recurring Transactions'!$J$44="","",EDATE('Recurring Transactions'!$J$44,3))</f>
        <v/>
      </c>
      <c r="R2305" s="126">
        <f>IF($Q2305="","",TEXT($Q2305,"mmm yyyy"))</f>
        <v/>
      </c>
      <c r="S2305" s="124">
        <f>IF(OR('Recurring Transactions'!$A$44="",$Q2305=""),0,(IF('Recurring Transactions'!$F$44="Monthly",IF(AND('Recurring Transactions'!$J$44&lt;=EOMONTH($Q2305,0),$Q2305&lt;='Recurring Transactions'!$L$44),1,0),IF('Recurring Transactions'!$F$44="Semi-monthly",IF(AND('Recurring Transactions'!$J$44&lt;=EOMONTH($Q2305,0),$Q2305&lt;='Recurring Transactions'!$L$44),2,0),IF('Recurring Transactions'!$F$44="Weekly",IF(AND('Recurring Transactions'!$J$44&lt;=EOMONTH($Q2305,0),$Q2305&lt;='Recurring Transactions'!$L$44),MAX(0,INT((MIN(EOMONTH($Q2305,0),'Recurring Transactions'!$L$44)-'Recurring Transactions'!$J$44)/7)+INT(-(MAX('Recurring Transactions'!$J$44,$Q2305)-'Recurring Transactions'!$J$44)/7)+1),0),IF('Recurring Transactions'!$F$44="Bi-weekly",IF(AND('Recurring Transactions'!$J$44&lt;=EOMONTH($Q2305,0),$Q2305&lt;='Recurring Transactions'!$L$44),MAX(0,INT((MIN(EOMONTH($Q2305,0),'Recurring Transactions'!$L$44)-'Recurring Transactions'!$J$44)/14)+INT(-(MAX('Recurring Transactions'!$J$44,$Q2305)-'Recurring Transactions'!$J$44)/14)+1),0),IF('Recurring Transactions'!$F$44="Quarterly",IF(AND(AND('Recurring Transactions'!$J$44&lt;=EOMONTH($Q2305,0),$Q2305&lt;='Recurring Transactions'!$L$44),MOD((YEAR($Q2305)-YEAR('Recurring Transactions'!$J$44))*12+MONTH($Q2305)-MONTH('Recurring Transactions'!$J$44),3)=0),1,0),IF('Recurring Transactions'!$F$44="Annually",IF(AND(AND('Recurring Transactions'!$J$44&lt;=EOMONTH($Q2305,0),$Q2305&lt;='Recurring Transactions'!$L$44),MONTH($Q2305)=MONTH('Recurring Transactions'!$J$44)),1,0),0)))))))*'Recurring Transactions'!$D$44)</f>
        <v/>
      </c>
    </row>
    <row r="2306">
      <c r="N2306" s="126">
        <f>'Recurring Transactions'!$A$44</f>
        <v/>
      </c>
      <c r="O2306" s="126">
        <f>'Recurring Transactions'!$B$44</f>
        <v/>
      </c>
      <c r="P2306" s="126">
        <f>'Recurring Transactions'!$E$44</f>
        <v/>
      </c>
      <c r="Q2306" s="72">
        <f>IF('Recurring Transactions'!$J$44="","",EDATE('Recurring Transactions'!$J$44,4))</f>
        <v/>
      </c>
      <c r="R2306" s="126">
        <f>IF($Q2306="","",TEXT($Q2306,"mmm yyyy"))</f>
        <v/>
      </c>
      <c r="S2306" s="124">
        <f>IF(OR('Recurring Transactions'!$A$44="",$Q2306=""),0,(IF('Recurring Transactions'!$F$44="Monthly",IF(AND('Recurring Transactions'!$J$44&lt;=EOMONTH($Q2306,0),$Q2306&lt;='Recurring Transactions'!$L$44),1,0),IF('Recurring Transactions'!$F$44="Semi-monthly",IF(AND('Recurring Transactions'!$J$44&lt;=EOMONTH($Q2306,0),$Q2306&lt;='Recurring Transactions'!$L$44),2,0),IF('Recurring Transactions'!$F$44="Weekly",IF(AND('Recurring Transactions'!$J$44&lt;=EOMONTH($Q2306,0),$Q2306&lt;='Recurring Transactions'!$L$44),MAX(0,INT((MIN(EOMONTH($Q2306,0),'Recurring Transactions'!$L$44)-'Recurring Transactions'!$J$44)/7)+INT(-(MAX('Recurring Transactions'!$J$44,$Q2306)-'Recurring Transactions'!$J$44)/7)+1),0),IF('Recurring Transactions'!$F$44="Bi-weekly",IF(AND('Recurring Transactions'!$J$44&lt;=EOMONTH($Q2306,0),$Q2306&lt;='Recurring Transactions'!$L$44),MAX(0,INT((MIN(EOMONTH($Q2306,0),'Recurring Transactions'!$L$44)-'Recurring Transactions'!$J$44)/14)+INT(-(MAX('Recurring Transactions'!$J$44,$Q2306)-'Recurring Transactions'!$J$44)/14)+1),0),IF('Recurring Transactions'!$F$44="Quarterly",IF(AND(AND('Recurring Transactions'!$J$44&lt;=EOMONTH($Q2306,0),$Q2306&lt;='Recurring Transactions'!$L$44),MOD((YEAR($Q2306)-YEAR('Recurring Transactions'!$J$44))*12+MONTH($Q2306)-MONTH('Recurring Transactions'!$J$44),3)=0),1,0),IF('Recurring Transactions'!$F$44="Annually",IF(AND(AND('Recurring Transactions'!$J$44&lt;=EOMONTH($Q2306,0),$Q2306&lt;='Recurring Transactions'!$L$44),MONTH($Q2306)=MONTH('Recurring Transactions'!$J$44)),1,0),0)))))))*'Recurring Transactions'!$D$44)</f>
        <v/>
      </c>
    </row>
    <row r="2307">
      <c r="N2307" s="126">
        <f>'Recurring Transactions'!$A$44</f>
        <v/>
      </c>
      <c r="O2307" s="126">
        <f>'Recurring Transactions'!$B$44</f>
        <v/>
      </c>
      <c r="P2307" s="126">
        <f>'Recurring Transactions'!$E$44</f>
        <v/>
      </c>
      <c r="Q2307" s="72">
        <f>IF('Recurring Transactions'!$J$44="","",EDATE('Recurring Transactions'!$J$44,5))</f>
        <v/>
      </c>
      <c r="R2307" s="126">
        <f>IF($Q2307="","",TEXT($Q2307,"mmm yyyy"))</f>
        <v/>
      </c>
      <c r="S2307" s="124">
        <f>IF(OR('Recurring Transactions'!$A$44="",$Q2307=""),0,(IF('Recurring Transactions'!$F$44="Monthly",IF(AND('Recurring Transactions'!$J$44&lt;=EOMONTH($Q2307,0),$Q2307&lt;='Recurring Transactions'!$L$44),1,0),IF('Recurring Transactions'!$F$44="Semi-monthly",IF(AND('Recurring Transactions'!$J$44&lt;=EOMONTH($Q2307,0),$Q2307&lt;='Recurring Transactions'!$L$44),2,0),IF('Recurring Transactions'!$F$44="Weekly",IF(AND('Recurring Transactions'!$J$44&lt;=EOMONTH($Q2307,0),$Q2307&lt;='Recurring Transactions'!$L$44),MAX(0,INT((MIN(EOMONTH($Q2307,0),'Recurring Transactions'!$L$44)-'Recurring Transactions'!$J$44)/7)+INT(-(MAX('Recurring Transactions'!$J$44,$Q2307)-'Recurring Transactions'!$J$44)/7)+1),0),IF('Recurring Transactions'!$F$44="Bi-weekly",IF(AND('Recurring Transactions'!$J$44&lt;=EOMONTH($Q2307,0),$Q2307&lt;='Recurring Transactions'!$L$44),MAX(0,INT((MIN(EOMONTH($Q2307,0),'Recurring Transactions'!$L$44)-'Recurring Transactions'!$J$44)/14)+INT(-(MAX('Recurring Transactions'!$J$44,$Q2307)-'Recurring Transactions'!$J$44)/14)+1),0),IF('Recurring Transactions'!$F$44="Quarterly",IF(AND(AND('Recurring Transactions'!$J$44&lt;=EOMONTH($Q2307,0),$Q2307&lt;='Recurring Transactions'!$L$44),MOD((YEAR($Q2307)-YEAR('Recurring Transactions'!$J$44))*12+MONTH($Q2307)-MONTH('Recurring Transactions'!$J$44),3)=0),1,0),IF('Recurring Transactions'!$F$44="Annually",IF(AND(AND('Recurring Transactions'!$J$44&lt;=EOMONTH($Q2307,0),$Q2307&lt;='Recurring Transactions'!$L$44),MONTH($Q2307)=MONTH('Recurring Transactions'!$J$44)),1,0),0)))))))*'Recurring Transactions'!$D$44)</f>
        <v/>
      </c>
    </row>
    <row r="2308">
      <c r="N2308" s="126">
        <f>'Recurring Transactions'!$A$44</f>
        <v/>
      </c>
      <c r="O2308" s="126">
        <f>'Recurring Transactions'!$B$44</f>
        <v/>
      </c>
      <c r="P2308" s="126">
        <f>'Recurring Transactions'!$E$44</f>
        <v/>
      </c>
      <c r="Q2308" s="72">
        <f>IF('Recurring Transactions'!$J$44="","",EDATE('Recurring Transactions'!$J$44,6))</f>
        <v/>
      </c>
      <c r="R2308" s="126">
        <f>IF($Q2308="","",TEXT($Q2308,"mmm yyyy"))</f>
        <v/>
      </c>
      <c r="S2308" s="124">
        <f>IF(OR('Recurring Transactions'!$A$44="",$Q2308=""),0,(IF('Recurring Transactions'!$F$44="Monthly",IF(AND('Recurring Transactions'!$J$44&lt;=EOMONTH($Q2308,0),$Q2308&lt;='Recurring Transactions'!$L$44),1,0),IF('Recurring Transactions'!$F$44="Semi-monthly",IF(AND('Recurring Transactions'!$J$44&lt;=EOMONTH($Q2308,0),$Q2308&lt;='Recurring Transactions'!$L$44),2,0),IF('Recurring Transactions'!$F$44="Weekly",IF(AND('Recurring Transactions'!$J$44&lt;=EOMONTH($Q2308,0),$Q2308&lt;='Recurring Transactions'!$L$44),MAX(0,INT((MIN(EOMONTH($Q2308,0),'Recurring Transactions'!$L$44)-'Recurring Transactions'!$J$44)/7)+INT(-(MAX('Recurring Transactions'!$J$44,$Q2308)-'Recurring Transactions'!$J$44)/7)+1),0),IF('Recurring Transactions'!$F$44="Bi-weekly",IF(AND('Recurring Transactions'!$J$44&lt;=EOMONTH($Q2308,0),$Q2308&lt;='Recurring Transactions'!$L$44),MAX(0,INT((MIN(EOMONTH($Q2308,0),'Recurring Transactions'!$L$44)-'Recurring Transactions'!$J$44)/14)+INT(-(MAX('Recurring Transactions'!$J$44,$Q2308)-'Recurring Transactions'!$J$44)/14)+1),0),IF('Recurring Transactions'!$F$44="Quarterly",IF(AND(AND('Recurring Transactions'!$J$44&lt;=EOMONTH($Q2308,0),$Q2308&lt;='Recurring Transactions'!$L$44),MOD((YEAR($Q2308)-YEAR('Recurring Transactions'!$J$44))*12+MONTH($Q2308)-MONTH('Recurring Transactions'!$J$44),3)=0),1,0),IF('Recurring Transactions'!$F$44="Annually",IF(AND(AND('Recurring Transactions'!$J$44&lt;=EOMONTH($Q2308,0),$Q2308&lt;='Recurring Transactions'!$L$44),MONTH($Q2308)=MONTH('Recurring Transactions'!$J$44)),1,0),0)))))))*'Recurring Transactions'!$D$44)</f>
        <v/>
      </c>
    </row>
    <row r="2309">
      <c r="N2309" s="126">
        <f>'Recurring Transactions'!$A$44</f>
        <v/>
      </c>
      <c r="O2309" s="126">
        <f>'Recurring Transactions'!$B$44</f>
        <v/>
      </c>
      <c r="P2309" s="126">
        <f>'Recurring Transactions'!$E$44</f>
        <v/>
      </c>
      <c r="Q2309" s="72">
        <f>IF('Recurring Transactions'!$J$44="","",EDATE('Recurring Transactions'!$J$44,7))</f>
        <v/>
      </c>
      <c r="R2309" s="126">
        <f>IF($Q2309="","",TEXT($Q2309,"mmm yyyy"))</f>
        <v/>
      </c>
      <c r="S2309" s="124">
        <f>IF(OR('Recurring Transactions'!$A$44="",$Q2309=""),0,(IF('Recurring Transactions'!$F$44="Monthly",IF(AND('Recurring Transactions'!$J$44&lt;=EOMONTH($Q2309,0),$Q2309&lt;='Recurring Transactions'!$L$44),1,0),IF('Recurring Transactions'!$F$44="Semi-monthly",IF(AND('Recurring Transactions'!$J$44&lt;=EOMONTH($Q2309,0),$Q2309&lt;='Recurring Transactions'!$L$44),2,0),IF('Recurring Transactions'!$F$44="Weekly",IF(AND('Recurring Transactions'!$J$44&lt;=EOMONTH($Q2309,0),$Q2309&lt;='Recurring Transactions'!$L$44),MAX(0,INT((MIN(EOMONTH($Q2309,0),'Recurring Transactions'!$L$44)-'Recurring Transactions'!$J$44)/7)+INT(-(MAX('Recurring Transactions'!$J$44,$Q2309)-'Recurring Transactions'!$J$44)/7)+1),0),IF('Recurring Transactions'!$F$44="Bi-weekly",IF(AND('Recurring Transactions'!$J$44&lt;=EOMONTH($Q2309,0),$Q2309&lt;='Recurring Transactions'!$L$44),MAX(0,INT((MIN(EOMONTH($Q2309,0),'Recurring Transactions'!$L$44)-'Recurring Transactions'!$J$44)/14)+INT(-(MAX('Recurring Transactions'!$J$44,$Q2309)-'Recurring Transactions'!$J$44)/14)+1),0),IF('Recurring Transactions'!$F$44="Quarterly",IF(AND(AND('Recurring Transactions'!$J$44&lt;=EOMONTH($Q2309,0),$Q2309&lt;='Recurring Transactions'!$L$44),MOD((YEAR($Q2309)-YEAR('Recurring Transactions'!$J$44))*12+MONTH($Q2309)-MONTH('Recurring Transactions'!$J$44),3)=0),1,0),IF('Recurring Transactions'!$F$44="Annually",IF(AND(AND('Recurring Transactions'!$J$44&lt;=EOMONTH($Q2309,0),$Q2309&lt;='Recurring Transactions'!$L$44),MONTH($Q2309)=MONTH('Recurring Transactions'!$J$44)),1,0),0)))))))*'Recurring Transactions'!$D$44)</f>
        <v/>
      </c>
    </row>
    <row r="2310">
      <c r="N2310" s="126">
        <f>'Recurring Transactions'!$A$44</f>
        <v/>
      </c>
      <c r="O2310" s="126">
        <f>'Recurring Transactions'!$B$44</f>
        <v/>
      </c>
      <c r="P2310" s="126">
        <f>'Recurring Transactions'!$E$44</f>
        <v/>
      </c>
      <c r="Q2310" s="72">
        <f>IF('Recurring Transactions'!$J$44="","",EDATE('Recurring Transactions'!$J$44,8))</f>
        <v/>
      </c>
      <c r="R2310" s="126">
        <f>IF($Q2310="","",TEXT($Q2310,"mmm yyyy"))</f>
        <v/>
      </c>
      <c r="S2310" s="124">
        <f>IF(OR('Recurring Transactions'!$A$44="",$Q2310=""),0,(IF('Recurring Transactions'!$F$44="Monthly",IF(AND('Recurring Transactions'!$J$44&lt;=EOMONTH($Q2310,0),$Q2310&lt;='Recurring Transactions'!$L$44),1,0),IF('Recurring Transactions'!$F$44="Semi-monthly",IF(AND('Recurring Transactions'!$J$44&lt;=EOMONTH($Q2310,0),$Q2310&lt;='Recurring Transactions'!$L$44),2,0),IF('Recurring Transactions'!$F$44="Weekly",IF(AND('Recurring Transactions'!$J$44&lt;=EOMONTH($Q2310,0),$Q2310&lt;='Recurring Transactions'!$L$44),MAX(0,INT((MIN(EOMONTH($Q2310,0),'Recurring Transactions'!$L$44)-'Recurring Transactions'!$J$44)/7)+INT(-(MAX('Recurring Transactions'!$J$44,$Q2310)-'Recurring Transactions'!$J$44)/7)+1),0),IF('Recurring Transactions'!$F$44="Bi-weekly",IF(AND('Recurring Transactions'!$J$44&lt;=EOMONTH($Q2310,0),$Q2310&lt;='Recurring Transactions'!$L$44),MAX(0,INT((MIN(EOMONTH($Q2310,0),'Recurring Transactions'!$L$44)-'Recurring Transactions'!$J$44)/14)+INT(-(MAX('Recurring Transactions'!$J$44,$Q2310)-'Recurring Transactions'!$J$44)/14)+1),0),IF('Recurring Transactions'!$F$44="Quarterly",IF(AND(AND('Recurring Transactions'!$J$44&lt;=EOMONTH($Q2310,0),$Q2310&lt;='Recurring Transactions'!$L$44),MOD((YEAR($Q2310)-YEAR('Recurring Transactions'!$J$44))*12+MONTH($Q2310)-MONTH('Recurring Transactions'!$J$44),3)=0),1,0),IF('Recurring Transactions'!$F$44="Annually",IF(AND(AND('Recurring Transactions'!$J$44&lt;=EOMONTH($Q2310,0),$Q2310&lt;='Recurring Transactions'!$L$44),MONTH($Q2310)=MONTH('Recurring Transactions'!$J$44)),1,0),0)))))))*'Recurring Transactions'!$D$44)</f>
        <v/>
      </c>
    </row>
    <row r="2311">
      <c r="N2311" s="126">
        <f>'Recurring Transactions'!$A$44</f>
        <v/>
      </c>
      <c r="O2311" s="126">
        <f>'Recurring Transactions'!$B$44</f>
        <v/>
      </c>
      <c r="P2311" s="126">
        <f>'Recurring Transactions'!$E$44</f>
        <v/>
      </c>
      <c r="Q2311" s="72">
        <f>IF('Recurring Transactions'!$J$44="","",EDATE('Recurring Transactions'!$J$44,9))</f>
        <v/>
      </c>
      <c r="R2311" s="126">
        <f>IF($Q2311="","",TEXT($Q2311,"mmm yyyy"))</f>
        <v/>
      </c>
      <c r="S2311" s="124">
        <f>IF(OR('Recurring Transactions'!$A$44="",$Q2311=""),0,(IF('Recurring Transactions'!$F$44="Monthly",IF(AND('Recurring Transactions'!$J$44&lt;=EOMONTH($Q2311,0),$Q2311&lt;='Recurring Transactions'!$L$44),1,0),IF('Recurring Transactions'!$F$44="Semi-monthly",IF(AND('Recurring Transactions'!$J$44&lt;=EOMONTH($Q2311,0),$Q2311&lt;='Recurring Transactions'!$L$44),2,0),IF('Recurring Transactions'!$F$44="Weekly",IF(AND('Recurring Transactions'!$J$44&lt;=EOMONTH($Q2311,0),$Q2311&lt;='Recurring Transactions'!$L$44),MAX(0,INT((MIN(EOMONTH($Q2311,0),'Recurring Transactions'!$L$44)-'Recurring Transactions'!$J$44)/7)+INT(-(MAX('Recurring Transactions'!$J$44,$Q2311)-'Recurring Transactions'!$J$44)/7)+1),0),IF('Recurring Transactions'!$F$44="Bi-weekly",IF(AND('Recurring Transactions'!$J$44&lt;=EOMONTH($Q2311,0),$Q2311&lt;='Recurring Transactions'!$L$44),MAX(0,INT((MIN(EOMONTH($Q2311,0),'Recurring Transactions'!$L$44)-'Recurring Transactions'!$J$44)/14)+INT(-(MAX('Recurring Transactions'!$J$44,$Q2311)-'Recurring Transactions'!$J$44)/14)+1),0),IF('Recurring Transactions'!$F$44="Quarterly",IF(AND(AND('Recurring Transactions'!$J$44&lt;=EOMONTH($Q2311,0),$Q2311&lt;='Recurring Transactions'!$L$44),MOD((YEAR($Q2311)-YEAR('Recurring Transactions'!$J$44))*12+MONTH($Q2311)-MONTH('Recurring Transactions'!$J$44),3)=0),1,0),IF('Recurring Transactions'!$F$44="Annually",IF(AND(AND('Recurring Transactions'!$J$44&lt;=EOMONTH($Q2311,0),$Q2311&lt;='Recurring Transactions'!$L$44),MONTH($Q2311)=MONTH('Recurring Transactions'!$J$44)),1,0),0)))))))*'Recurring Transactions'!$D$44)</f>
        <v/>
      </c>
    </row>
    <row r="2312">
      <c r="N2312" s="126">
        <f>'Recurring Transactions'!$A$44</f>
        <v/>
      </c>
      <c r="O2312" s="126">
        <f>'Recurring Transactions'!$B$44</f>
        <v/>
      </c>
      <c r="P2312" s="126">
        <f>'Recurring Transactions'!$E$44</f>
        <v/>
      </c>
      <c r="Q2312" s="72">
        <f>IF('Recurring Transactions'!$J$44="","",EDATE('Recurring Transactions'!$J$44,10))</f>
        <v/>
      </c>
      <c r="R2312" s="126">
        <f>IF($Q2312="","",TEXT($Q2312,"mmm yyyy"))</f>
        <v/>
      </c>
      <c r="S2312" s="124">
        <f>IF(OR('Recurring Transactions'!$A$44="",$Q2312=""),0,(IF('Recurring Transactions'!$F$44="Monthly",IF(AND('Recurring Transactions'!$J$44&lt;=EOMONTH($Q2312,0),$Q2312&lt;='Recurring Transactions'!$L$44),1,0),IF('Recurring Transactions'!$F$44="Semi-monthly",IF(AND('Recurring Transactions'!$J$44&lt;=EOMONTH($Q2312,0),$Q2312&lt;='Recurring Transactions'!$L$44),2,0),IF('Recurring Transactions'!$F$44="Weekly",IF(AND('Recurring Transactions'!$J$44&lt;=EOMONTH($Q2312,0),$Q2312&lt;='Recurring Transactions'!$L$44),MAX(0,INT((MIN(EOMONTH($Q2312,0),'Recurring Transactions'!$L$44)-'Recurring Transactions'!$J$44)/7)+INT(-(MAX('Recurring Transactions'!$J$44,$Q2312)-'Recurring Transactions'!$J$44)/7)+1),0),IF('Recurring Transactions'!$F$44="Bi-weekly",IF(AND('Recurring Transactions'!$J$44&lt;=EOMONTH($Q2312,0),$Q2312&lt;='Recurring Transactions'!$L$44),MAX(0,INT((MIN(EOMONTH($Q2312,0),'Recurring Transactions'!$L$44)-'Recurring Transactions'!$J$44)/14)+INT(-(MAX('Recurring Transactions'!$J$44,$Q2312)-'Recurring Transactions'!$J$44)/14)+1),0),IF('Recurring Transactions'!$F$44="Quarterly",IF(AND(AND('Recurring Transactions'!$J$44&lt;=EOMONTH($Q2312,0),$Q2312&lt;='Recurring Transactions'!$L$44),MOD((YEAR($Q2312)-YEAR('Recurring Transactions'!$J$44))*12+MONTH($Q2312)-MONTH('Recurring Transactions'!$J$44),3)=0),1,0),IF('Recurring Transactions'!$F$44="Annually",IF(AND(AND('Recurring Transactions'!$J$44&lt;=EOMONTH($Q2312,0),$Q2312&lt;='Recurring Transactions'!$L$44),MONTH($Q2312)=MONTH('Recurring Transactions'!$J$44)),1,0),0)))))))*'Recurring Transactions'!$D$44)</f>
        <v/>
      </c>
    </row>
    <row r="2313">
      <c r="N2313" s="126">
        <f>'Recurring Transactions'!$A$44</f>
        <v/>
      </c>
      <c r="O2313" s="126">
        <f>'Recurring Transactions'!$B$44</f>
        <v/>
      </c>
      <c r="P2313" s="126">
        <f>'Recurring Transactions'!$E$44</f>
        <v/>
      </c>
      <c r="Q2313" s="72">
        <f>IF('Recurring Transactions'!$J$44="","",EDATE('Recurring Transactions'!$J$44,11))</f>
        <v/>
      </c>
      <c r="R2313" s="126">
        <f>IF($Q2313="","",TEXT($Q2313,"mmm yyyy"))</f>
        <v/>
      </c>
      <c r="S2313" s="124">
        <f>IF(OR('Recurring Transactions'!$A$44="",$Q2313=""),0,(IF('Recurring Transactions'!$F$44="Monthly",IF(AND('Recurring Transactions'!$J$44&lt;=EOMONTH($Q2313,0),$Q2313&lt;='Recurring Transactions'!$L$44),1,0),IF('Recurring Transactions'!$F$44="Semi-monthly",IF(AND('Recurring Transactions'!$J$44&lt;=EOMONTH($Q2313,0),$Q2313&lt;='Recurring Transactions'!$L$44),2,0),IF('Recurring Transactions'!$F$44="Weekly",IF(AND('Recurring Transactions'!$J$44&lt;=EOMONTH($Q2313,0),$Q2313&lt;='Recurring Transactions'!$L$44),MAX(0,INT((MIN(EOMONTH($Q2313,0),'Recurring Transactions'!$L$44)-'Recurring Transactions'!$J$44)/7)+INT(-(MAX('Recurring Transactions'!$J$44,$Q2313)-'Recurring Transactions'!$J$44)/7)+1),0),IF('Recurring Transactions'!$F$44="Bi-weekly",IF(AND('Recurring Transactions'!$J$44&lt;=EOMONTH($Q2313,0),$Q2313&lt;='Recurring Transactions'!$L$44),MAX(0,INT((MIN(EOMONTH($Q2313,0),'Recurring Transactions'!$L$44)-'Recurring Transactions'!$J$44)/14)+INT(-(MAX('Recurring Transactions'!$J$44,$Q2313)-'Recurring Transactions'!$J$44)/14)+1),0),IF('Recurring Transactions'!$F$44="Quarterly",IF(AND(AND('Recurring Transactions'!$J$44&lt;=EOMONTH($Q2313,0),$Q2313&lt;='Recurring Transactions'!$L$44),MOD((YEAR($Q2313)-YEAR('Recurring Transactions'!$J$44))*12+MONTH($Q2313)-MONTH('Recurring Transactions'!$J$44),3)=0),1,0),IF('Recurring Transactions'!$F$44="Annually",IF(AND(AND('Recurring Transactions'!$J$44&lt;=EOMONTH($Q2313,0),$Q2313&lt;='Recurring Transactions'!$L$44),MONTH($Q2313)=MONTH('Recurring Transactions'!$J$44)),1,0),0)))))))*'Recurring Transactions'!$D$44)</f>
        <v/>
      </c>
    </row>
    <row r="2314">
      <c r="N2314" s="126">
        <f>'Recurring Transactions'!$A$44</f>
        <v/>
      </c>
      <c r="O2314" s="126">
        <f>'Recurring Transactions'!$B$44</f>
        <v/>
      </c>
      <c r="P2314" s="126">
        <f>'Recurring Transactions'!$E$44</f>
        <v/>
      </c>
      <c r="Q2314" s="72">
        <f>IF('Recurring Transactions'!$J$44="","",EDATE('Recurring Transactions'!$J$44,12))</f>
        <v/>
      </c>
      <c r="R2314" s="126">
        <f>IF($Q2314="","",TEXT($Q2314,"mmm yyyy"))</f>
        <v/>
      </c>
      <c r="S2314" s="124">
        <f>IF(OR('Recurring Transactions'!$A$44="",$Q2314=""),0,(IF('Recurring Transactions'!$F$44="Monthly",IF(AND('Recurring Transactions'!$J$44&lt;=EOMONTH($Q2314,0),$Q2314&lt;='Recurring Transactions'!$L$44),1,0),IF('Recurring Transactions'!$F$44="Semi-monthly",IF(AND('Recurring Transactions'!$J$44&lt;=EOMONTH($Q2314,0),$Q2314&lt;='Recurring Transactions'!$L$44),2,0),IF('Recurring Transactions'!$F$44="Weekly",IF(AND('Recurring Transactions'!$J$44&lt;=EOMONTH($Q2314,0),$Q2314&lt;='Recurring Transactions'!$L$44),MAX(0,INT((MIN(EOMONTH($Q2314,0),'Recurring Transactions'!$L$44)-'Recurring Transactions'!$J$44)/7)+INT(-(MAX('Recurring Transactions'!$J$44,$Q2314)-'Recurring Transactions'!$J$44)/7)+1),0),IF('Recurring Transactions'!$F$44="Bi-weekly",IF(AND('Recurring Transactions'!$J$44&lt;=EOMONTH($Q2314,0),$Q2314&lt;='Recurring Transactions'!$L$44),MAX(0,INT((MIN(EOMONTH($Q2314,0),'Recurring Transactions'!$L$44)-'Recurring Transactions'!$J$44)/14)+INT(-(MAX('Recurring Transactions'!$J$44,$Q2314)-'Recurring Transactions'!$J$44)/14)+1),0),IF('Recurring Transactions'!$F$44="Quarterly",IF(AND(AND('Recurring Transactions'!$J$44&lt;=EOMONTH($Q2314,0),$Q2314&lt;='Recurring Transactions'!$L$44),MOD((YEAR($Q2314)-YEAR('Recurring Transactions'!$J$44))*12+MONTH($Q2314)-MONTH('Recurring Transactions'!$J$44),3)=0),1,0),IF('Recurring Transactions'!$F$44="Annually",IF(AND(AND('Recurring Transactions'!$J$44&lt;=EOMONTH($Q2314,0),$Q2314&lt;='Recurring Transactions'!$L$44),MONTH($Q2314)=MONTH('Recurring Transactions'!$J$44)),1,0),0)))))))*'Recurring Transactions'!$D$44)</f>
        <v/>
      </c>
    </row>
    <row r="2315">
      <c r="N2315" s="126">
        <f>'Recurring Transactions'!$A$44</f>
        <v/>
      </c>
      <c r="O2315" s="126">
        <f>'Recurring Transactions'!$B$44</f>
        <v/>
      </c>
      <c r="P2315" s="126">
        <f>'Recurring Transactions'!$E$44</f>
        <v/>
      </c>
      <c r="Q2315" s="72">
        <f>IF('Recurring Transactions'!$J$44="","",EDATE('Recurring Transactions'!$J$44,13))</f>
        <v/>
      </c>
      <c r="R2315" s="126">
        <f>IF($Q2315="","",TEXT($Q2315,"mmm yyyy"))</f>
        <v/>
      </c>
      <c r="S2315" s="124">
        <f>IF(OR('Recurring Transactions'!$A$44="",$Q2315=""),0,(IF('Recurring Transactions'!$F$44="Monthly",IF(AND('Recurring Transactions'!$J$44&lt;=EOMONTH($Q2315,0),$Q2315&lt;='Recurring Transactions'!$L$44),1,0),IF('Recurring Transactions'!$F$44="Semi-monthly",IF(AND('Recurring Transactions'!$J$44&lt;=EOMONTH($Q2315,0),$Q2315&lt;='Recurring Transactions'!$L$44),2,0),IF('Recurring Transactions'!$F$44="Weekly",IF(AND('Recurring Transactions'!$J$44&lt;=EOMONTH($Q2315,0),$Q2315&lt;='Recurring Transactions'!$L$44),MAX(0,INT((MIN(EOMONTH($Q2315,0),'Recurring Transactions'!$L$44)-'Recurring Transactions'!$J$44)/7)+INT(-(MAX('Recurring Transactions'!$J$44,$Q2315)-'Recurring Transactions'!$J$44)/7)+1),0),IF('Recurring Transactions'!$F$44="Bi-weekly",IF(AND('Recurring Transactions'!$J$44&lt;=EOMONTH($Q2315,0),$Q2315&lt;='Recurring Transactions'!$L$44),MAX(0,INT((MIN(EOMONTH($Q2315,0),'Recurring Transactions'!$L$44)-'Recurring Transactions'!$J$44)/14)+INT(-(MAX('Recurring Transactions'!$J$44,$Q2315)-'Recurring Transactions'!$J$44)/14)+1),0),IF('Recurring Transactions'!$F$44="Quarterly",IF(AND(AND('Recurring Transactions'!$J$44&lt;=EOMONTH($Q2315,0),$Q2315&lt;='Recurring Transactions'!$L$44),MOD((YEAR($Q2315)-YEAR('Recurring Transactions'!$J$44))*12+MONTH($Q2315)-MONTH('Recurring Transactions'!$J$44),3)=0),1,0),IF('Recurring Transactions'!$F$44="Annually",IF(AND(AND('Recurring Transactions'!$J$44&lt;=EOMONTH($Q2315,0),$Q2315&lt;='Recurring Transactions'!$L$44),MONTH($Q2315)=MONTH('Recurring Transactions'!$J$44)),1,0),0)))))))*'Recurring Transactions'!$D$44)</f>
        <v/>
      </c>
    </row>
    <row r="2316">
      <c r="N2316" s="126">
        <f>'Recurring Transactions'!$A$44</f>
        <v/>
      </c>
      <c r="O2316" s="126">
        <f>'Recurring Transactions'!$B$44</f>
        <v/>
      </c>
      <c r="P2316" s="126">
        <f>'Recurring Transactions'!$E$44</f>
        <v/>
      </c>
      <c r="Q2316" s="72">
        <f>IF('Recurring Transactions'!$J$44="","",EDATE('Recurring Transactions'!$J$44,14))</f>
        <v/>
      </c>
      <c r="R2316" s="126">
        <f>IF($Q2316="","",TEXT($Q2316,"mmm yyyy"))</f>
        <v/>
      </c>
      <c r="S2316" s="124">
        <f>IF(OR('Recurring Transactions'!$A$44="",$Q2316=""),0,(IF('Recurring Transactions'!$F$44="Monthly",IF(AND('Recurring Transactions'!$J$44&lt;=EOMONTH($Q2316,0),$Q2316&lt;='Recurring Transactions'!$L$44),1,0),IF('Recurring Transactions'!$F$44="Semi-monthly",IF(AND('Recurring Transactions'!$J$44&lt;=EOMONTH($Q2316,0),$Q2316&lt;='Recurring Transactions'!$L$44),2,0),IF('Recurring Transactions'!$F$44="Weekly",IF(AND('Recurring Transactions'!$J$44&lt;=EOMONTH($Q2316,0),$Q2316&lt;='Recurring Transactions'!$L$44),MAX(0,INT((MIN(EOMONTH($Q2316,0),'Recurring Transactions'!$L$44)-'Recurring Transactions'!$J$44)/7)+INT(-(MAX('Recurring Transactions'!$J$44,$Q2316)-'Recurring Transactions'!$J$44)/7)+1),0),IF('Recurring Transactions'!$F$44="Bi-weekly",IF(AND('Recurring Transactions'!$J$44&lt;=EOMONTH($Q2316,0),$Q2316&lt;='Recurring Transactions'!$L$44),MAX(0,INT((MIN(EOMONTH($Q2316,0),'Recurring Transactions'!$L$44)-'Recurring Transactions'!$J$44)/14)+INT(-(MAX('Recurring Transactions'!$J$44,$Q2316)-'Recurring Transactions'!$J$44)/14)+1),0),IF('Recurring Transactions'!$F$44="Quarterly",IF(AND(AND('Recurring Transactions'!$J$44&lt;=EOMONTH($Q2316,0),$Q2316&lt;='Recurring Transactions'!$L$44),MOD((YEAR($Q2316)-YEAR('Recurring Transactions'!$J$44))*12+MONTH($Q2316)-MONTH('Recurring Transactions'!$J$44),3)=0),1,0),IF('Recurring Transactions'!$F$44="Annually",IF(AND(AND('Recurring Transactions'!$J$44&lt;=EOMONTH($Q2316,0),$Q2316&lt;='Recurring Transactions'!$L$44),MONTH($Q2316)=MONTH('Recurring Transactions'!$J$44)),1,0),0)))))))*'Recurring Transactions'!$D$44)</f>
        <v/>
      </c>
    </row>
    <row r="2317">
      <c r="N2317" s="126">
        <f>'Recurring Transactions'!$A$44</f>
        <v/>
      </c>
      <c r="O2317" s="126">
        <f>'Recurring Transactions'!$B$44</f>
        <v/>
      </c>
      <c r="P2317" s="126">
        <f>'Recurring Transactions'!$E$44</f>
        <v/>
      </c>
      <c r="Q2317" s="72">
        <f>IF('Recurring Transactions'!$J$44="","",EDATE('Recurring Transactions'!$J$44,15))</f>
        <v/>
      </c>
      <c r="R2317" s="126">
        <f>IF($Q2317="","",TEXT($Q2317,"mmm yyyy"))</f>
        <v/>
      </c>
      <c r="S2317" s="124">
        <f>IF(OR('Recurring Transactions'!$A$44="",$Q2317=""),0,(IF('Recurring Transactions'!$F$44="Monthly",IF(AND('Recurring Transactions'!$J$44&lt;=EOMONTH($Q2317,0),$Q2317&lt;='Recurring Transactions'!$L$44),1,0),IF('Recurring Transactions'!$F$44="Semi-monthly",IF(AND('Recurring Transactions'!$J$44&lt;=EOMONTH($Q2317,0),$Q2317&lt;='Recurring Transactions'!$L$44),2,0),IF('Recurring Transactions'!$F$44="Weekly",IF(AND('Recurring Transactions'!$J$44&lt;=EOMONTH($Q2317,0),$Q2317&lt;='Recurring Transactions'!$L$44),MAX(0,INT((MIN(EOMONTH($Q2317,0),'Recurring Transactions'!$L$44)-'Recurring Transactions'!$J$44)/7)+INT(-(MAX('Recurring Transactions'!$J$44,$Q2317)-'Recurring Transactions'!$J$44)/7)+1),0),IF('Recurring Transactions'!$F$44="Bi-weekly",IF(AND('Recurring Transactions'!$J$44&lt;=EOMONTH($Q2317,0),$Q2317&lt;='Recurring Transactions'!$L$44),MAX(0,INT((MIN(EOMONTH($Q2317,0),'Recurring Transactions'!$L$44)-'Recurring Transactions'!$J$44)/14)+INT(-(MAX('Recurring Transactions'!$J$44,$Q2317)-'Recurring Transactions'!$J$44)/14)+1),0),IF('Recurring Transactions'!$F$44="Quarterly",IF(AND(AND('Recurring Transactions'!$J$44&lt;=EOMONTH($Q2317,0),$Q2317&lt;='Recurring Transactions'!$L$44),MOD((YEAR($Q2317)-YEAR('Recurring Transactions'!$J$44))*12+MONTH($Q2317)-MONTH('Recurring Transactions'!$J$44),3)=0),1,0),IF('Recurring Transactions'!$F$44="Annually",IF(AND(AND('Recurring Transactions'!$J$44&lt;=EOMONTH($Q2317,0),$Q2317&lt;='Recurring Transactions'!$L$44),MONTH($Q2317)=MONTH('Recurring Transactions'!$J$44)),1,0),0)))))))*'Recurring Transactions'!$D$44)</f>
        <v/>
      </c>
    </row>
    <row r="2318">
      <c r="N2318" s="126">
        <f>'Recurring Transactions'!$A$44</f>
        <v/>
      </c>
      <c r="O2318" s="126">
        <f>'Recurring Transactions'!$B$44</f>
        <v/>
      </c>
      <c r="P2318" s="126">
        <f>'Recurring Transactions'!$E$44</f>
        <v/>
      </c>
      <c r="Q2318" s="72">
        <f>IF('Recurring Transactions'!$J$44="","",EDATE('Recurring Transactions'!$J$44,16))</f>
        <v/>
      </c>
      <c r="R2318" s="126">
        <f>IF($Q2318="","",TEXT($Q2318,"mmm yyyy"))</f>
        <v/>
      </c>
      <c r="S2318" s="124">
        <f>IF(OR('Recurring Transactions'!$A$44="",$Q2318=""),0,(IF('Recurring Transactions'!$F$44="Monthly",IF(AND('Recurring Transactions'!$J$44&lt;=EOMONTH($Q2318,0),$Q2318&lt;='Recurring Transactions'!$L$44),1,0),IF('Recurring Transactions'!$F$44="Semi-monthly",IF(AND('Recurring Transactions'!$J$44&lt;=EOMONTH($Q2318,0),$Q2318&lt;='Recurring Transactions'!$L$44),2,0),IF('Recurring Transactions'!$F$44="Weekly",IF(AND('Recurring Transactions'!$J$44&lt;=EOMONTH($Q2318,0),$Q2318&lt;='Recurring Transactions'!$L$44),MAX(0,INT((MIN(EOMONTH($Q2318,0),'Recurring Transactions'!$L$44)-'Recurring Transactions'!$J$44)/7)+INT(-(MAX('Recurring Transactions'!$J$44,$Q2318)-'Recurring Transactions'!$J$44)/7)+1),0),IF('Recurring Transactions'!$F$44="Bi-weekly",IF(AND('Recurring Transactions'!$J$44&lt;=EOMONTH($Q2318,0),$Q2318&lt;='Recurring Transactions'!$L$44),MAX(0,INT((MIN(EOMONTH($Q2318,0),'Recurring Transactions'!$L$44)-'Recurring Transactions'!$J$44)/14)+INT(-(MAX('Recurring Transactions'!$J$44,$Q2318)-'Recurring Transactions'!$J$44)/14)+1),0),IF('Recurring Transactions'!$F$44="Quarterly",IF(AND(AND('Recurring Transactions'!$J$44&lt;=EOMONTH($Q2318,0),$Q2318&lt;='Recurring Transactions'!$L$44),MOD((YEAR($Q2318)-YEAR('Recurring Transactions'!$J$44))*12+MONTH($Q2318)-MONTH('Recurring Transactions'!$J$44),3)=0),1,0),IF('Recurring Transactions'!$F$44="Annually",IF(AND(AND('Recurring Transactions'!$J$44&lt;=EOMONTH($Q2318,0),$Q2318&lt;='Recurring Transactions'!$L$44),MONTH($Q2318)=MONTH('Recurring Transactions'!$J$44)),1,0),0)))))))*'Recurring Transactions'!$D$44)</f>
        <v/>
      </c>
    </row>
    <row r="2319">
      <c r="N2319" s="126">
        <f>'Recurring Transactions'!$A$44</f>
        <v/>
      </c>
      <c r="O2319" s="126">
        <f>'Recurring Transactions'!$B$44</f>
        <v/>
      </c>
      <c r="P2319" s="126">
        <f>'Recurring Transactions'!$E$44</f>
        <v/>
      </c>
      <c r="Q2319" s="72">
        <f>IF('Recurring Transactions'!$J$44="","",EDATE('Recurring Transactions'!$J$44,17))</f>
        <v/>
      </c>
      <c r="R2319" s="126">
        <f>IF($Q2319="","",TEXT($Q2319,"mmm yyyy"))</f>
        <v/>
      </c>
      <c r="S2319" s="124">
        <f>IF(OR('Recurring Transactions'!$A$44="",$Q2319=""),0,(IF('Recurring Transactions'!$F$44="Monthly",IF(AND('Recurring Transactions'!$J$44&lt;=EOMONTH($Q2319,0),$Q2319&lt;='Recurring Transactions'!$L$44),1,0),IF('Recurring Transactions'!$F$44="Semi-monthly",IF(AND('Recurring Transactions'!$J$44&lt;=EOMONTH($Q2319,0),$Q2319&lt;='Recurring Transactions'!$L$44),2,0),IF('Recurring Transactions'!$F$44="Weekly",IF(AND('Recurring Transactions'!$J$44&lt;=EOMONTH($Q2319,0),$Q2319&lt;='Recurring Transactions'!$L$44),MAX(0,INT((MIN(EOMONTH($Q2319,0),'Recurring Transactions'!$L$44)-'Recurring Transactions'!$J$44)/7)+INT(-(MAX('Recurring Transactions'!$J$44,$Q2319)-'Recurring Transactions'!$J$44)/7)+1),0),IF('Recurring Transactions'!$F$44="Bi-weekly",IF(AND('Recurring Transactions'!$J$44&lt;=EOMONTH($Q2319,0),$Q2319&lt;='Recurring Transactions'!$L$44),MAX(0,INT((MIN(EOMONTH($Q2319,0),'Recurring Transactions'!$L$44)-'Recurring Transactions'!$J$44)/14)+INT(-(MAX('Recurring Transactions'!$J$44,$Q2319)-'Recurring Transactions'!$J$44)/14)+1),0),IF('Recurring Transactions'!$F$44="Quarterly",IF(AND(AND('Recurring Transactions'!$J$44&lt;=EOMONTH($Q2319,0),$Q2319&lt;='Recurring Transactions'!$L$44),MOD((YEAR($Q2319)-YEAR('Recurring Transactions'!$J$44))*12+MONTH($Q2319)-MONTH('Recurring Transactions'!$J$44),3)=0),1,0),IF('Recurring Transactions'!$F$44="Annually",IF(AND(AND('Recurring Transactions'!$J$44&lt;=EOMONTH($Q2319,0),$Q2319&lt;='Recurring Transactions'!$L$44),MONTH($Q2319)=MONTH('Recurring Transactions'!$J$44)),1,0),0)))))))*'Recurring Transactions'!$D$44)</f>
        <v/>
      </c>
    </row>
    <row r="2320">
      <c r="N2320" s="126">
        <f>'Recurring Transactions'!$A$44</f>
        <v/>
      </c>
      <c r="O2320" s="126">
        <f>'Recurring Transactions'!$B$44</f>
        <v/>
      </c>
      <c r="P2320" s="126">
        <f>'Recurring Transactions'!$E$44</f>
        <v/>
      </c>
      <c r="Q2320" s="72">
        <f>IF('Recurring Transactions'!$J$44="","",EDATE('Recurring Transactions'!$J$44,18))</f>
        <v/>
      </c>
      <c r="R2320" s="126">
        <f>IF($Q2320="","",TEXT($Q2320,"mmm yyyy"))</f>
        <v/>
      </c>
      <c r="S2320" s="124">
        <f>IF(OR('Recurring Transactions'!$A$44="",$Q2320=""),0,(IF('Recurring Transactions'!$F$44="Monthly",IF(AND('Recurring Transactions'!$J$44&lt;=EOMONTH($Q2320,0),$Q2320&lt;='Recurring Transactions'!$L$44),1,0),IF('Recurring Transactions'!$F$44="Semi-monthly",IF(AND('Recurring Transactions'!$J$44&lt;=EOMONTH($Q2320,0),$Q2320&lt;='Recurring Transactions'!$L$44),2,0),IF('Recurring Transactions'!$F$44="Weekly",IF(AND('Recurring Transactions'!$J$44&lt;=EOMONTH($Q2320,0),$Q2320&lt;='Recurring Transactions'!$L$44),MAX(0,INT((MIN(EOMONTH($Q2320,0),'Recurring Transactions'!$L$44)-'Recurring Transactions'!$J$44)/7)+INT(-(MAX('Recurring Transactions'!$J$44,$Q2320)-'Recurring Transactions'!$J$44)/7)+1),0),IF('Recurring Transactions'!$F$44="Bi-weekly",IF(AND('Recurring Transactions'!$J$44&lt;=EOMONTH($Q2320,0),$Q2320&lt;='Recurring Transactions'!$L$44),MAX(0,INT((MIN(EOMONTH($Q2320,0),'Recurring Transactions'!$L$44)-'Recurring Transactions'!$J$44)/14)+INT(-(MAX('Recurring Transactions'!$J$44,$Q2320)-'Recurring Transactions'!$J$44)/14)+1),0),IF('Recurring Transactions'!$F$44="Quarterly",IF(AND(AND('Recurring Transactions'!$J$44&lt;=EOMONTH($Q2320,0),$Q2320&lt;='Recurring Transactions'!$L$44),MOD((YEAR($Q2320)-YEAR('Recurring Transactions'!$J$44))*12+MONTH($Q2320)-MONTH('Recurring Transactions'!$J$44),3)=0),1,0),IF('Recurring Transactions'!$F$44="Annually",IF(AND(AND('Recurring Transactions'!$J$44&lt;=EOMONTH($Q2320,0),$Q2320&lt;='Recurring Transactions'!$L$44),MONTH($Q2320)=MONTH('Recurring Transactions'!$J$44)),1,0),0)))))))*'Recurring Transactions'!$D$44)</f>
        <v/>
      </c>
    </row>
    <row r="2321">
      <c r="N2321" s="126">
        <f>'Recurring Transactions'!$A$44</f>
        <v/>
      </c>
      <c r="O2321" s="126">
        <f>'Recurring Transactions'!$B$44</f>
        <v/>
      </c>
      <c r="P2321" s="126">
        <f>'Recurring Transactions'!$E$44</f>
        <v/>
      </c>
      <c r="Q2321" s="72">
        <f>IF('Recurring Transactions'!$J$44="","",EDATE('Recurring Transactions'!$J$44,19))</f>
        <v/>
      </c>
      <c r="R2321" s="126">
        <f>IF($Q2321="","",TEXT($Q2321,"mmm yyyy"))</f>
        <v/>
      </c>
      <c r="S2321" s="124">
        <f>IF(OR('Recurring Transactions'!$A$44="",$Q2321=""),0,(IF('Recurring Transactions'!$F$44="Monthly",IF(AND('Recurring Transactions'!$J$44&lt;=EOMONTH($Q2321,0),$Q2321&lt;='Recurring Transactions'!$L$44),1,0),IF('Recurring Transactions'!$F$44="Semi-monthly",IF(AND('Recurring Transactions'!$J$44&lt;=EOMONTH($Q2321,0),$Q2321&lt;='Recurring Transactions'!$L$44),2,0),IF('Recurring Transactions'!$F$44="Weekly",IF(AND('Recurring Transactions'!$J$44&lt;=EOMONTH($Q2321,0),$Q2321&lt;='Recurring Transactions'!$L$44),MAX(0,INT((MIN(EOMONTH($Q2321,0),'Recurring Transactions'!$L$44)-'Recurring Transactions'!$J$44)/7)+INT(-(MAX('Recurring Transactions'!$J$44,$Q2321)-'Recurring Transactions'!$J$44)/7)+1),0),IF('Recurring Transactions'!$F$44="Bi-weekly",IF(AND('Recurring Transactions'!$J$44&lt;=EOMONTH($Q2321,0),$Q2321&lt;='Recurring Transactions'!$L$44),MAX(0,INT((MIN(EOMONTH($Q2321,0),'Recurring Transactions'!$L$44)-'Recurring Transactions'!$J$44)/14)+INT(-(MAX('Recurring Transactions'!$J$44,$Q2321)-'Recurring Transactions'!$J$44)/14)+1),0),IF('Recurring Transactions'!$F$44="Quarterly",IF(AND(AND('Recurring Transactions'!$J$44&lt;=EOMONTH($Q2321,0),$Q2321&lt;='Recurring Transactions'!$L$44),MOD((YEAR($Q2321)-YEAR('Recurring Transactions'!$J$44))*12+MONTH($Q2321)-MONTH('Recurring Transactions'!$J$44),3)=0),1,0),IF('Recurring Transactions'!$F$44="Annually",IF(AND(AND('Recurring Transactions'!$J$44&lt;=EOMONTH($Q2321,0),$Q2321&lt;='Recurring Transactions'!$L$44),MONTH($Q2321)=MONTH('Recurring Transactions'!$J$44)),1,0),0)))))))*'Recurring Transactions'!$D$44)</f>
        <v/>
      </c>
    </row>
    <row r="2322">
      <c r="N2322" s="126">
        <f>'Recurring Transactions'!$A$44</f>
        <v/>
      </c>
      <c r="O2322" s="126">
        <f>'Recurring Transactions'!$B$44</f>
        <v/>
      </c>
      <c r="P2322" s="126">
        <f>'Recurring Transactions'!$E$44</f>
        <v/>
      </c>
      <c r="Q2322" s="72">
        <f>IF('Recurring Transactions'!$J$44="","",EDATE('Recurring Transactions'!$J$44,20))</f>
        <v/>
      </c>
      <c r="R2322" s="126">
        <f>IF($Q2322="","",TEXT($Q2322,"mmm yyyy"))</f>
        <v/>
      </c>
      <c r="S2322" s="124">
        <f>IF(OR('Recurring Transactions'!$A$44="",$Q2322=""),0,(IF('Recurring Transactions'!$F$44="Monthly",IF(AND('Recurring Transactions'!$J$44&lt;=EOMONTH($Q2322,0),$Q2322&lt;='Recurring Transactions'!$L$44),1,0),IF('Recurring Transactions'!$F$44="Semi-monthly",IF(AND('Recurring Transactions'!$J$44&lt;=EOMONTH($Q2322,0),$Q2322&lt;='Recurring Transactions'!$L$44),2,0),IF('Recurring Transactions'!$F$44="Weekly",IF(AND('Recurring Transactions'!$J$44&lt;=EOMONTH($Q2322,0),$Q2322&lt;='Recurring Transactions'!$L$44),MAX(0,INT((MIN(EOMONTH($Q2322,0),'Recurring Transactions'!$L$44)-'Recurring Transactions'!$J$44)/7)+INT(-(MAX('Recurring Transactions'!$J$44,$Q2322)-'Recurring Transactions'!$J$44)/7)+1),0),IF('Recurring Transactions'!$F$44="Bi-weekly",IF(AND('Recurring Transactions'!$J$44&lt;=EOMONTH($Q2322,0),$Q2322&lt;='Recurring Transactions'!$L$44),MAX(0,INT((MIN(EOMONTH($Q2322,0),'Recurring Transactions'!$L$44)-'Recurring Transactions'!$J$44)/14)+INT(-(MAX('Recurring Transactions'!$J$44,$Q2322)-'Recurring Transactions'!$J$44)/14)+1),0),IF('Recurring Transactions'!$F$44="Quarterly",IF(AND(AND('Recurring Transactions'!$J$44&lt;=EOMONTH($Q2322,0),$Q2322&lt;='Recurring Transactions'!$L$44),MOD((YEAR($Q2322)-YEAR('Recurring Transactions'!$J$44))*12+MONTH($Q2322)-MONTH('Recurring Transactions'!$J$44),3)=0),1,0),IF('Recurring Transactions'!$F$44="Annually",IF(AND(AND('Recurring Transactions'!$J$44&lt;=EOMONTH($Q2322,0),$Q2322&lt;='Recurring Transactions'!$L$44),MONTH($Q2322)=MONTH('Recurring Transactions'!$J$44)),1,0),0)))))))*'Recurring Transactions'!$D$44)</f>
        <v/>
      </c>
    </row>
    <row r="2323">
      <c r="N2323" s="126">
        <f>'Recurring Transactions'!$A$44</f>
        <v/>
      </c>
      <c r="O2323" s="126">
        <f>'Recurring Transactions'!$B$44</f>
        <v/>
      </c>
      <c r="P2323" s="126">
        <f>'Recurring Transactions'!$E$44</f>
        <v/>
      </c>
      <c r="Q2323" s="72">
        <f>IF('Recurring Transactions'!$J$44="","",EDATE('Recurring Transactions'!$J$44,21))</f>
        <v/>
      </c>
      <c r="R2323" s="126">
        <f>IF($Q2323="","",TEXT($Q2323,"mmm yyyy"))</f>
        <v/>
      </c>
      <c r="S2323" s="124">
        <f>IF(OR('Recurring Transactions'!$A$44="",$Q2323=""),0,(IF('Recurring Transactions'!$F$44="Monthly",IF(AND('Recurring Transactions'!$J$44&lt;=EOMONTH($Q2323,0),$Q2323&lt;='Recurring Transactions'!$L$44),1,0),IF('Recurring Transactions'!$F$44="Semi-monthly",IF(AND('Recurring Transactions'!$J$44&lt;=EOMONTH($Q2323,0),$Q2323&lt;='Recurring Transactions'!$L$44),2,0),IF('Recurring Transactions'!$F$44="Weekly",IF(AND('Recurring Transactions'!$J$44&lt;=EOMONTH($Q2323,0),$Q2323&lt;='Recurring Transactions'!$L$44),MAX(0,INT((MIN(EOMONTH($Q2323,0),'Recurring Transactions'!$L$44)-'Recurring Transactions'!$J$44)/7)+INT(-(MAX('Recurring Transactions'!$J$44,$Q2323)-'Recurring Transactions'!$J$44)/7)+1),0),IF('Recurring Transactions'!$F$44="Bi-weekly",IF(AND('Recurring Transactions'!$J$44&lt;=EOMONTH($Q2323,0),$Q2323&lt;='Recurring Transactions'!$L$44),MAX(0,INT((MIN(EOMONTH($Q2323,0),'Recurring Transactions'!$L$44)-'Recurring Transactions'!$J$44)/14)+INT(-(MAX('Recurring Transactions'!$J$44,$Q2323)-'Recurring Transactions'!$J$44)/14)+1),0),IF('Recurring Transactions'!$F$44="Quarterly",IF(AND(AND('Recurring Transactions'!$J$44&lt;=EOMONTH($Q2323,0),$Q2323&lt;='Recurring Transactions'!$L$44),MOD((YEAR($Q2323)-YEAR('Recurring Transactions'!$J$44))*12+MONTH($Q2323)-MONTH('Recurring Transactions'!$J$44),3)=0),1,0),IF('Recurring Transactions'!$F$44="Annually",IF(AND(AND('Recurring Transactions'!$J$44&lt;=EOMONTH($Q2323,0),$Q2323&lt;='Recurring Transactions'!$L$44),MONTH($Q2323)=MONTH('Recurring Transactions'!$J$44)),1,0),0)))))))*'Recurring Transactions'!$D$44)</f>
        <v/>
      </c>
    </row>
    <row r="2324">
      <c r="N2324" s="126">
        <f>'Recurring Transactions'!$A$44</f>
        <v/>
      </c>
      <c r="O2324" s="126">
        <f>'Recurring Transactions'!$B$44</f>
        <v/>
      </c>
      <c r="P2324" s="126">
        <f>'Recurring Transactions'!$E$44</f>
        <v/>
      </c>
      <c r="Q2324" s="72">
        <f>IF('Recurring Transactions'!$J$44="","",EDATE('Recurring Transactions'!$J$44,22))</f>
        <v/>
      </c>
      <c r="R2324" s="126">
        <f>IF($Q2324="","",TEXT($Q2324,"mmm yyyy"))</f>
        <v/>
      </c>
      <c r="S2324" s="124">
        <f>IF(OR('Recurring Transactions'!$A$44="",$Q2324=""),0,(IF('Recurring Transactions'!$F$44="Monthly",IF(AND('Recurring Transactions'!$J$44&lt;=EOMONTH($Q2324,0),$Q2324&lt;='Recurring Transactions'!$L$44),1,0),IF('Recurring Transactions'!$F$44="Semi-monthly",IF(AND('Recurring Transactions'!$J$44&lt;=EOMONTH($Q2324,0),$Q2324&lt;='Recurring Transactions'!$L$44),2,0),IF('Recurring Transactions'!$F$44="Weekly",IF(AND('Recurring Transactions'!$J$44&lt;=EOMONTH($Q2324,0),$Q2324&lt;='Recurring Transactions'!$L$44),MAX(0,INT((MIN(EOMONTH($Q2324,0),'Recurring Transactions'!$L$44)-'Recurring Transactions'!$J$44)/7)+INT(-(MAX('Recurring Transactions'!$J$44,$Q2324)-'Recurring Transactions'!$J$44)/7)+1),0),IF('Recurring Transactions'!$F$44="Bi-weekly",IF(AND('Recurring Transactions'!$J$44&lt;=EOMONTH($Q2324,0),$Q2324&lt;='Recurring Transactions'!$L$44),MAX(0,INT((MIN(EOMONTH($Q2324,0),'Recurring Transactions'!$L$44)-'Recurring Transactions'!$J$44)/14)+INT(-(MAX('Recurring Transactions'!$J$44,$Q2324)-'Recurring Transactions'!$J$44)/14)+1),0),IF('Recurring Transactions'!$F$44="Quarterly",IF(AND(AND('Recurring Transactions'!$J$44&lt;=EOMONTH($Q2324,0),$Q2324&lt;='Recurring Transactions'!$L$44),MOD((YEAR($Q2324)-YEAR('Recurring Transactions'!$J$44))*12+MONTH($Q2324)-MONTH('Recurring Transactions'!$J$44),3)=0),1,0),IF('Recurring Transactions'!$F$44="Annually",IF(AND(AND('Recurring Transactions'!$J$44&lt;=EOMONTH($Q2324,0),$Q2324&lt;='Recurring Transactions'!$L$44),MONTH($Q2324)=MONTH('Recurring Transactions'!$J$44)),1,0),0)))))))*'Recurring Transactions'!$D$44)</f>
        <v/>
      </c>
    </row>
    <row r="2325">
      <c r="N2325" s="126">
        <f>'Recurring Transactions'!$A$44</f>
        <v/>
      </c>
      <c r="O2325" s="126">
        <f>'Recurring Transactions'!$B$44</f>
        <v/>
      </c>
      <c r="P2325" s="126">
        <f>'Recurring Transactions'!$E$44</f>
        <v/>
      </c>
      <c r="Q2325" s="72">
        <f>IF('Recurring Transactions'!$J$44="","",EDATE('Recurring Transactions'!$J$44,23))</f>
        <v/>
      </c>
      <c r="R2325" s="126">
        <f>IF($Q2325="","",TEXT($Q2325,"mmm yyyy"))</f>
        <v/>
      </c>
      <c r="S2325" s="124">
        <f>IF(OR('Recurring Transactions'!$A$44="",$Q2325=""),0,(IF('Recurring Transactions'!$F$44="Monthly",IF(AND('Recurring Transactions'!$J$44&lt;=EOMONTH($Q2325,0),$Q2325&lt;='Recurring Transactions'!$L$44),1,0),IF('Recurring Transactions'!$F$44="Semi-monthly",IF(AND('Recurring Transactions'!$J$44&lt;=EOMONTH($Q2325,0),$Q2325&lt;='Recurring Transactions'!$L$44),2,0),IF('Recurring Transactions'!$F$44="Weekly",IF(AND('Recurring Transactions'!$J$44&lt;=EOMONTH($Q2325,0),$Q2325&lt;='Recurring Transactions'!$L$44),MAX(0,INT((MIN(EOMONTH($Q2325,0),'Recurring Transactions'!$L$44)-'Recurring Transactions'!$J$44)/7)+INT(-(MAX('Recurring Transactions'!$J$44,$Q2325)-'Recurring Transactions'!$J$44)/7)+1),0),IF('Recurring Transactions'!$F$44="Bi-weekly",IF(AND('Recurring Transactions'!$J$44&lt;=EOMONTH($Q2325,0),$Q2325&lt;='Recurring Transactions'!$L$44),MAX(0,INT((MIN(EOMONTH($Q2325,0),'Recurring Transactions'!$L$44)-'Recurring Transactions'!$J$44)/14)+INT(-(MAX('Recurring Transactions'!$J$44,$Q2325)-'Recurring Transactions'!$J$44)/14)+1),0),IF('Recurring Transactions'!$F$44="Quarterly",IF(AND(AND('Recurring Transactions'!$J$44&lt;=EOMONTH($Q2325,0),$Q2325&lt;='Recurring Transactions'!$L$44),MOD((YEAR($Q2325)-YEAR('Recurring Transactions'!$J$44))*12+MONTH($Q2325)-MONTH('Recurring Transactions'!$J$44),3)=0),1,0),IF('Recurring Transactions'!$F$44="Annually",IF(AND(AND('Recurring Transactions'!$J$44&lt;=EOMONTH($Q2325,0),$Q2325&lt;='Recurring Transactions'!$L$44),MONTH($Q2325)=MONTH('Recurring Transactions'!$J$44)),1,0),0)))))))*'Recurring Transactions'!$D$44)</f>
        <v/>
      </c>
    </row>
    <row r="2326">
      <c r="N2326" s="126">
        <f>'Recurring Transactions'!$A$44</f>
        <v/>
      </c>
      <c r="O2326" s="126">
        <f>'Recurring Transactions'!$B$44</f>
        <v/>
      </c>
      <c r="P2326" s="126">
        <f>'Recurring Transactions'!$E$44</f>
        <v/>
      </c>
      <c r="Q2326" s="72">
        <f>IF('Recurring Transactions'!$J$44="","",EDATE('Recurring Transactions'!$J$44,24))</f>
        <v/>
      </c>
      <c r="R2326" s="126">
        <f>IF($Q2326="","",TEXT($Q2326,"mmm yyyy"))</f>
        <v/>
      </c>
      <c r="S2326" s="124">
        <f>IF(OR('Recurring Transactions'!$A$44="",$Q2326=""),0,(IF('Recurring Transactions'!$F$44="Monthly",IF(AND('Recurring Transactions'!$J$44&lt;=EOMONTH($Q2326,0),$Q2326&lt;='Recurring Transactions'!$L$44),1,0),IF('Recurring Transactions'!$F$44="Semi-monthly",IF(AND('Recurring Transactions'!$J$44&lt;=EOMONTH($Q2326,0),$Q2326&lt;='Recurring Transactions'!$L$44),2,0),IF('Recurring Transactions'!$F$44="Weekly",IF(AND('Recurring Transactions'!$J$44&lt;=EOMONTH($Q2326,0),$Q2326&lt;='Recurring Transactions'!$L$44),MAX(0,INT((MIN(EOMONTH($Q2326,0),'Recurring Transactions'!$L$44)-'Recurring Transactions'!$J$44)/7)+INT(-(MAX('Recurring Transactions'!$J$44,$Q2326)-'Recurring Transactions'!$J$44)/7)+1),0),IF('Recurring Transactions'!$F$44="Bi-weekly",IF(AND('Recurring Transactions'!$J$44&lt;=EOMONTH($Q2326,0),$Q2326&lt;='Recurring Transactions'!$L$44),MAX(0,INT((MIN(EOMONTH($Q2326,0),'Recurring Transactions'!$L$44)-'Recurring Transactions'!$J$44)/14)+INT(-(MAX('Recurring Transactions'!$J$44,$Q2326)-'Recurring Transactions'!$J$44)/14)+1),0),IF('Recurring Transactions'!$F$44="Quarterly",IF(AND(AND('Recurring Transactions'!$J$44&lt;=EOMONTH($Q2326,0),$Q2326&lt;='Recurring Transactions'!$L$44),MOD((YEAR($Q2326)-YEAR('Recurring Transactions'!$J$44))*12+MONTH($Q2326)-MONTH('Recurring Transactions'!$J$44),3)=0),1,0),IF('Recurring Transactions'!$F$44="Annually",IF(AND(AND('Recurring Transactions'!$J$44&lt;=EOMONTH($Q2326,0),$Q2326&lt;='Recurring Transactions'!$L$44),MONTH($Q2326)=MONTH('Recurring Transactions'!$J$44)),1,0),0)))))))*'Recurring Transactions'!$D$44)</f>
        <v/>
      </c>
    </row>
    <row r="2327">
      <c r="N2327" s="126">
        <f>'Recurring Transactions'!$A$44</f>
        <v/>
      </c>
      <c r="O2327" s="126">
        <f>'Recurring Transactions'!$B$44</f>
        <v/>
      </c>
      <c r="P2327" s="126">
        <f>'Recurring Transactions'!$E$44</f>
        <v/>
      </c>
      <c r="Q2327" s="72">
        <f>IF('Recurring Transactions'!$J$44="","",EDATE('Recurring Transactions'!$J$44,25))</f>
        <v/>
      </c>
      <c r="R2327" s="126">
        <f>IF($Q2327="","",TEXT($Q2327,"mmm yyyy"))</f>
        <v/>
      </c>
      <c r="S2327" s="124">
        <f>IF(OR('Recurring Transactions'!$A$44="",$Q2327=""),0,(IF('Recurring Transactions'!$F$44="Monthly",IF(AND('Recurring Transactions'!$J$44&lt;=EOMONTH($Q2327,0),$Q2327&lt;='Recurring Transactions'!$L$44),1,0),IF('Recurring Transactions'!$F$44="Semi-monthly",IF(AND('Recurring Transactions'!$J$44&lt;=EOMONTH($Q2327,0),$Q2327&lt;='Recurring Transactions'!$L$44),2,0),IF('Recurring Transactions'!$F$44="Weekly",IF(AND('Recurring Transactions'!$J$44&lt;=EOMONTH($Q2327,0),$Q2327&lt;='Recurring Transactions'!$L$44),MAX(0,INT((MIN(EOMONTH($Q2327,0),'Recurring Transactions'!$L$44)-'Recurring Transactions'!$J$44)/7)+INT(-(MAX('Recurring Transactions'!$J$44,$Q2327)-'Recurring Transactions'!$J$44)/7)+1),0),IF('Recurring Transactions'!$F$44="Bi-weekly",IF(AND('Recurring Transactions'!$J$44&lt;=EOMONTH($Q2327,0),$Q2327&lt;='Recurring Transactions'!$L$44),MAX(0,INT((MIN(EOMONTH($Q2327,0),'Recurring Transactions'!$L$44)-'Recurring Transactions'!$J$44)/14)+INT(-(MAX('Recurring Transactions'!$J$44,$Q2327)-'Recurring Transactions'!$J$44)/14)+1),0),IF('Recurring Transactions'!$F$44="Quarterly",IF(AND(AND('Recurring Transactions'!$J$44&lt;=EOMONTH($Q2327,0),$Q2327&lt;='Recurring Transactions'!$L$44),MOD((YEAR($Q2327)-YEAR('Recurring Transactions'!$J$44))*12+MONTH($Q2327)-MONTH('Recurring Transactions'!$J$44),3)=0),1,0),IF('Recurring Transactions'!$F$44="Annually",IF(AND(AND('Recurring Transactions'!$J$44&lt;=EOMONTH($Q2327,0),$Q2327&lt;='Recurring Transactions'!$L$44),MONTH($Q2327)=MONTH('Recurring Transactions'!$J$44)),1,0),0)))))))*'Recurring Transactions'!$D$44)</f>
        <v/>
      </c>
    </row>
    <row r="2328">
      <c r="N2328" s="126">
        <f>'Recurring Transactions'!$A$44</f>
        <v/>
      </c>
      <c r="O2328" s="126">
        <f>'Recurring Transactions'!$B$44</f>
        <v/>
      </c>
      <c r="P2328" s="126">
        <f>'Recurring Transactions'!$E$44</f>
        <v/>
      </c>
      <c r="Q2328" s="72">
        <f>IF('Recurring Transactions'!$J$44="","",EDATE('Recurring Transactions'!$J$44,26))</f>
        <v/>
      </c>
      <c r="R2328" s="126">
        <f>IF($Q2328="","",TEXT($Q2328,"mmm yyyy"))</f>
        <v/>
      </c>
      <c r="S2328" s="124">
        <f>IF(OR('Recurring Transactions'!$A$44="",$Q2328=""),0,(IF('Recurring Transactions'!$F$44="Monthly",IF(AND('Recurring Transactions'!$J$44&lt;=EOMONTH($Q2328,0),$Q2328&lt;='Recurring Transactions'!$L$44),1,0),IF('Recurring Transactions'!$F$44="Semi-monthly",IF(AND('Recurring Transactions'!$J$44&lt;=EOMONTH($Q2328,0),$Q2328&lt;='Recurring Transactions'!$L$44),2,0),IF('Recurring Transactions'!$F$44="Weekly",IF(AND('Recurring Transactions'!$J$44&lt;=EOMONTH($Q2328,0),$Q2328&lt;='Recurring Transactions'!$L$44),MAX(0,INT((MIN(EOMONTH($Q2328,0),'Recurring Transactions'!$L$44)-'Recurring Transactions'!$J$44)/7)+INT(-(MAX('Recurring Transactions'!$J$44,$Q2328)-'Recurring Transactions'!$J$44)/7)+1),0),IF('Recurring Transactions'!$F$44="Bi-weekly",IF(AND('Recurring Transactions'!$J$44&lt;=EOMONTH($Q2328,0),$Q2328&lt;='Recurring Transactions'!$L$44),MAX(0,INT((MIN(EOMONTH($Q2328,0),'Recurring Transactions'!$L$44)-'Recurring Transactions'!$J$44)/14)+INT(-(MAX('Recurring Transactions'!$J$44,$Q2328)-'Recurring Transactions'!$J$44)/14)+1),0),IF('Recurring Transactions'!$F$44="Quarterly",IF(AND(AND('Recurring Transactions'!$J$44&lt;=EOMONTH($Q2328,0),$Q2328&lt;='Recurring Transactions'!$L$44),MOD((YEAR($Q2328)-YEAR('Recurring Transactions'!$J$44))*12+MONTH($Q2328)-MONTH('Recurring Transactions'!$J$44),3)=0),1,0),IF('Recurring Transactions'!$F$44="Annually",IF(AND(AND('Recurring Transactions'!$J$44&lt;=EOMONTH($Q2328,0),$Q2328&lt;='Recurring Transactions'!$L$44),MONTH($Q2328)=MONTH('Recurring Transactions'!$J$44)),1,0),0)))))))*'Recurring Transactions'!$D$44)</f>
        <v/>
      </c>
    </row>
    <row r="2329">
      <c r="N2329" s="126">
        <f>'Recurring Transactions'!$A$44</f>
        <v/>
      </c>
      <c r="O2329" s="126">
        <f>'Recurring Transactions'!$B$44</f>
        <v/>
      </c>
      <c r="P2329" s="126">
        <f>'Recurring Transactions'!$E$44</f>
        <v/>
      </c>
      <c r="Q2329" s="72">
        <f>IF('Recurring Transactions'!$J$44="","",EDATE('Recurring Transactions'!$J$44,27))</f>
        <v/>
      </c>
      <c r="R2329" s="126">
        <f>IF($Q2329="","",TEXT($Q2329,"mmm yyyy"))</f>
        <v/>
      </c>
      <c r="S2329" s="124">
        <f>IF(OR('Recurring Transactions'!$A$44="",$Q2329=""),0,(IF('Recurring Transactions'!$F$44="Monthly",IF(AND('Recurring Transactions'!$J$44&lt;=EOMONTH($Q2329,0),$Q2329&lt;='Recurring Transactions'!$L$44),1,0),IF('Recurring Transactions'!$F$44="Semi-monthly",IF(AND('Recurring Transactions'!$J$44&lt;=EOMONTH($Q2329,0),$Q2329&lt;='Recurring Transactions'!$L$44),2,0),IF('Recurring Transactions'!$F$44="Weekly",IF(AND('Recurring Transactions'!$J$44&lt;=EOMONTH($Q2329,0),$Q2329&lt;='Recurring Transactions'!$L$44),MAX(0,INT((MIN(EOMONTH($Q2329,0),'Recurring Transactions'!$L$44)-'Recurring Transactions'!$J$44)/7)+INT(-(MAX('Recurring Transactions'!$J$44,$Q2329)-'Recurring Transactions'!$J$44)/7)+1),0),IF('Recurring Transactions'!$F$44="Bi-weekly",IF(AND('Recurring Transactions'!$J$44&lt;=EOMONTH($Q2329,0),$Q2329&lt;='Recurring Transactions'!$L$44),MAX(0,INT((MIN(EOMONTH($Q2329,0),'Recurring Transactions'!$L$44)-'Recurring Transactions'!$J$44)/14)+INT(-(MAX('Recurring Transactions'!$J$44,$Q2329)-'Recurring Transactions'!$J$44)/14)+1),0),IF('Recurring Transactions'!$F$44="Quarterly",IF(AND(AND('Recurring Transactions'!$J$44&lt;=EOMONTH($Q2329,0),$Q2329&lt;='Recurring Transactions'!$L$44),MOD((YEAR($Q2329)-YEAR('Recurring Transactions'!$J$44))*12+MONTH($Q2329)-MONTH('Recurring Transactions'!$J$44),3)=0),1,0),IF('Recurring Transactions'!$F$44="Annually",IF(AND(AND('Recurring Transactions'!$J$44&lt;=EOMONTH($Q2329,0),$Q2329&lt;='Recurring Transactions'!$L$44),MONTH($Q2329)=MONTH('Recurring Transactions'!$J$44)),1,0),0)))))))*'Recurring Transactions'!$D$44)</f>
        <v/>
      </c>
    </row>
    <row r="2330">
      <c r="N2330" s="126">
        <f>'Recurring Transactions'!$A$44</f>
        <v/>
      </c>
      <c r="O2330" s="126">
        <f>'Recurring Transactions'!$B$44</f>
        <v/>
      </c>
      <c r="P2330" s="126">
        <f>'Recurring Transactions'!$E$44</f>
        <v/>
      </c>
      <c r="Q2330" s="72">
        <f>IF('Recurring Transactions'!$J$44="","",EDATE('Recurring Transactions'!$J$44,28))</f>
        <v/>
      </c>
      <c r="R2330" s="126">
        <f>IF($Q2330="","",TEXT($Q2330,"mmm yyyy"))</f>
        <v/>
      </c>
      <c r="S2330" s="124">
        <f>IF(OR('Recurring Transactions'!$A$44="",$Q2330=""),0,(IF('Recurring Transactions'!$F$44="Monthly",IF(AND('Recurring Transactions'!$J$44&lt;=EOMONTH($Q2330,0),$Q2330&lt;='Recurring Transactions'!$L$44),1,0),IF('Recurring Transactions'!$F$44="Semi-monthly",IF(AND('Recurring Transactions'!$J$44&lt;=EOMONTH($Q2330,0),$Q2330&lt;='Recurring Transactions'!$L$44),2,0),IF('Recurring Transactions'!$F$44="Weekly",IF(AND('Recurring Transactions'!$J$44&lt;=EOMONTH($Q2330,0),$Q2330&lt;='Recurring Transactions'!$L$44),MAX(0,INT((MIN(EOMONTH($Q2330,0),'Recurring Transactions'!$L$44)-'Recurring Transactions'!$J$44)/7)+INT(-(MAX('Recurring Transactions'!$J$44,$Q2330)-'Recurring Transactions'!$J$44)/7)+1),0),IF('Recurring Transactions'!$F$44="Bi-weekly",IF(AND('Recurring Transactions'!$J$44&lt;=EOMONTH($Q2330,0),$Q2330&lt;='Recurring Transactions'!$L$44),MAX(0,INT((MIN(EOMONTH($Q2330,0),'Recurring Transactions'!$L$44)-'Recurring Transactions'!$J$44)/14)+INT(-(MAX('Recurring Transactions'!$J$44,$Q2330)-'Recurring Transactions'!$J$44)/14)+1),0),IF('Recurring Transactions'!$F$44="Quarterly",IF(AND(AND('Recurring Transactions'!$J$44&lt;=EOMONTH($Q2330,0),$Q2330&lt;='Recurring Transactions'!$L$44),MOD((YEAR($Q2330)-YEAR('Recurring Transactions'!$J$44))*12+MONTH($Q2330)-MONTH('Recurring Transactions'!$J$44),3)=0),1,0),IF('Recurring Transactions'!$F$44="Annually",IF(AND(AND('Recurring Transactions'!$J$44&lt;=EOMONTH($Q2330,0),$Q2330&lt;='Recurring Transactions'!$L$44),MONTH($Q2330)=MONTH('Recurring Transactions'!$J$44)),1,0),0)))))))*'Recurring Transactions'!$D$44)</f>
        <v/>
      </c>
    </row>
    <row r="2331">
      <c r="N2331" s="126">
        <f>'Recurring Transactions'!$A$44</f>
        <v/>
      </c>
      <c r="O2331" s="126">
        <f>'Recurring Transactions'!$B$44</f>
        <v/>
      </c>
      <c r="P2331" s="126">
        <f>'Recurring Transactions'!$E$44</f>
        <v/>
      </c>
      <c r="Q2331" s="72">
        <f>IF('Recurring Transactions'!$J$44="","",EDATE('Recurring Transactions'!$J$44,29))</f>
        <v/>
      </c>
      <c r="R2331" s="126">
        <f>IF($Q2331="","",TEXT($Q2331,"mmm yyyy"))</f>
        <v/>
      </c>
      <c r="S2331" s="124">
        <f>IF(OR('Recurring Transactions'!$A$44="",$Q2331=""),0,(IF('Recurring Transactions'!$F$44="Monthly",IF(AND('Recurring Transactions'!$J$44&lt;=EOMONTH($Q2331,0),$Q2331&lt;='Recurring Transactions'!$L$44),1,0),IF('Recurring Transactions'!$F$44="Semi-monthly",IF(AND('Recurring Transactions'!$J$44&lt;=EOMONTH($Q2331,0),$Q2331&lt;='Recurring Transactions'!$L$44),2,0),IF('Recurring Transactions'!$F$44="Weekly",IF(AND('Recurring Transactions'!$J$44&lt;=EOMONTH($Q2331,0),$Q2331&lt;='Recurring Transactions'!$L$44),MAX(0,INT((MIN(EOMONTH($Q2331,0),'Recurring Transactions'!$L$44)-'Recurring Transactions'!$J$44)/7)+INT(-(MAX('Recurring Transactions'!$J$44,$Q2331)-'Recurring Transactions'!$J$44)/7)+1),0),IF('Recurring Transactions'!$F$44="Bi-weekly",IF(AND('Recurring Transactions'!$J$44&lt;=EOMONTH($Q2331,0),$Q2331&lt;='Recurring Transactions'!$L$44),MAX(0,INT((MIN(EOMONTH($Q2331,0),'Recurring Transactions'!$L$44)-'Recurring Transactions'!$J$44)/14)+INT(-(MAX('Recurring Transactions'!$J$44,$Q2331)-'Recurring Transactions'!$J$44)/14)+1),0),IF('Recurring Transactions'!$F$44="Quarterly",IF(AND(AND('Recurring Transactions'!$J$44&lt;=EOMONTH($Q2331,0),$Q2331&lt;='Recurring Transactions'!$L$44),MOD((YEAR($Q2331)-YEAR('Recurring Transactions'!$J$44))*12+MONTH($Q2331)-MONTH('Recurring Transactions'!$J$44),3)=0),1,0),IF('Recurring Transactions'!$F$44="Annually",IF(AND(AND('Recurring Transactions'!$J$44&lt;=EOMONTH($Q2331,0),$Q2331&lt;='Recurring Transactions'!$L$44),MONTH($Q2331)=MONTH('Recurring Transactions'!$J$44)),1,0),0)))))))*'Recurring Transactions'!$D$44)</f>
        <v/>
      </c>
    </row>
    <row r="2332">
      <c r="N2332" s="126">
        <f>'Recurring Transactions'!$A$44</f>
        <v/>
      </c>
      <c r="O2332" s="126">
        <f>'Recurring Transactions'!$B$44</f>
        <v/>
      </c>
      <c r="P2332" s="126">
        <f>'Recurring Transactions'!$E$44</f>
        <v/>
      </c>
      <c r="Q2332" s="72">
        <f>IF('Recurring Transactions'!$J$44="","",EDATE('Recurring Transactions'!$J$44,30))</f>
        <v/>
      </c>
      <c r="R2332" s="126">
        <f>IF($Q2332="","",TEXT($Q2332,"mmm yyyy"))</f>
        <v/>
      </c>
      <c r="S2332" s="124">
        <f>IF(OR('Recurring Transactions'!$A$44="",$Q2332=""),0,(IF('Recurring Transactions'!$F$44="Monthly",IF(AND('Recurring Transactions'!$J$44&lt;=EOMONTH($Q2332,0),$Q2332&lt;='Recurring Transactions'!$L$44),1,0),IF('Recurring Transactions'!$F$44="Semi-monthly",IF(AND('Recurring Transactions'!$J$44&lt;=EOMONTH($Q2332,0),$Q2332&lt;='Recurring Transactions'!$L$44),2,0),IF('Recurring Transactions'!$F$44="Weekly",IF(AND('Recurring Transactions'!$J$44&lt;=EOMONTH($Q2332,0),$Q2332&lt;='Recurring Transactions'!$L$44),MAX(0,INT((MIN(EOMONTH($Q2332,0),'Recurring Transactions'!$L$44)-'Recurring Transactions'!$J$44)/7)+INT(-(MAX('Recurring Transactions'!$J$44,$Q2332)-'Recurring Transactions'!$J$44)/7)+1),0),IF('Recurring Transactions'!$F$44="Bi-weekly",IF(AND('Recurring Transactions'!$J$44&lt;=EOMONTH($Q2332,0),$Q2332&lt;='Recurring Transactions'!$L$44),MAX(0,INT((MIN(EOMONTH($Q2332,0),'Recurring Transactions'!$L$44)-'Recurring Transactions'!$J$44)/14)+INT(-(MAX('Recurring Transactions'!$J$44,$Q2332)-'Recurring Transactions'!$J$44)/14)+1),0),IF('Recurring Transactions'!$F$44="Quarterly",IF(AND(AND('Recurring Transactions'!$J$44&lt;=EOMONTH($Q2332,0),$Q2332&lt;='Recurring Transactions'!$L$44),MOD((YEAR($Q2332)-YEAR('Recurring Transactions'!$J$44))*12+MONTH($Q2332)-MONTH('Recurring Transactions'!$J$44),3)=0),1,0),IF('Recurring Transactions'!$F$44="Annually",IF(AND(AND('Recurring Transactions'!$J$44&lt;=EOMONTH($Q2332,0),$Q2332&lt;='Recurring Transactions'!$L$44),MONTH($Q2332)=MONTH('Recurring Transactions'!$J$44)),1,0),0)))))))*'Recurring Transactions'!$D$44)</f>
        <v/>
      </c>
    </row>
    <row r="2333">
      <c r="N2333" s="126">
        <f>'Recurring Transactions'!$A$44</f>
        <v/>
      </c>
      <c r="O2333" s="126">
        <f>'Recurring Transactions'!$B$44</f>
        <v/>
      </c>
      <c r="P2333" s="126">
        <f>'Recurring Transactions'!$E$44</f>
        <v/>
      </c>
      <c r="Q2333" s="72">
        <f>IF('Recurring Transactions'!$J$44="","",EDATE('Recurring Transactions'!$J$44,31))</f>
        <v/>
      </c>
      <c r="R2333" s="126">
        <f>IF($Q2333="","",TEXT($Q2333,"mmm yyyy"))</f>
        <v/>
      </c>
      <c r="S2333" s="124">
        <f>IF(OR('Recurring Transactions'!$A$44="",$Q2333=""),0,(IF('Recurring Transactions'!$F$44="Monthly",IF(AND('Recurring Transactions'!$J$44&lt;=EOMONTH($Q2333,0),$Q2333&lt;='Recurring Transactions'!$L$44),1,0),IF('Recurring Transactions'!$F$44="Semi-monthly",IF(AND('Recurring Transactions'!$J$44&lt;=EOMONTH($Q2333,0),$Q2333&lt;='Recurring Transactions'!$L$44),2,0),IF('Recurring Transactions'!$F$44="Weekly",IF(AND('Recurring Transactions'!$J$44&lt;=EOMONTH($Q2333,0),$Q2333&lt;='Recurring Transactions'!$L$44),MAX(0,INT((MIN(EOMONTH($Q2333,0),'Recurring Transactions'!$L$44)-'Recurring Transactions'!$J$44)/7)+INT(-(MAX('Recurring Transactions'!$J$44,$Q2333)-'Recurring Transactions'!$J$44)/7)+1),0),IF('Recurring Transactions'!$F$44="Bi-weekly",IF(AND('Recurring Transactions'!$J$44&lt;=EOMONTH($Q2333,0),$Q2333&lt;='Recurring Transactions'!$L$44),MAX(0,INT((MIN(EOMONTH($Q2333,0),'Recurring Transactions'!$L$44)-'Recurring Transactions'!$J$44)/14)+INT(-(MAX('Recurring Transactions'!$J$44,$Q2333)-'Recurring Transactions'!$J$44)/14)+1),0),IF('Recurring Transactions'!$F$44="Quarterly",IF(AND(AND('Recurring Transactions'!$J$44&lt;=EOMONTH($Q2333,0),$Q2333&lt;='Recurring Transactions'!$L$44),MOD((YEAR($Q2333)-YEAR('Recurring Transactions'!$J$44))*12+MONTH($Q2333)-MONTH('Recurring Transactions'!$J$44),3)=0),1,0),IF('Recurring Transactions'!$F$44="Annually",IF(AND(AND('Recurring Transactions'!$J$44&lt;=EOMONTH($Q2333,0),$Q2333&lt;='Recurring Transactions'!$L$44),MONTH($Q2333)=MONTH('Recurring Transactions'!$J$44)),1,0),0)))))))*'Recurring Transactions'!$D$44)</f>
        <v/>
      </c>
    </row>
    <row r="2334">
      <c r="N2334" s="126">
        <f>'Recurring Transactions'!$A$44</f>
        <v/>
      </c>
      <c r="O2334" s="126">
        <f>'Recurring Transactions'!$B$44</f>
        <v/>
      </c>
      <c r="P2334" s="126">
        <f>'Recurring Transactions'!$E$44</f>
        <v/>
      </c>
      <c r="Q2334" s="72">
        <f>IF('Recurring Transactions'!$J$44="","",EDATE('Recurring Transactions'!$J$44,32))</f>
        <v/>
      </c>
      <c r="R2334" s="126">
        <f>IF($Q2334="","",TEXT($Q2334,"mmm yyyy"))</f>
        <v/>
      </c>
      <c r="S2334" s="124">
        <f>IF(OR('Recurring Transactions'!$A$44="",$Q2334=""),0,(IF('Recurring Transactions'!$F$44="Monthly",IF(AND('Recurring Transactions'!$J$44&lt;=EOMONTH($Q2334,0),$Q2334&lt;='Recurring Transactions'!$L$44),1,0),IF('Recurring Transactions'!$F$44="Semi-monthly",IF(AND('Recurring Transactions'!$J$44&lt;=EOMONTH($Q2334,0),$Q2334&lt;='Recurring Transactions'!$L$44),2,0),IF('Recurring Transactions'!$F$44="Weekly",IF(AND('Recurring Transactions'!$J$44&lt;=EOMONTH($Q2334,0),$Q2334&lt;='Recurring Transactions'!$L$44),MAX(0,INT((MIN(EOMONTH($Q2334,0),'Recurring Transactions'!$L$44)-'Recurring Transactions'!$J$44)/7)+INT(-(MAX('Recurring Transactions'!$J$44,$Q2334)-'Recurring Transactions'!$J$44)/7)+1),0),IF('Recurring Transactions'!$F$44="Bi-weekly",IF(AND('Recurring Transactions'!$J$44&lt;=EOMONTH($Q2334,0),$Q2334&lt;='Recurring Transactions'!$L$44),MAX(0,INT((MIN(EOMONTH($Q2334,0),'Recurring Transactions'!$L$44)-'Recurring Transactions'!$J$44)/14)+INT(-(MAX('Recurring Transactions'!$J$44,$Q2334)-'Recurring Transactions'!$J$44)/14)+1),0),IF('Recurring Transactions'!$F$44="Quarterly",IF(AND(AND('Recurring Transactions'!$J$44&lt;=EOMONTH($Q2334,0),$Q2334&lt;='Recurring Transactions'!$L$44),MOD((YEAR($Q2334)-YEAR('Recurring Transactions'!$J$44))*12+MONTH($Q2334)-MONTH('Recurring Transactions'!$J$44),3)=0),1,0),IF('Recurring Transactions'!$F$44="Annually",IF(AND(AND('Recurring Transactions'!$J$44&lt;=EOMONTH($Q2334,0),$Q2334&lt;='Recurring Transactions'!$L$44),MONTH($Q2334)=MONTH('Recurring Transactions'!$J$44)),1,0),0)))))))*'Recurring Transactions'!$D$44)</f>
        <v/>
      </c>
    </row>
    <row r="2335">
      <c r="N2335" s="126">
        <f>'Recurring Transactions'!$A$44</f>
        <v/>
      </c>
      <c r="O2335" s="126">
        <f>'Recurring Transactions'!$B$44</f>
        <v/>
      </c>
      <c r="P2335" s="126">
        <f>'Recurring Transactions'!$E$44</f>
        <v/>
      </c>
      <c r="Q2335" s="72">
        <f>IF('Recurring Transactions'!$J$44="","",EDATE('Recurring Transactions'!$J$44,33))</f>
        <v/>
      </c>
      <c r="R2335" s="126">
        <f>IF($Q2335="","",TEXT($Q2335,"mmm yyyy"))</f>
        <v/>
      </c>
      <c r="S2335" s="124">
        <f>IF(OR('Recurring Transactions'!$A$44="",$Q2335=""),0,(IF('Recurring Transactions'!$F$44="Monthly",IF(AND('Recurring Transactions'!$J$44&lt;=EOMONTH($Q2335,0),$Q2335&lt;='Recurring Transactions'!$L$44),1,0),IF('Recurring Transactions'!$F$44="Semi-monthly",IF(AND('Recurring Transactions'!$J$44&lt;=EOMONTH($Q2335,0),$Q2335&lt;='Recurring Transactions'!$L$44),2,0),IF('Recurring Transactions'!$F$44="Weekly",IF(AND('Recurring Transactions'!$J$44&lt;=EOMONTH($Q2335,0),$Q2335&lt;='Recurring Transactions'!$L$44),MAX(0,INT((MIN(EOMONTH($Q2335,0),'Recurring Transactions'!$L$44)-'Recurring Transactions'!$J$44)/7)+INT(-(MAX('Recurring Transactions'!$J$44,$Q2335)-'Recurring Transactions'!$J$44)/7)+1),0),IF('Recurring Transactions'!$F$44="Bi-weekly",IF(AND('Recurring Transactions'!$J$44&lt;=EOMONTH($Q2335,0),$Q2335&lt;='Recurring Transactions'!$L$44),MAX(0,INT((MIN(EOMONTH($Q2335,0),'Recurring Transactions'!$L$44)-'Recurring Transactions'!$J$44)/14)+INT(-(MAX('Recurring Transactions'!$J$44,$Q2335)-'Recurring Transactions'!$J$44)/14)+1),0),IF('Recurring Transactions'!$F$44="Quarterly",IF(AND(AND('Recurring Transactions'!$J$44&lt;=EOMONTH($Q2335,0),$Q2335&lt;='Recurring Transactions'!$L$44),MOD((YEAR($Q2335)-YEAR('Recurring Transactions'!$J$44))*12+MONTH($Q2335)-MONTH('Recurring Transactions'!$J$44),3)=0),1,0),IF('Recurring Transactions'!$F$44="Annually",IF(AND(AND('Recurring Transactions'!$J$44&lt;=EOMONTH($Q2335,0),$Q2335&lt;='Recurring Transactions'!$L$44),MONTH($Q2335)=MONTH('Recurring Transactions'!$J$44)),1,0),0)))))))*'Recurring Transactions'!$D$44)</f>
        <v/>
      </c>
    </row>
    <row r="2336">
      <c r="N2336" s="126">
        <f>'Recurring Transactions'!$A$44</f>
        <v/>
      </c>
      <c r="O2336" s="126">
        <f>'Recurring Transactions'!$B$44</f>
        <v/>
      </c>
      <c r="P2336" s="126">
        <f>'Recurring Transactions'!$E$44</f>
        <v/>
      </c>
      <c r="Q2336" s="72">
        <f>IF('Recurring Transactions'!$J$44="","",EDATE('Recurring Transactions'!$J$44,34))</f>
        <v/>
      </c>
      <c r="R2336" s="126">
        <f>IF($Q2336="","",TEXT($Q2336,"mmm yyyy"))</f>
        <v/>
      </c>
      <c r="S2336" s="124">
        <f>IF(OR('Recurring Transactions'!$A$44="",$Q2336=""),0,(IF('Recurring Transactions'!$F$44="Monthly",IF(AND('Recurring Transactions'!$J$44&lt;=EOMONTH($Q2336,0),$Q2336&lt;='Recurring Transactions'!$L$44),1,0),IF('Recurring Transactions'!$F$44="Semi-monthly",IF(AND('Recurring Transactions'!$J$44&lt;=EOMONTH($Q2336,0),$Q2336&lt;='Recurring Transactions'!$L$44),2,0),IF('Recurring Transactions'!$F$44="Weekly",IF(AND('Recurring Transactions'!$J$44&lt;=EOMONTH($Q2336,0),$Q2336&lt;='Recurring Transactions'!$L$44),MAX(0,INT((MIN(EOMONTH($Q2336,0),'Recurring Transactions'!$L$44)-'Recurring Transactions'!$J$44)/7)+INT(-(MAX('Recurring Transactions'!$J$44,$Q2336)-'Recurring Transactions'!$J$44)/7)+1),0),IF('Recurring Transactions'!$F$44="Bi-weekly",IF(AND('Recurring Transactions'!$J$44&lt;=EOMONTH($Q2336,0),$Q2336&lt;='Recurring Transactions'!$L$44),MAX(0,INT((MIN(EOMONTH($Q2336,0),'Recurring Transactions'!$L$44)-'Recurring Transactions'!$J$44)/14)+INT(-(MAX('Recurring Transactions'!$J$44,$Q2336)-'Recurring Transactions'!$J$44)/14)+1),0),IF('Recurring Transactions'!$F$44="Quarterly",IF(AND(AND('Recurring Transactions'!$J$44&lt;=EOMONTH($Q2336,0),$Q2336&lt;='Recurring Transactions'!$L$44),MOD((YEAR($Q2336)-YEAR('Recurring Transactions'!$J$44))*12+MONTH($Q2336)-MONTH('Recurring Transactions'!$J$44),3)=0),1,0),IF('Recurring Transactions'!$F$44="Annually",IF(AND(AND('Recurring Transactions'!$J$44&lt;=EOMONTH($Q2336,0),$Q2336&lt;='Recurring Transactions'!$L$44),MONTH($Q2336)=MONTH('Recurring Transactions'!$J$44)),1,0),0)))))))*'Recurring Transactions'!$D$44)</f>
        <v/>
      </c>
    </row>
    <row r="2337">
      <c r="N2337" s="126">
        <f>'Recurring Transactions'!$A$44</f>
        <v/>
      </c>
      <c r="O2337" s="126">
        <f>'Recurring Transactions'!$B$44</f>
        <v/>
      </c>
      <c r="P2337" s="126">
        <f>'Recurring Transactions'!$E$44</f>
        <v/>
      </c>
      <c r="Q2337" s="72">
        <f>IF('Recurring Transactions'!$J$44="","",EDATE('Recurring Transactions'!$J$44,35))</f>
        <v/>
      </c>
      <c r="R2337" s="126">
        <f>IF($Q2337="","",TEXT($Q2337,"mmm yyyy"))</f>
        <v/>
      </c>
      <c r="S2337" s="124">
        <f>IF(OR('Recurring Transactions'!$A$44="",$Q2337=""),0,(IF('Recurring Transactions'!$F$44="Monthly",IF(AND('Recurring Transactions'!$J$44&lt;=EOMONTH($Q2337,0),$Q2337&lt;='Recurring Transactions'!$L$44),1,0),IF('Recurring Transactions'!$F$44="Semi-monthly",IF(AND('Recurring Transactions'!$J$44&lt;=EOMONTH($Q2337,0),$Q2337&lt;='Recurring Transactions'!$L$44),2,0),IF('Recurring Transactions'!$F$44="Weekly",IF(AND('Recurring Transactions'!$J$44&lt;=EOMONTH($Q2337,0),$Q2337&lt;='Recurring Transactions'!$L$44),MAX(0,INT((MIN(EOMONTH($Q2337,0),'Recurring Transactions'!$L$44)-'Recurring Transactions'!$J$44)/7)+INT(-(MAX('Recurring Transactions'!$J$44,$Q2337)-'Recurring Transactions'!$J$44)/7)+1),0),IF('Recurring Transactions'!$F$44="Bi-weekly",IF(AND('Recurring Transactions'!$J$44&lt;=EOMONTH($Q2337,0),$Q2337&lt;='Recurring Transactions'!$L$44),MAX(0,INT((MIN(EOMONTH($Q2337,0),'Recurring Transactions'!$L$44)-'Recurring Transactions'!$J$44)/14)+INT(-(MAX('Recurring Transactions'!$J$44,$Q2337)-'Recurring Transactions'!$J$44)/14)+1),0),IF('Recurring Transactions'!$F$44="Quarterly",IF(AND(AND('Recurring Transactions'!$J$44&lt;=EOMONTH($Q2337,0),$Q2337&lt;='Recurring Transactions'!$L$44),MOD((YEAR($Q2337)-YEAR('Recurring Transactions'!$J$44))*12+MONTH($Q2337)-MONTH('Recurring Transactions'!$J$44),3)=0),1,0),IF('Recurring Transactions'!$F$44="Annually",IF(AND(AND('Recurring Transactions'!$J$44&lt;=EOMONTH($Q2337,0),$Q2337&lt;='Recurring Transactions'!$L$44),MONTH($Q2337)=MONTH('Recurring Transactions'!$J$44)),1,0),0)))))))*'Recurring Transactions'!$D$44)</f>
        <v/>
      </c>
    </row>
    <row r="2338">
      <c r="N2338" s="126">
        <f>'Recurring Transactions'!$A$44</f>
        <v/>
      </c>
      <c r="O2338" s="126">
        <f>'Recurring Transactions'!$B$44</f>
        <v/>
      </c>
      <c r="P2338" s="126">
        <f>'Recurring Transactions'!$E$44</f>
        <v/>
      </c>
      <c r="Q2338" s="72">
        <f>IF('Recurring Transactions'!$J$44="","",EDATE('Recurring Transactions'!$J$44,36))</f>
        <v/>
      </c>
      <c r="R2338" s="126">
        <f>IF($Q2338="","",TEXT($Q2338,"mmm yyyy"))</f>
        <v/>
      </c>
      <c r="S2338" s="124">
        <f>IF(OR('Recurring Transactions'!$A$44="",$Q2338=""),0,(IF('Recurring Transactions'!$F$44="Monthly",IF(AND('Recurring Transactions'!$J$44&lt;=EOMONTH($Q2338,0),$Q2338&lt;='Recurring Transactions'!$L$44),1,0),IF('Recurring Transactions'!$F$44="Semi-monthly",IF(AND('Recurring Transactions'!$J$44&lt;=EOMONTH($Q2338,0),$Q2338&lt;='Recurring Transactions'!$L$44),2,0),IF('Recurring Transactions'!$F$44="Weekly",IF(AND('Recurring Transactions'!$J$44&lt;=EOMONTH($Q2338,0),$Q2338&lt;='Recurring Transactions'!$L$44),MAX(0,INT((MIN(EOMONTH($Q2338,0),'Recurring Transactions'!$L$44)-'Recurring Transactions'!$J$44)/7)+INT(-(MAX('Recurring Transactions'!$J$44,$Q2338)-'Recurring Transactions'!$J$44)/7)+1),0),IF('Recurring Transactions'!$F$44="Bi-weekly",IF(AND('Recurring Transactions'!$J$44&lt;=EOMONTH($Q2338,0),$Q2338&lt;='Recurring Transactions'!$L$44),MAX(0,INT((MIN(EOMONTH($Q2338,0),'Recurring Transactions'!$L$44)-'Recurring Transactions'!$J$44)/14)+INT(-(MAX('Recurring Transactions'!$J$44,$Q2338)-'Recurring Transactions'!$J$44)/14)+1),0),IF('Recurring Transactions'!$F$44="Quarterly",IF(AND(AND('Recurring Transactions'!$J$44&lt;=EOMONTH($Q2338,0),$Q2338&lt;='Recurring Transactions'!$L$44),MOD((YEAR($Q2338)-YEAR('Recurring Transactions'!$J$44))*12+MONTH($Q2338)-MONTH('Recurring Transactions'!$J$44),3)=0),1,0),IF('Recurring Transactions'!$F$44="Annually",IF(AND(AND('Recurring Transactions'!$J$44&lt;=EOMONTH($Q2338,0),$Q2338&lt;='Recurring Transactions'!$L$44),MONTH($Q2338)=MONTH('Recurring Transactions'!$J$44)),1,0),0)))))))*'Recurring Transactions'!$D$44)</f>
        <v/>
      </c>
    </row>
    <row r="2339">
      <c r="N2339" s="126">
        <f>'Recurring Transactions'!$A$44</f>
        <v/>
      </c>
      <c r="O2339" s="126">
        <f>'Recurring Transactions'!$B$44</f>
        <v/>
      </c>
      <c r="P2339" s="126">
        <f>'Recurring Transactions'!$E$44</f>
        <v/>
      </c>
      <c r="Q2339" s="72">
        <f>IF('Recurring Transactions'!$J$44="","",EDATE('Recurring Transactions'!$J$44,37))</f>
        <v/>
      </c>
      <c r="R2339" s="126">
        <f>IF($Q2339="","",TEXT($Q2339,"mmm yyyy"))</f>
        <v/>
      </c>
      <c r="S2339" s="124">
        <f>IF(OR('Recurring Transactions'!$A$44="",$Q2339=""),0,(IF('Recurring Transactions'!$F$44="Monthly",IF(AND('Recurring Transactions'!$J$44&lt;=EOMONTH($Q2339,0),$Q2339&lt;='Recurring Transactions'!$L$44),1,0),IF('Recurring Transactions'!$F$44="Semi-monthly",IF(AND('Recurring Transactions'!$J$44&lt;=EOMONTH($Q2339,0),$Q2339&lt;='Recurring Transactions'!$L$44),2,0),IF('Recurring Transactions'!$F$44="Weekly",IF(AND('Recurring Transactions'!$J$44&lt;=EOMONTH($Q2339,0),$Q2339&lt;='Recurring Transactions'!$L$44),MAX(0,INT((MIN(EOMONTH($Q2339,0),'Recurring Transactions'!$L$44)-'Recurring Transactions'!$J$44)/7)+INT(-(MAX('Recurring Transactions'!$J$44,$Q2339)-'Recurring Transactions'!$J$44)/7)+1),0),IF('Recurring Transactions'!$F$44="Bi-weekly",IF(AND('Recurring Transactions'!$J$44&lt;=EOMONTH($Q2339,0),$Q2339&lt;='Recurring Transactions'!$L$44),MAX(0,INT((MIN(EOMONTH($Q2339,0),'Recurring Transactions'!$L$44)-'Recurring Transactions'!$J$44)/14)+INT(-(MAX('Recurring Transactions'!$J$44,$Q2339)-'Recurring Transactions'!$J$44)/14)+1),0),IF('Recurring Transactions'!$F$44="Quarterly",IF(AND(AND('Recurring Transactions'!$J$44&lt;=EOMONTH($Q2339,0),$Q2339&lt;='Recurring Transactions'!$L$44),MOD((YEAR($Q2339)-YEAR('Recurring Transactions'!$J$44))*12+MONTH($Q2339)-MONTH('Recurring Transactions'!$J$44),3)=0),1,0),IF('Recurring Transactions'!$F$44="Annually",IF(AND(AND('Recurring Transactions'!$J$44&lt;=EOMONTH($Q2339,0),$Q2339&lt;='Recurring Transactions'!$L$44),MONTH($Q2339)=MONTH('Recurring Transactions'!$J$44)),1,0),0)))))))*'Recurring Transactions'!$D$44)</f>
        <v/>
      </c>
    </row>
    <row r="2340">
      <c r="N2340" s="126">
        <f>'Recurring Transactions'!$A$44</f>
        <v/>
      </c>
      <c r="O2340" s="126">
        <f>'Recurring Transactions'!$B$44</f>
        <v/>
      </c>
      <c r="P2340" s="126">
        <f>'Recurring Transactions'!$E$44</f>
        <v/>
      </c>
      <c r="Q2340" s="72">
        <f>IF('Recurring Transactions'!$J$44="","",EDATE('Recurring Transactions'!$J$44,38))</f>
        <v/>
      </c>
      <c r="R2340" s="126">
        <f>IF($Q2340="","",TEXT($Q2340,"mmm yyyy"))</f>
        <v/>
      </c>
      <c r="S2340" s="124">
        <f>IF(OR('Recurring Transactions'!$A$44="",$Q2340=""),0,(IF('Recurring Transactions'!$F$44="Monthly",IF(AND('Recurring Transactions'!$J$44&lt;=EOMONTH($Q2340,0),$Q2340&lt;='Recurring Transactions'!$L$44),1,0),IF('Recurring Transactions'!$F$44="Semi-monthly",IF(AND('Recurring Transactions'!$J$44&lt;=EOMONTH($Q2340,0),$Q2340&lt;='Recurring Transactions'!$L$44),2,0),IF('Recurring Transactions'!$F$44="Weekly",IF(AND('Recurring Transactions'!$J$44&lt;=EOMONTH($Q2340,0),$Q2340&lt;='Recurring Transactions'!$L$44),MAX(0,INT((MIN(EOMONTH($Q2340,0),'Recurring Transactions'!$L$44)-'Recurring Transactions'!$J$44)/7)+INT(-(MAX('Recurring Transactions'!$J$44,$Q2340)-'Recurring Transactions'!$J$44)/7)+1),0),IF('Recurring Transactions'!$F$44="Bi-weekly",IF(AND('Recurring Transactions'!$J$44&lt;=EOMONTH($Q2340,0),$Q2340&lt;='Recurring Transactions'!$L$44),MAX(0,INT((MIN(EOMONTH($Q2340,0),'Recurring Transactions'!$L$44)-'Recurring Transactions'!$J$44)/14)+INT(-(MAX('Recurring Transactions'!$J$44,$Q2340)-'Recurring Transactions'!$J$44)/14)+1),0),IF('Recurring Transactions'!$F$44="Quarterly",IF(AND(AND('Recurring Transactions'!$J$44&lt;=EOMONTH($Q2340,0),$Q2340&lt;='Recurring Transactions'!$L$44),MOD((YEAR($Q2340)-YEAR('Recurring Transactions'!$J$44))*12+MONTH($Q2340)-MONTH('Recurring Transactions'!$J$44),3)=0),1,0),IF('Recurring Transactions'!$F$44="Annually",IF(AND(AND('Recurring Transactions'!$J$44&lt;=EOMONTH($Q2340,0),$Q2340&lt;='Recurring Transactions'!$L$44),MONTH($Q2340)=MONTH('Recurring Transactions'!$J$44)),1,0),0)))))))*'Recurring Transactions'!$D$44)</f>
        <v/>
      </c>
    </row>
    <row r="2341">
      <c r="N2341" s="126">
        <f>'Recurring Transactions'!$A$44</f>
        <v/>
      </c>
      <c r="O2341" s="126">
        <f>'Recurring Transactions'!$B$44</f>
        <v/>
      </c>
      <c r="P2341" s="126">
        <f>'Recurring Transactions'!$E$44</f>
        <v/>
      </c>
      <c r="Q2341" s="72">
        <f>IF('Recurring Transactions'!$J$44="","",EDATE('Recurring Transactions'!$J$44,39))</f>
        <v/>
      </c>
      <c r="R2341" s="126">
        <f>IF($Q2341="","",TEXT($Q2341,"mmm yyyy"))</f>
        <v/>
      </c>
      <c r="S2341" s="124">
        <f>IF(OR('Recurring Transactions'!$A$44="",$Q2341=""),0,(IF('Recurring Transactions'!$F$44="Monthly",IF(AND('Recurring Transactions'!$J$44&lt;=EOMONTH($Q2341,0),$Q2341&lt;='Recurring Transactions'!$L$44),1,0),IF('Recurring Transactions'!$F$44="Semi-monthly",IF(AND('Recurring Transactions'!$J$44&lt;=EOMONTH($Q2341,0),$Q2341&lt;='Recurring Transactions'!$L$44),2,0),IF('Recurring Transactions'!$F$44="Weekly",IF(AND('Recurring Transactions'!$J$44&lt;=EOMONTH($Q2341,0),$Q2341&lt;='Recurring Transactions'!$L$44),MAX(0,INT((MIN(EOMONTH($Q2341,0),'Recurring Transactions'!$L$44)-'Recurring Transactions'!$J$44)/7)+INT(-(MAX('Recurring Transactions'!$J$44,$Q2341)-'Recurring Transactions'!$J$44)/7)+1),0),IF('Recurring Transactions'!$F$44="Bi-weekly",IF(AND('Recurring Transactions'!$J$44&lt;=EOMONTH($Q2341,0),$Q2341&lt;='Recurring Transactions'!$L$44),MAX(0,INT((MIN(EOMONTH($Q2341,0),'Recurring Transactions'!$L$44)-'Recurring Transactions'!$J$44)/14)+INT(-(MAX('Recurring Transactions'!$J$44,$Q2341)-'Recurring Transactions'!$J$44)/14)+1),0),IF('Recurring Transactions'!$F$44="Quarterly",IF(AND(AND('Recurring Transactions'!$J$44&lt;=EOMONTH($Q2341,0),$Q2341&lt;='Recurring Transactions'!$L$44),MOD((YEAR($Q2341)-YEAR('Recurring Transactions'!$J$44))*12+MONTH($Q2341)-MONTH('Recurring Transactions'!$J$44),3)=0),1,0),IF('Recurring Transactions'!$F$44="Annually",IF(AND(AND('Recurring Transactions'!$J$44&lt;=EOMONTH($Q2341,0),$Q2341&lt;='Recurring Transactions'!$L$44),MONTH($Q2341)=MONTH('Recurring Transactions'!$J$44)),1,0),0)))))))*'Recurring Transactions'!$D$44)</f>
        <v/>
      </c>
    </row>
    <row r="2342">
      <c r="N2342" s="126">
        <f>'Recurring Transactions'!$A$44</f>
        <v/>
      </c>
      <c r="O2342" s="126">
        <f>'Recurring Transactions'!$B$44</f>
        <v/>
      </c>
      <c r="P2342" s="126">
        <f>'Recurring Transactions'!$E$44</f>
        <v/>
      </c>
      <c r="Q2342" s="72">
        <f>IF('Recurring Transactions'!$J$44="","",EDATE('Recurring Transactions'!$J$44,40))</f>
        <v/>
      </c>
      <c r="R2342" s="126">
        <f>IF($Q2342="","",TEXT($Q2342,"mmm yyyy"))</f>
        <v/>
      </c>
      <c r="S2342" s="124">
        <f>IF(OR('Recurring Transactions'!$A$44="",$Q2342=""),0,(IF('Recurring Transactions'!$F$44="Monthly",IF(AND('Recurring Transactions'!$J$44&lt;=EOMONTH($Q2342,0),$Q2342&lt;='Recurring Transactions'!$L$44),1,0),IF('Recurring Transactions'!$F$44="Semi-monthly",IF(AND('Recurring Transactions'!$J$44&lt;=EOMONTH($Q2342,0),$Q2342&lt;='Recurring Transactions'!$L$44),2,0),IF('Recurring Transactions'!$F$44="Weekly",IF(AND('Recurring Transactions'!$J$44&lt;=EOMONTH($Q2342,0),$Q2342&lt;='Recurring Transactions'!$L$44),MAX(0,INT((MIN(EOMONTH($Q2342,0),'Recurring Transactions'!$L$44)-'Recurring Transactions'!$J$44)/7)+INT(-(MAX('Recurring Transactions'!$J$44,$Q2342)-'Recurring Transactions'!$J$44)/7)+1),0),IF('Recurring Transactions'!$F$44="Bi-weekly",IF(AND('Recurring Transactions'!$J$44&lt;=EOMONTH($Q2342,0),$Q2342&lt;='Recurring Transactions'!$L$44),MAX(0,INT((MIN(EOMONTH($Q2342,0),'Recurring Transactions'!$L$44)-'Recurring Transactions'!$J$44)/14)+INT(-(MAX('Recurring Transactions'!$J$44,$Q2342)-'Recurring Transactions'!$J$44)/14)+1),0),IF('Recurring Transactions'!$F$44="Quarterly",IF(AND(AND('Recurring Transactions'!$J$44&lt;=EOMONTH($Q2342,0),$Q2342&lt;='Recurring Transactions'!$L$44),MOD((YEAR($Q2342)-YEAR('Recurring Transactions'!$J$44))*12+MONTH($Q2342)-MONTH('Recurring Transactions'!$J$44),3)=0),1,0),IF('Recurring Transactions'!$F$44="Annually",IF(AND(AND('Recurring Transactions'!$J$44&lt;=EOMONTH($Q2342,0),$Q2342&lt;='Recurring Transactions'!$L$44),MONTH($Q2342)=MONTH('Recurring Transactions'!$J$44)),1,0),0)))))))*'Recurring Transactions'!$D$44)</f>
        <v/>
      </c>
    </row>
    <row r="2343">
      <c r="N2343" s="126">
        <f>'Recurring Transactions'!$A$44</f>
        <v/>
      </c>
      <c r="O2343" s="126">
        <f>'Recurring Transactions'!$B$44</f>
        <v/>
      </c>
      <c r="P2343" s="126">
        <f>'Recurring Transactions'!$E$44</f>
        <v/>
      </c>
      <c r="Q2343" s="72">
        <f>IF('Recurring Transactions'!$J$44="","",EDATE('Recurring Transactions'!$J$44,41))</f>
        <v/>
      </c>
      <c r="R2343" s="126">
        <f>IF($Q2343="","",TEXT($Q2343,"mmm yyyy"))</f>
        <v/>
      </c>
      <c r="S2343" s="124">
        <f>IF(OR('Recurring Transactions'!$A$44="",$Q2343=""),0,(IF('Recurring Transactions'!$F$44="Monthly",IF(AND('Recurring Transactions'!$J$44&lt;=EOMONTH($Q2343,0),$Q2343&lt;='Recurring Transactions'!$L$44),1,0),IF('Recurring Transactions'!$F$44="Semi-monthly",IF(AND('Recurring Transactions'!$J$44&lt;=EOMONTH($Q2343,0),$Q2343&lt;='Recurring Transactions'!$L$44),2,0),IF('Recurring Transactions'!$F$44="Weekly",IF(AND('Recurring Transactions'!$J$44&lt;=EOMONTH($Q2343,0),$Q2343&lt;='Recurring Transactions'!$L$44),MAX(0,INT((MIN(EOMONTH($Q2343,0),'Recurring Transactions'!$L$44)-'Recurring Transactions'!$J$44)/7)+INT(-(MAX('Recurring Transactions'!$J$44,$Q2343)-'Recurring Transactions'!$J$44)/7)+1),0),IF('Recurring Transactions'!$F$44="Bi-weekly",IF(AND('Recurring Transactions'!$J$44&lt;=EOMONTH($Q2343,0),$Q2343&lt;='Recurring Transactions'!$L$44),MAX(0,INT((MIN(EOMONTH($Q2343,0),'Recurring Transactions'!$L$44)-'Recurring Transactions'!$J$44)/14)+INT(-(MAX('Recurring Transactions'!$J$44,$Q2343)-'Recurring Transactions'!$J$44)/14)+1),0),IF('Recurring Transactions'!$F$44="Quarterly",IF(AND(AND('Recurring Transactions'!$J$44&lt;=EOMONTH($Q2343,0),$Q2343&lt;='Recurring Transactions'!$L$44),MOD((YEAR($Q2343)-YEAR('Recurring Transactions'!$J$44))*12+MONTH($Q2343)-MONTH('Recurring Transactions'!$J$44),3)=0),1,0),IF('Recurring Transactions'!$F$44="Annually",IF(AND(AND('Recurring Transactions'!$J$44&lt;=EOMONTH($Q2343,0),$Q2343&lt;='Recurring Transactions'!$L$44),MONTH($Q2343)=MONTH('Recurring Transactions'!$J$44)),1,0),0)))))))*'Recurring Transactions'!$D$44)</f>
        <v/>
      </c>
    </row>
    <row r="2344">
      <c r="N2344" s="126">
        <f>'Recurring Transactions'!$A$44</f>
        <v/>
      </c>
      <c r="O2344" s="126">
        <f>'Recurring Transactions'!$B$44</f>
        <v/>
      </c>
      <c r="P2344" s="126">
        <f>'Recurring Transactions'!$E$44</f>
        <v/>
      </c>
      <c r="Q2344" s="72">
        <f>IF('Recurring Transactions'!$J$44="","",EDATE('Recurring Transactions'!$J$44,42))</f>
        <v/>
      </c>
      <c r="R2344" s="126">
        <f>IF($Q2344="","",TEXT($Q2344,"mmm yyyy"))</f>
        <v/>
      </c>
      <c r="S2344" s="124">
        <f>IF(OR('Recurring Transactions'!$A$44="",$Q2344=""),0,(IF('Recurring Transactions'!$F$44="Monthly",IF(AND('Recurring Transactions'!$J$44&lt;=EOMONTH($Q2344,0),$Q2344&lt;='Recurring Transactions'!$L$44),1,0),IF('Recurring Transactions'!$F$44="Semi-monthly",IF(AND('Recurring Transactions'!$J$44&lt;=EOMONTH($Q2344,0),$Q2344&lt;='Recurring Transactions'!$L$44),2,0),IF('Recurring Transactions'!$F$44="Weekly",IF(AND('Recurring Transactions'!$J$44&lt;=EOMONTH($Q2344,0),$Q2344&lt;='Recurring Transactions'!$L$44),MAX(0,INT((MIN(EOMONTH($Q2344,0),'Recurring Transactions'!$L$44)-'Recurring Transactions'!$J$44)/7)+INT(-(MAX('Recurring Transactions'!$J$44,$Q2344)-'Recurring Transactions'!$J$44)/7)+1),0),IF('Recurring Transactions'!$F$44="Bi-weekly",IF(AND('Recurring Transactions'!$J$44&lt;=EOMONTH($Q2344,0),$Q2344&lt;='Recurring Transactions'!$L$44),MAX(0,INT((MIN(EOMONTH($Q2344,0),'Recurring Transactions'!$L$44)-'Recurring Transactions'!$J$44)/14)+INT(-(MAX('Recurring Transactions'!$J$44,$Q2344)-'Recurring Transactions'!$J$44)/14)+1),0),IF('Recurring Transactions'!$F$44="Quarterly",IF(AND(AND('Recurring Transactions'!$J$44&lt;=EOMONTH($Q2344,0),$Q2344&lt;='Recurring Transactions'!$L$44),MOD((YEAR($Q2344)-YEAR('Recurring Transactions'!$J$44))*12+MONTH($Q2344)-MONTH('Recurring Transactions'!$J$44),3)=0),1,0),IF('Recurring Transactions'!$F$44="Annually",IF(AND(AND('Recurring Transactions'!$J$44&lt;=EOMONTH($Q2344,0),$Q2344&lt;='Recurring Transactions'!$L$44),MONTH($Q2344)=MONTH('Recurring Transactions'!$J$44)),1,0),0)))))))*'Recurring Transactions'!$D$44)</f>
        <v/>
      </c>
    </row>
    <row r="2345">
      <c r="N2345" s="126">
        <f>'Recurring Transactions'!$A$44</f>
        <v/>
      </c>
      <c r="O2345" s="126">
        <f>'Recurring Transactions'!$B$44</f>
        <v/>
      </c>
      <c r="P2345" s="126">
        <f>'Recurring Transactions'!$E$44</f>
        <v/>
      </c>
      <c r="Q2345" s="72">
        <f>IF('Recurring Transactions'!$J$44="","",EDATE('Recurring Transactions'!$J$44,43))</f>
        <v/>
      </c>
      <c r="R2345" s="126">
        <f>IF($Q2345="","",TEXT($Q2345,"mmm yyyy"))</f>
        <v/>
      </c>
      <c r="S2345" s="124">
        <f>IF(OR('Recurring Transactions'!$A$44="",$Q2345=""),0,(IF('Recurring Transactions'!$F$44="Monthly",IF(AND('Recurring Transactions'!$J$44&lt;=EOMONTH($Q2345,0),$Q2345&lt;='Recurring Transactions'!$L$44),1,0),IF('Recurring Transactions'!$F$44="Semi-monthly",IF(AND('Recurring Transactions'!$J$44&lt;=EOMONTH($Q2345,0),$Q2345&lt;='Recurring Transactions'!$L$44),2,0),IF('Recurring Transactions'!$F$44="Weekly",IF(AND('Recurring Transactions'!$J$44&lt;=EOMONTH($Q2345,0),$Q2345&lt;='Recurring Transactions'!$L$44),MAX(0,INT((MIN(EOMONTH($Q2345,0),'Recurring Transactions'!$L$44)-'Recurring Transactions'!$J$44)/7)+INT(-(MAX('Recurring Transactions'!$J$44,$Q2345)-'Recurring Transactions'!$J$44)/7)+1),0),IF('Recurring Transactions'!$F$44="Bi-weekly",IF(AND('Recurring Transactions'!$J$44&lt;=EOMONTH($Q2345,0),$Q2345&lt;='Recurring Transactions'!$L$44),MAX(0,INT((MIN(EOMONTH($Q2345,0),'Recurring Transactions'!$L$44)-'Recurring Transactions'!$J$44)/14)+INT(-(MAX('Recurring Transactions'!$J$44,$Q2345)-'Recurring Transactions'!$J$44)/14)+1),0),IF('Recurring Transactions'!$F$44="Quarterly",IF(AND(AND('Recurring Transactions'!$J$44&lt;=EOMONTH($Q2345,0),$Q2345&lt;='Recurring Transactions'!$L$44),MOD((YEAR($Q2345)-YEAR('Recurring Transactions'!$J$44))*12+MONTH($Q2345)-MONTH('Recurring Transactions'!$J$44),3)=0),1,0),IF('Recurring Transactions'!$F$44="Annually",IF(AND(AND('Recurring Transactions'!$J$44&lt;=EOMONTH($Q2345,0),$Q2345&lt;='Recurring Transactions'!$L$44),MONTH($Q2345)=MONTH('Recurring Transactions'!$J$44)),1,0),0)))))))*'Recurring Transactions'!$D$44)</f>
        <v/>
      </c>
    </row>
    <row r="2346">
      <c r="N2346" s="126">
        <f>'Recurring Transactions'!$A$44</f>
        <v/>
      </c>
      <c r="O2346" s="126">
        <f>'Recurring Transactions'!$B$44</f>
        <v/>
      </c>
      <c r="P2346" s="126">
        <f>'Recurring Transactions'!$E$44</f>
        <v/>
      </c>
      <c r="Q2346" s="72">
        <f>IF('Recurring Transactions'!$J$44="","",EDATE('Recurring Transactions'!$J$44,44))</f>
        <v/>
      </c>
      <c r="R2346" s="126">
        <f>IF($Q2346="","",TEXT($Q2346,"mmm yyyy"))</f>
        <v/>
      </c>
      <c r="S2346" s="124">
        <f>IF(OR('Recurring Transactions'!$A$44="",$Q2346=""),0,(IF('Recurring Transactions'!$F$44="Monthly",IF(AND('Recurring Transactions'!$J$44&lt;=EOMONTH($Q2346,0),$Q2346&lt;='Recurring Transactions'!$L$44),1,0),IF('Recurring Transactions'!$F$44="Semi-monthly",IF(AND('Recurring Transactions'!$J$44&lt;=EOMONTH($Q2346,0),$Q2346&lt;='Recurring Transactions'!$L$44),2,0),IF('Recurring Transactions'!$F$44="Weekly",IF(AND('Recurring Transactions'!$J$44&lt;=EOMONTH($Q2346,0),$Q2346&lt;='Recurring Transactions'!$L$44),MAX(0,INT((MIN(EOMONTH($Q2346,0),'Recurring Transactions'!$L$44)-'Recurring Transactions'!$J$44)/7)+INT(-(MAX('Recurring Transactions'!$J$44,$Q2346)-'Recurring Transactions'!$J$44)/7)+1),0),IF('Recurring Transactions'!$F$44="Bi-weekly",IF(AND('Recurring Transactions'!$J$44&lt;=EOMONTH($Q2346,0),$Q2346&lt;='Recurring Transactions'!$L$44),MAX(0,INT((MIN(EOMONTH($Q2346,0),'Recurring Transactions'!$L$44)-'Recurring Transactions'!$J$44)/14)+INT(-(MAX('Recurring Transactions'!$J$44,$Q2346)-'Recurring Transactions'!$J$44)/14)+1),0),IF('Recurring Transactions'!$F$44="Quarterly",IF(AND(AND('Recurring Transactions'!$J$44&lt;=EOMONTH($Q2346,0),$Q2346&lt;='Recurring Transactions'!$L$44),MOD((YEAR($Q2346)-YEAR('Recurring Transactions'!$J$44))*12+MONTH($Q2346)-MONTH('Recurring Transactions'!$J$44),3)=0),1,0),IF('Recurring Transactions'!$F$44="Annually",IF(AND(AND('Recurring Transactions'!$J$44&lt;=EOMONTH($Q2346,0),$Q2346&lt;='Recurring Transactions'!$L$44),MONTH($Q2346)=MONTH('Recurring Transactions'!$J$44)),1,0),0)))))))*'Recurring Transactions'!$D$44)</f>
        <v/>
      </c>
    </row>
    <row r="2347">
      <c r="N2347" s="126">
        <f>'Recurring Transactions'!$A$44</f>
        <v/>
      </c>
      <c r="O2347" s="126">
        <f>'Recurring Transactions'!$B$44</f>
        <v/>
      </c>
      <c r="P2347" s="126">
        <f>'Recurring Transactions'!$E$44</f>
        <v/>
      </c>
      <c r="Q2347" s="72">
        <f>IF('Recurring Transactions'!$J$44="","",EDATE('Recurring Transactions'!$J$44,45))</f>
        <v/>
      </c>
      <c r="R2347" s="126">
        <f>IF($Q2347="","",TEXT($Q2347,"mmm yyyy"))</f>
        <v/>
      </c>
      <c r="S2347" s="124">
        <f>IF(OR('Recurring Transactions'!$A$44="",$Q2347=""),0,(IF('Recurring Transactions'!$F$44="Monthly",IF(AND('Recurring Transactions'!$J$44&lt;=EOMONTH($Q2347,0),$Q2347&lt;='Recurring Transactions'!$L$44),1,0),IF('Recurring Transactions'!$F$44="Semi-monthly",IF(AND('Recurring Transactions'!$J$44&lt;=EOMONTH($Q2347,0),$Q2347&lt;='Recurring Transactions'!$L$44),2,0),IF('Recurring Transactions'!$F$44="Weekly",IF(AND('Recurring Transactions'!$J$44&lt;=EOMONTH($Q2347,0),$Q2347&lt;='Recurring Transactions'!$L$44),MAX(0,INT((MIN(EOMONTH($Q2347,0),'Recurring Transactions'!$L$44)-'Recurring Transactions'!$J$44)/7)+INT(-(MAX('Recurring Transactions'!$J$44,$Q2347)-'Recurring Transactions'!$J$44)/7)+1),0),IF('Recurring Transactions'!$F$44="Bi-weekly",IF(AND('Recurring Transactions'!$J$44&lt;=EOMONTH($Q2347,0),$Q2347&lt;='Recurring Transactions'!$L$44),MAX(0,INT((MIN(EOMONTH($Q2347,0),'Recurring Transactions'!$L$44)-'Recurring Transactions'!$J$44)/14)+INT(-(MAX('Recurring Transactions'!$J$44,$Q2347)-'Recurring Transactions'!$J$44)/14)+1),0),IF('Recurring Transactions'!$F$44="Quarterly",IF(AND(AND('Recurring Transactions'!$J$44&lt;=EOMONTH($Q2347,0),$Q2347&lt;='Recurring Transactions'!$L$44),MOD((YEAR($Q2347)-YEAR('Recurring Transactions'!$J$44))*12+MONTH($Q2347)-MONTH('Recurring Transactions'!$J$44),3)=0),1,0),IF('Recurring Transactions'!$F$44="Annually",IF(AND(AND('Recurring Transactions'!$J$44&lt;=EOMONTH($Q2347,0),$Q2347&lt;='Recurring Transactions'!$L$44),MONTH($Q2347)=MONTH('Recurring Transactions'!$J$44)),1,0),0)))))))*'Recurring Transactions'!$D$44)</f>
        <v/>
      </c>
    </row>
    <row r="2348">
      <c r="N2348" s="126">
        <f>'Recurring Transactions'!$A$44</f>
        <v/>
      </c>
      <c r="O2348" s="126">
        <f>'Recurring Transactions'!$B$44</f>
        <v/>
      </c>
      <c r="P2348" s="126">
        <f>'Recurring Transactions'!$E$44</f>
        <v/>
      </c>
      <c r="Q2348" s="72">
        <f>IF('Recurring Transactions'!$J$44="","",EDATE('Recurring Transactions'!$J$44,46))</f>
        <v/>
      </c>
      <c r="R2348" s="126">
        <f>IF($Q2348="","",TEXT($Q2348,"mmm yyyy"))</f>
        <v/>
      </c>
      <c r="S2348" s="124">
        <f>IF(OR('Recurring Transactions'!$A$44="",$Q2348=""),0,(IF('Recurring Transactions'!$F$44="Monthly",IF(AND('Recurring Transactions'!$J$44&lt;=EOMONTH($Q2348,0),$Q2348&lt;='Recurring Transactions'!$L$44),1,0),IF('Recurring Transactions'!$F$44="Semi-monthly",IF(AND('Recurring Transactions'!$J$44&lt;=EOMONTH($Q2348,0),$Q2348&lt;='Recurring Transactions'!$L$44),2,0),IF('Recurring Transactions'!$F$44="Weekly",IF(AND('Recurring Transactions'!$J$44&lt;=EOMONTH($Q2348,0),$Q2348&lt;='Recurring Transactions'!$L$44),MAX(0,INT((MIN(EOMONTH($Q2348,0),'Recurring Transactions'!$L$44)-'Recurring Transactions'!$J$44)/7)+INT(-(MAX('Recurring Transactions'!$J$44,$Q2348)-'Recurring Transactions'!$J$44)/7)+1),0),IF('Recurring Transactions'!$F$44="Bi-weekly",IF(AND('Recurring Transactions'!$J$44&lt;=EOMONTH($Q2348,0),$Q2348&lt;='Recurring Transactions'!$L$44),MAX(0,INT((MIN(EOMONTH($Q2348,0),'Recurring Transactions'!$L$44)-'Recurring Transactions'!$J$44)/14)+INT(-(MAX('Recurring Transactions'!$J$44,$Q2348)-'Recurring Transactions'!$J$44)/14)+1),0),IF('Recurring Transactions'!$F$44="Quarterly",IF(AND(AND('Recurring Transactions'!$J$44&lt;=EOMONTH($Q2348,0),$Q2348&lt;='Recurring Transactions'!$L$44),MOD((YEAR($Q2348)-YEAR('Recurring Transactions'!$J$44))*12+MONTH($Q2348)-MONTH('Recurring Transactions'!$J$44),3)=0),1,0),IF('Recurring Transactions'!$F$44="Annually",IF(AND(AND('Recurring Transactions'!$J$44&lt;=EOMONTH($Q2348,0),$Q2348&lt;='Recurring Transactions'!$L$44),MONTH($Q2348)=MONTH('Recurring Transactions'!$J$44)),1,0),0)))))))*'Recurring Transactions'!$D$44)</f>
        <v/>
      </c>
    </row>
    <row r="2349">
      <c r="N2349" s="126">
        <f>'Recurring Transactions'!$A$44</f>
        <v/>
      </c>
      <c r="O2349" s="126">
        <f>'Recurring Transactions'!$B$44</f>
        <v/>
      </c>
      <c r="P2349" s="126">
        <f>'Recurring Transactions'!$E$44</f>
        <v/>
      </c>
      <c r="Q2349" s="72">
        <f>IF('Recurring Transactions'!$J$44="","",EDATE('Recurring Transactions'!$J$44,47))</f>
        <v/>
      </c>
      <c r="R2349" s="126">
        <f>IF($Q2349="","",TEXT($Q2349,"mmm yyyy"))</f>
        <v/>
      </c>
      <c r="S2349" s="124">
        <f>IF(OR('Recurring Transactions'!$A$44="",$Q2349=""),0,(IF('Recurring Transactions'!$F$44="Monthly",IF(AND('Recurring Transactions'!$J$44&lt;=EOMONTH($Q2349,0),$Q2349&lt;='Recurring Transactions'!$L$44),1,0),IF('Recurring Transactions'!$F$44="Semi-monthly",IF(AND('Recurring Transactions'!$J$44&lt;=EOMONTH($Q2349,0),$Q2349&lt;='Recurring Transactions'!$L$44),2,0),IF('Recurring Transactions'!$F$44="Weekly",IF(AND('Recurring Transactions'!$J$44&lt;=EOMONTH($Q2349,0),$Q2349&lt;='Recurring Transactions'!$L$44),MAX(0,INT((MIN(EOMONTH($Q2349,0),'Recurring Transactions'!$L$44)-'Recurring Transactions'!$J$44)/7)+INT(-(MAX('Recurring Transactions'!$J$44,$Q2349)-'Recurring Transactions'!$J$44)/7)+1),0),IF('Recurring Transactions'!$F$44="Bi-weekly",IF(AND('Recurring Transactions'!$J$44&lt;=EOMONTH($Q2349,0),$Q2349&lt;='Recurring Transactions'!$L$44),MAX(0,INT((MIN(EOMONTH($Q2349,0),'Recurring Transactions'!$L$44)-'Recurring Transactions'!$J$44)/14)+INT(-(MAX('Recurring Transactions'!$J$44,$Q2349)-'Recurring Transactions'!$J$44)/14)+1),0),IF('Recurring Transactions'!$F$44="Quarterly",IF(AND(AND('Recurring Transactions'!$J$44&lt;=EOMONTH($Q2349,0),$Q2349&lt;='Recurring Transactions'!$L$44),MOD((YEAR($Q2349)-YEAR('Recurring Transactions'!$J$44))*12+MONTH($Q2349)-MONTH('Recurring Transactions'!$J$44),3)=0),1,0),IF('Recurring Transactions'!$F$44="Annually",IF(AND(AND('Recurring Transactions'!$J$44&lt;=EOMONTH($Q2349,0),$Q2349&lt;='Recurring Transactions'!$L$44),MONTH($Q2349)=MONTH('Recurring Transactions'!$J$44)),1,0),0)))))))*'Recurring Transactions'!$D$44)</f>
        <v/>
      </c>
    </row>
    <row r="2350">
      <c r="N2350" s="126">
        <f>'Recurring Transactions'!$A$44</f>
        <v/>
      </c>
      <c r="O2350" s="126">
        <f>'Recurring Transactions'!$B$44</f>
        <v/>
      </c>
      <c r="P2350" s="126">
        <f>'Recurring Transactions'!$E$44</f>
        <v/>
      </c>
      <c r="Q2350" s="72">
        <f>IF('Recurring Transactions'!$J$44="","",EDATE('Recurring Transactions'!$J$44,48))</f>
        <v/>
      </c>
      <c r="R2350" s="126">
        <f>IF($Q2350="","",TEXT($Q2350,"mmm yyyy"))</f>
        <v/>
      </c>
      <c r="S2350" s="124">
        <f>IF(OR('Recurring Transactions'!$A$44="",$Q2350=""),0,(IF('Recurring Transactions'!$F$44="Monthly",IF(AND('Recurring Transactions'!$J$44&lt;=EOMONTH($Q2350,0),$Q2350&lt;='Recurring Transactions'!$L$44),1,0),IF('Recurring Transactions'!$F$44="Semi-monthly",IF(AND('Recurring Transactions'!$J$44&lt;=EOMONTH($Q2350,0),$Q2350&lt;='Recurring Transactions'!$L$44),2,0),IF('Recurring Transactions'!$F$44="Weekly",IF(AND('Recurring Transactions'!$J$44&lt;=EOMONTH($Q2350,0),$Q2350&lt;='Recurring Transactions'!$L$44),MAX(0,INT((MIN(EOMONTH($Q2350,0),'Recurring Transactions'!$L$44)-'Recurring Transactions'!$J$44)/7)+INT(-(MAX('Recurring Transactions'!$J$44,$Q2350)-'Recurring Transactions'!$J$44)/7)+1),0),IF('Recurring Transactions'!$F$44="Bi-weekly",IF(AND('Recurring Transactions'!$J$44&lt;=EOMONTH($Q2350,0),$Q2350&lt;='Recurring Transactions'!$L$44),MAX(0,INT((MIN(EOMONTH($Q2350,0),'Recurring Transactions'!$L$44)-'Recurring Transactions'!$J$44)/14)+INT(-(MAX('Recurring Transactions'!$J$44,$Q2350)-'Recurring Transactions'!$J$44)/14)+1),0),IF('Recurring Transactions'!$F$44="Quarterly",IF(AND(AND('Recurring Transactions'!$J$44&lt;=EOMONTH($Q2350,0),$Q2350&lt;='Recurring Transactions'!$L$44),MOD((YEAR($Q2350)-YEAR('Recurring Transactions'!$J$44))*12+MONTH($Q2350)-MONTH('Recurring Transactions'!$J$44),3)=0),1,0),IF('Recurring Transactions'!$F$44="Annually",IF(AND(AND('Recurring Transactions'!$J$44&lt;=EOMONTH($Q2350,0),$Q2350&lt;='Recurring Transactions'!$L$44),MONTH($Q2350)=MONTH('Recurring Transactions'!$J$44)),1,0),0)))))))*'Recurring Transactions'!$D$44)</f>
        <v/>
      </c>
    </row>
    <row r="2351">
      <c r="N2351" s="126">
        <f>'Recurring Transactions'!$A$44</f>
        <v/>
      </c>
      <c r="O2351" s="126">
        <f>'Recurring Transactions'!$B$44</f>
        <v/>
      </c>
      <c r="P2351" s="126">
        <f>'Recurring Transactions'!$E$44</f>
        <v/>
      </c>
      <c r="Q2351" s="72">
        <f>IF('Recurring Transactions'!$J$44="","",EDATE('Recurring Transactions'!$J$44,49))</f>
        <v/>
      </c>
      <c r="R2351" s="126">
        <f>IF($Q2351="","",TEXT($Q2351,"mmm yyyy"))</f>
        <v/>
      </c>
      <c r="S2351" s="124">
        <f>IF(OR('Recurring Transactions'!$A$44="",$Q2351=""),0,(IF('Recurring Transactions'!$F$44="Monthly",IF(AND('Recurring Transactions'!$J$44&lt;=EOMONTH($Q2351,0),$Q2351&lt;='Recurring Transactions'!$L$44),1,0),IF('Recurring Transactions'!$F$44="Semi-monthly",IF(AND('Recurring Transactions'!$J$44&lt;=EOMONTH($Q2351,0),$Q2351&lt;='Recurring Transactions'!$L$44),2,0),IF('Recurring Transactions'!$F$44="Weekly",IF(AND('Recurring Transactions'!$J$44&lt;=EOMONTH($Q2351,0),$Q2351&lt;='Recurring Transactions'!$L$44),MAX(0,INT((MIN(EOMONTH($Q2351,0),'Recurring Transactions'!$L$44)-'Recurring Transactions'!$J$44)/7)+INT(-(MAX('Recurring Transactions'!$J$44,$Q2351)-'Recurring Transactions'!$J$44)/7)+1),0),IF('Recurring Transactions'!$F$44="Bi-weekly",IF(AND('Recurring Transactions'!$J$44&lt;=EOMONTH($Q2351,0),$Q2351&lt;='Recurring Transactions'!$L$44),MAX(0,INT((MIN(EOMONTH($Q2351,0),'Recurring Transactions'!$L$44)-'Recurring Transactions'!$J$44)/14)+INT(-(MAX('Recurring Transactions'!$J$44,$Q2351)-'Recurring Transactions'!$J$44)/14)+1),0),IF('Recurring Transactions'!$F$44="Quarterly",IF(AND(AND('Recurring Transactions'!$J$44&lt;=EOMONTH($Q2351,0),$Q2351&lt;='Recurring Transactions'!$L$44),MOD((YEAR($Q2351)-YEAR('Recurring Transactions'!$J$44))*12+MONTH($Q2351)-MONTH('Recurring Transactions'!$J$44),3)=0),1,0),IF('Recurring Transactions'!$F$44="Annually",IF(AND(AND('Recurring Transactions'!$J$44&lt;=EOMONTH($Q2351,0),$Q2351&lt;='Recurring Transactions'!$L$44),MONTH($Q2351)=MONTH('Recurring Transactions'!$J$44)),1,0),0)))))))*'Recurring Transactions'!$D$44)</f>
        <v/>
      </c>
    </row>
    <row r="2352">
      <c r="N2352" s="126">
        <f>'Recurring Transactions'!$A$44</f>
        <v/>
      </c>
      <c r="O2352" s="126">
        <f>'Recurring Transactions'!$B$44</f>
        <v/>
      </c>
      <c r="P2352" s="126">
        <f>'Recurring Transactions'!$E$44</f>
        <v/>
      </c>
      <c r="Q2352" s="72">
        <f>IF('Recurring Transactions'!$J$44="","",EDATE('Recurring Transactions'!$J$44,50))</f>
        <v/>
      </c>
      <c r="R2352" s="126">
        <f>IF($Q2352="","",TEXT($Q2352,"mmm yyyy"))</f>
        <v/>
      </c>
      <c r="S2352" s="124">
        <f>IF(OR('Recurring Transactions'!$A$44="",$Q2352=""),0,(IF('Recurring Transactions'!$F$44="Monthly",IF(AND('Recurring Transactions'!$J$44&lt;=EOMONTH($Q2352,0),$Q2352&lt;='Recurring Transactions'!$L$44),1,0),IF('Recurring Transactions'!$F$44="Semi-monthly",IF(AND('Recurring Transactions'!$J$44&lt;=EOMONTH($Q2352,0),$Q2352&lt;='Recurring Transactions'!$L$44),2,0),IF('Recurring Transactions'!$F$44="Weekly",IF(AND('Recurring Transactions'!$J$44&lt;=EOMONTH($Q2352,0),$Q2352&lt;='Recurring Transactions'!$L$44),MAX(0,INT((MIN(EOMONTH($Q2352,0),'Recurring Transactions'!$L$44)-'Recurring Transactions'!$J$44)/7)+INT(-(MAX('Recurring Transactions'!$J$44,$Q2352)-'Recurring Transactions'!$J$44)/7)+1),0),IF('Recurring Transactions'!$F$44="Bi-weekly",IF(AND('Recurring Transactions'!$J$44&lt;=EOMONTH($Q2352,0),$Q2352&lt;='Recurring Transactions'!$L$44),MAX(0,INT((MIN(EOMONTH($Q2352,0),'Recurring Transactions'!$L$44)-'Recurring Transactions'!$J$44)/14)+INT(-(MAX('Recurring Transactions'!$J$44,$Q2352)-'Recurring Transactions'!$J$44)/14)+1),0),IF('Recurring Transactions'!$F$44="Quarterly",IF(AND(AND('Recurring Transactions'!$J$44&lt;=EOMONTH($Q2352,0),$Q2352&lt;='Recurring Transactions'!$L$44),MOD((YEAR($Q2352)-YEAR('Recurring Transactions'!$J$44))*12+MONTH($Q2352)-MONTH('Recurring Transactions'!$J$44),3)=0),1,0),IF('Recurring Transactions'!$F$44="Annually",IF(AND(AND('Recurring Transactions'!$J$44&lt;=EOMONTH($Q2352,0),$Q2352&lt;='Recurring Transactions'!$L$44),MONTH($Q2352)=MONTH('Recurring Transactions'!$J$44)),1,0),0)))))))*'Recurring Transactions'!$D$44)</f>
        <v/>
      </c>
    </row>
    <row r="2353">
      <c r="N2353" s="126">
        <f>'Recurring Transactions'!$A$44</f>
        <v/>
      </c>
      <c r="O2353" s="126">
        <f>'Recurring Transactions'!$B$44</f>
        <v/>
      </c>
      <c r="P2353" s="126">
        <f>'Recurring Transactions'!$E$44</f>
        <v/>
      </c>
      <c r="Q2353" s="72">
        <f>IF('Recurring Transactions'!$J$44="","",EDATE('Recurring Transactions'!$J$44,51))</f>
        <v/>
      </c>
      <c r="R2353" s="126">
        <f>IF($Q2353="","",TEXT($Q2353,"mmm yyyy"))</f>
        <v/>
      </c>
      <c r="S2353" s="124">
        <f>IF(OR('Recurring Transactions'!$A$44="",$Q2353=""),0,(IF('Recurring Transactions'!$F$44="Monthly",IF(AND('Recurring Transactions'!$J$44&lt;=EOMONTH($Q2353,0),$Q2353&lt;='Recurring Transactions'!$L$44),1,0),IF('Recurring Transactions'!$F$44="Semi-monthly",IF(AND('Recurring Transactions'!$J$44&lt;=EOMONTH($Q2353,0),$Q2353&lt;='Recurring Transactions'!$L$44),2,0),IF('Recurring Transactions'!$F$44="Weekly",IF(AND('Recurring Transactions'!$J$44&lt;=EOMONTH($Q2353,0),$Q2353&lt;='Recurring Transactions'!$L$44),MAX(0,INT((MIN(EOMONTH($Q2353,0),'Recurring Transactions'!$L$44)-'Recurring Transactions'!$J$44)/7)+INT(-(MAX('Recurring Transactions'!$J$44,$Q2353)-'Recurring Transactions'!$J$44)/7)+1),0),IF('Recurring Transactions'!$F$44="Bi-weekly",IF(AND('Recurring Transactions'!$J$44&lt;=EOMONTH($Q2353,0),$Q2353&lt;='Recurring Transactions'!$L$44),MAX(0,INT((MIN(EOMONTH($Q2353,0),'Recurring Transactions'!$L$44)-'Recurring Transactions'!$J$44)/14)+INT(-(MAX('Recurring Transactions'!$J$44,$Q2353)-'Recurring Transactions'!$J$44)/14)+1),0),IF('Recurring Transactions'!$F$44="Quarterly",IF(AND(AND('Recurring Transactions'!$J$44&lt;=EOMONTH($Q2353,0),$Q2353&lt;='Recurring Transactions'!$L$44),MOD((YEAR($Q2353)-YEAR('Recurring Transactions'!$J$44))*12+MONTH($Q2353)-MONTH('Recurring Transactions'!$J$44),3)=0),1,0),IF('Recurring Transactions'!$F$44="Annually",IF(AND(AND('Recurring Transactions'!$J$44&lt;=EOMONTH($Q2353,0),$Q2353&lt;='Recurring Transactions'!$L$44),MONTH($Q2353)=MONTH('Recurring Transactions'!$J$44)),1,0),0)))))))*'Recurring Transactions'!$D$44)</f>
        <v/>
      </c>
    </row>
    <row r="2354">
      <c r="N2354" s="126">
        <f>'Recurring Transactions'!$A$44</f>
        <v/>
      </c>
      <c r="O2354" s="126">
        <f>'Recurring Transactions'!$B$44</f>
        <v/>
      </c>
      <c r="P2354" s="126">
        <f>'Recurring Transactions'!$E$44</f>
        <v/>
      </c>
      <c r="Q2354" s="72">
        <f>IF('Recurring Transactions'!$J$44="","",EDATE('Recurring Transactions'!$J$44,52))</f>
        <v/>
      </c>
      <c r="R2354" s="126">
        <f>IF($Q2354="","",TEXT($Q2354,"mmm yyyy"))</f>
        <v/>
      </c>
      <c r="S2354" s="124">
        <f>IF(OR('Recurring Transactions'!$A$44="",$Q2354=""),0,(IF('Recurring Transactions'!$F$44="Monthly",IF(AND('Recurring Transactions'!$J$44&lt;=EOMONTH($Q2354,0),$Q2354&lt;='Recurring Transactions'!$L$44),1,0),IF('Recurring Transactions'!$F$44="Semi-monthly",IF(AND('Recurring Transactions'!$J$44&lt;=EOMONTH($Q2354,0),$Q2354&lt;='Recurring Transactions'!$L$44),2,0),IF('Recurring Transactions'!$F$44="Weekly",IF(AND('Recurring Transactions'!$J$44&lt;=EOMONTH($Q2354,0),$Q2354&lt;='Recurring Transactions'!$L$44),MAX(0,INT((MIN(EOMONTH($Q2354,0),'Recurring Transactions'!$L$44)-'Recurring Transactions'!$J$44)/7)+INT(-(MAX('Recurring Transactions'!$J$44,$Q2354)-'Recurring Transactions'!$J$44)/7)+1),0),IF('Recurring Transactions'!$F$44="Bi-weekly",IF(AND('Recurring Transactions'!$J$44&lt;=EOMONTH($Q2354,0),$Q2354&lt;='Recurring Transactions'!$L$44),MAX(0,INT((MIN(EOMONTH($Q2354,0),'Recurring Transactions'!$L$44)-'Recurring Transactions'!$J$44)/14)+INT(-(MAX('Recurring Transactions'!$J$44,$Q2354)-'Recurring Transactions'!$J$44)/14)+1),0),IF('Recurring Transactions'!$F$44="Quarterly",IF(AND(AND('Recurring Transactions'!$J$44&lt;=EOMONTH($Q2354,0),$Q2354&lt;='Recurring Transactions'!$L$44),MOD((YEAR($Q2354)-YEAR('Recurring Transactions'!$J$44))*12+MONTH($Q2354)-MONTH('Recurring Transactions'!$J$44),3)=0),1,0),IF('Recurring Transactions'!$F$44="Annually",IF(AND(AND('Recurring Transactions'!$J$44&lt;=EOMONTH($Q2354,0),$Q2354&lt;='Recurring Transactions'!$L$44),MONTH($Q2354)=MONTH('Recurring Transactions'!$J$44)),1,0),0)))))))*'Recurring Transactions'!$D$44)</f>
        <v/>
      </c>
    </row>
    <row r="2355">
      <c r="N2355" s="126">
        <f>'Recurring Transactions'!$A$44</f>
        <v/>
      </c>
      <c r="O2355" s="126">
        <f>'Recurring Transactions'!$B$44</f>
        <v/>
      </c>
      <c r="P2355" s="126">
        <f>'Recurring Transactions'!$E$44</f>
        <v/>
      </c>
      <c r="Q2355" s="72">
        <f>IF('Recurring Transactions'!$J$44="","",EDATE('Recurring Transactions'!$J$44,53))</f>
        <v/>
      </c>
      <c r="R2355" s="126">
        <f>IF($Q2355="","",TEXT($Q2355,"mmm yyyy"))</f>
        <v/>
      </c>
      <c r="S2355" s="124">
        <f>IF(OR('Recurring Transactions'!$A$44="",$Q2355=""),0,(IF('Recurring Transactions'!$F$44="Monthly",IF(AND('Recurring Transactions'!$J$44&lt;=EOMONTH($Q2355,0),$Q2355&lt;='Recurring Transactions'!$L$44),1,0),IF('Recurring Transactions'!$F$44="Semi-monthly",IF(AND('Recurring Transactions'!$J$44&lt;=EOMONTH($Q2355,0),$Q2355&lt;='Recurring Transactions'!$L$44),2,0),IF('Recurring Transactions'!$F$44="Weekly",IF(AND('Recurring Transactions'!$J$44&lt;=EOMONTH($Q2355,0),$Q2355&lt;='Recurring Transactions'!$L$44),MAX(0,INT((MIN(EOMONTH($Q2355,0),'Recurring Transactions'!$L$44)-'Recurring Transactions'!$J$44)/7)+INT(-(MAX('Recurring Transactions'!$J$44,$Q2355)-'Recurring Transactions'!$J$44)/7)+1),0),IF('Recurring Transactions'!$F$44="Bi-weekly",IF(AND('Recurring Transactions'!$J$44&lt;=EOMONTH($Q2355,0),$Q2355&lt;='Recurring Transactions'!$L$44),MAX(0,INT((MIN(EOMONTH($Q2355,0),'Recurring Transactions'!$L$44)-'Recurring Transactions'!$J$44)/14)+INT(-(MAX('Recurring Transactions'!$J$44,$Q2355)-'Recurring Transactions'!$J$44)/14)+1),0),IF('Recurring Transactions'!$F$44="Quarterly",IF(AND(AND('Recurring Transactions'!$J$44&lt;=EOMONTH($Q2355,0),$Q2355&lt;='Recurring Transactions'!$L$44),MOD((YEAR($Q2355)-YEAR('Recurring Transactions'!$J$44))*12+MONTH($Q2355)-MONTH('Recurring Transactions'!$J$44),3)=0),1,0),IF('Recurring Transactions'!$F$44="Annually",IF(AND(AND('Recurring Transactions'!$J$44&lt;=EOMONTH($Q2355,0),$Q2355&lt;='Recurring Transactions'!$L$44),MONTH($Q2355)=MONTH('Recurring Transactions'!$J$44)),1,0),0)))))))*'Recurring Transactions'!$D$44)</f>
        <v/>
      </c>
    </row>
    <row r="2356">
      <c r="N2356" s="126">
        <f>'Recurring Transactions'!$A$44</f>
        <v/>
      </c>
      <c r="O2356" s="126">
        <f>'Recurring Transactions'!$B$44</f>
        <v/>
      </c>
      <c r="P2356" s="126">
        <f>'Recurring Transactions'!$E$44</f>
        <v/>
      </c>
      <c r="Q2356" s="72">
        <f>IF('Recurring Transactions'!$J$44="","",EDATE('Recurring Transactions'!$J$44,54))</f>
        <v/>
      </c>
      <c r="R2356" s="126">
        <f>IF($Q2356="","",TEXT($Q2356,"mmm yyyy"))</f>
        <v/>
      </c>
      <c r="S2356" s="124">
        <f>IF(OR('Recurring Transactions'!$A$44="",$Q2356=""),0,(IF('Recurring Transactions'!$F$44="Monthly",IF(AND('Recurring Transactions'!$J$44&lt;=EOMONTH($Q2356,0),$Q2356&lt;='Recurring Transactions'!$L$44),1,0),IF('Recurring Transactions'!$F$44="Semi-monthly",IF(AND('Recurring Transactions'!$J$44&lt;=EOMONTH($Q2356,0),$Q2356&lt;='Recurring Transactions'!$L$44),2,0),IF('Recurring Transactions'!$F$44="Weekly",IF(AND('Recurring Transactions'!$J$44&lt;=EOMONTH($Q2356,0),$Q2356&lt;='Recurring Transactions'!$L$44),MAX(0,INT((MIN(EOMONTH($Q2356,0),'Recurring Transactions'!$L$44)-'Recurring Transactions'!$J$44)/7)+INT(-(MAX('Recurring Transactions'!$J$44,$Q2356)-'Recurring Transactions'!$J$44)/7)+1),0),IF('Recurring Transactions'!$F$44="Bi-weekly",IF(AND('Recurring Transactions'!$J$44&lt;=EOMONTH($Q2356,0),$Q2356&lt;='Recurring Transactions'!$L$44),MAX(0,INT((MIN(EOMONTH($Q2356,0),'Recurring Transactions'!$L$44)-'Recurring Transactions'!$J$44)/14)+INT(-(MAX('Recurring Transactions'!$J$44,$Q2356)-'Recurring Transactions'!$J$44)/14)+1),0),IF('Recurring Transactions'!$F$44="Quarterly",IF(AND(AND('Recurring Transactions'!$J$44&lt;=EOMONTH($Q2356,0),$Q2356&lt;='Recurring Transactions'!$L$44),MOD((YEAR($Q2356)-YEAR('Recurring Transactions'!$J$44))*12+MONTH($Q2356)-MONTH('Recurring Transactions'!$J$44),3)=0),1,0),IF('Recurring Transactions'!$F$44="Annually",IF(AND(AND('Recurring Transactions'!$J$44&lt;=EOMONTH($Q2356,0),$Q2356&lt;='Recurring Transactions'!$L$44),MONTH($Q2356)=MONTH('Recurring Transactions'!$J$44)),1,0),0)))))))*'Recurring Transactions'!$D$44)</f>
        <v/>
      </c>
    </row>
    <row r="2357">
      <c r="N2357" s="126">
        <f>'Recurring Transactions'!$A$44</f>
        <v/>
      </c>
      <c r="O2357" s="126">
        <f>'Recurring Transactions'!$B$44</f>
        <v/>
      </c>
      <c r="P2357" s="126">
        <f>'Recurring Transactions'!$E$44</f>
        <v/>
      </c>
      <c r="Q2357" s="72">
        <f>IF('Recurring Transactions'!$J$44="","",EDATE('Recurring Transactions'!$J$44,55))</f>
        <v/>
      </c>
      <c r="R2357" s="126">
        <f>IF($Q2357="","",TEXT($Q2357,"mmm yyyy"))</f>
        <v/>
      </c>
      <c r="S2357" s="124">
        <f>IF(OR('Recurring Transactions'!$A$44="",$Q2357=""),0,(IF('Recurring Transactions'!$F$44="Monthly",IF(AND('Recurring Transactions'!$J$44&lt;=EOMONTH($Q2357,0),$Q2357&lt;='Recurring Transactions'!$L$44),1,0),IF('Recurring Transactions'!$F$44="Semi-monthly",IF(AND('Recurring Transactions'!$J$44&lt;=EOMONTH($Q2357,0),$Q2357&lt;='Recurring Transactions'!$L$44),2,0),IF('Recurring Transactions'!$F$44="Weekly",IF(AND('Recurring Transactions'!$J$44&lt;=EOMONTH($Q2357,0),$Q2357&lt;='Recurring Transactions'!$L$44),MAX(0,INT((MIN(EOMONTH($Q2357,0),'Recurring Transactions'!$L$44)-'Recurring Transactions'!$J$44)/7)+INT(-(MAX('Recurring Transactions'!$J$44,$Q2357)-'Recurring Transactions'!$J$44)/7)+1),0),IF('Recurring Transactions'!$F$44="Bi-weekly",IF(AND('Recurring Transactions'!$J$44&lt;=EOMONTH($Q2357,0),$Q2357&lt;='Recurring Transactions'!$L$44),MAX(0,INT((MIN(EOMONTH($Q2357,0),'Recurring Transactions'!$L$44)-'Recurring Transactions'!$J$44)/14)+INT(-(MAX('Recurring Transactions'!$J$44,$Q2357)-'Recurring Transactions'!$J$44)/14)+1),0),IF('Recurring Transactions'!$F$44="Quarterly",IF(AND(AND('Recurring Transactions'!$J$44&lt;=EOMONTH($Q2357,0),$Q2357&lt;='Recurring Transactions'!$L$44),MOD((YEAR($Q2357)-YEAR('Recurring Transactions'!$J$44))*12+MONTH($Q2357)-MONTH('Recurring Transactions'!$J$44),3)=0),1,0),IF('Recurring Transactions'!$F$44="Annually",IF(AND(AND('Recurring Transactions'!$J$44&lt;=EOMONTH($Q2357,0),$Q2357&lt;='Recurring Transactions'!$L$44),MONTH($Q2357)=MONTH('Recurring Transactions'!$J$44)),1,0),0)))))))*'Recurring Transactions'!$D$44)</f>
        <v/>
      </c>
    </row>
    <row r="2358">
      <c r="N2358" s="126">
        <f>'Recurring Transactions'!$A$44</f>
        <v/>
      </c>
      <c r="O2358" s="126">
        <f>'Recurring Transactions'!$B$44</f>
        <v/>
      </c>
      <c r="P2358" s="126">
        <f>'Recurring Transactions'!$E$44</f>
        <v/>
      </c>
      <c r="Q2358" s="72">
        <f>IF('Recurring Transactions'!$J$44="","",EDATE('Recurring Transactions'!$J$44,56))</f>
        <v/>
      </c>
      <c r="R2358" s="126">
        <f>IF($Q2358="","",TEXT($Q2358,"mmm yyyy"))</f>
        <v/>
      </c>
      <c r="S2358" s="124">
        <f>IF(OR('Recurring Transactions'!$A$44="",$Q2358=""),0,(IF('Recurring Transactions'!$F$44="Monthly",IF(AND('Recurring Transactions'!$J$44&lt;=EOMONTH($Q2358,0),$Q2358&lt;='Recurring Transactions'!$L$44),1,0),IF('Recurring Transactions'!$F$44="Semi-monthly",IF(AND('Recurring Transactions'!$J$44&lt;=EOMONTH($Q2358,0),$Q2358&lt;='Recurring Transactions'!$L$44),2,0),IF('Recurring Transactions'!$F$44="Weekly",IF(AND('Recurring Transactions'!$J$44&lt;=EOMONTH($Q2358,0),$Q2358&lt;='Recurring Transactions'!$L$44),MAX(0,INT((MIN(EOMONTH($Q2358,0),'Recurring Transactions'!$L$44)-'Recurring Transactions'!$J$44)/7)+INT(-(MAX('Recurring Transactions'!$J$44,$Q2358)-'Recurring Transactions'!$J$44)/7)+1),0),IF('Recurring Transactions'!$F$44="Bi-weekly",IF(AND('Recurring Transactions'!$J$44&lt;=EOMONTH($Q2358,0),$Q2358&lt;='Recurring Transactions'!$L$44),MAX(0,INT((MIN(EOMONTH($Q2358,0),'Recurring Transactions'!$L$44)-'Recurring Transactions'!$J$44)/14)+INT(-(MAX('Recurring Transactions'!$J$44,$Q2358)-'Recurring Transactions'!$J$44)/14)+1),0),IF('Recurring Transactions'!$F$44="Quarterly",IF(AND(AND('Recurring Transactions'!$J$44&lt;=EOMONTH($Q2358,0),$Q2358&lt;='Recurring Transactions'!$L$44),MOD((YEAR($Q2358)-YEAR('Recurring Transactions'!$J$44))*12+MONTH($Q2358)-MONTH('Recurring Transactions'!$J$44),3)=0),1,0),IF('Recurring Transactions'!$F$44="Annually",IF(AND(AND('Recurring Transactions'!$J$44&lt;=EOMONTH($Q2358,0),$Q2358&lt;='Recurring Transactions'!$L$44),MONTH($Q2358)=MONTH('Recurring Transactions'!$J$44)),1,0),0)))))))*'Recurring Transactions'!$D$44)</f>
        <v/>
      </c>
    </row>
    <row r="2359">
      <c r="N2359" s="126">
        <f>'Recurring Transactions'!$A$44</f>
        <v/>
      </c>
      <c r="O2359" s="126">
        <f>'Recurring Transactions'!$B$44</f>
        <v/>
      </c>
      <c r="P2359" s="126">
        <f>'Recurring Transactions'!$E$44</f>
        <v/>
      </c>
      <c r="Q2359" s="72">
        <f>IF('Recurring Transactions'!$J$44="","",EDATE('Recurring Transactions'!$J$44,57))</f>
        <v/>
      </c>
      <c r="R2359" s="126">
        <f>IF($Q2359="","",TEXT($Q2359,"mmm yyyy"))</f>
        <v/>
      </c>
      <c r="S2359" s="124">
        <f>IF(OR('Recurring Transactions'!$A$44="",$Q2359=""),0,(IF('Recurring Transactions'!$F$44="Monthly",IF(AND('Recurring Transactions'!$J$44&lt;=EOMONTH($Q2359,0),$Q2359&lt;='Recurring Transactions'!$L$44),1,0),IF('Recurring Transactions'!$F$44="Semi-monthly",IF(AND('Recurring Transactions'!$J$44&lt;=EOMONTH($Q2359,0),$Q2359&lt;='Recurring Transactions'!$L$44),2,0),IF('Recurring Transactions'!$F$44="Weekly",IF(AND('Recurring Transactions'!$J$44&lt;=EOMONTH($Q2359,0),$Q2359&lt;='Recurring Transactions'!$L$44),MAX(0,INT((MIN(EOMONTH($Q2359,0),'Recurring Transactions'!$L$44)-'Recurring Transactions'!$J$44)/7)+INT(-(MAX('Recurring Transactions'!$J$44,$Q2359)-'Recurring Transactions'!$J$44)/7)+1),0),IF('Recurring Transactions'!$F$44="Bi-weekly",IF(AND('Recurring Transactions'!$J$44&lt;=EOMONTH($Q2359,0),$Q2359&lt;='Recurring Transactions'!$L$44),MAX(0,INT((MIN(EOMONTH($Q2359,0),'Recurring Transactions'!$L$44)-'Recurring Transactions'!$J$44)/14)+INT(-(MAX('Recurring Transactions'!$J$44,$Q2359)-'Recurring Transactions'!$J$44)/14)+1),0),IF('Recurring Transactions'!$F$44="Quarterly",IF(AND(AND('Recurring Transactions'!$J$44&lt;=EOMONTH($Q2359,0),$Q2359&lt;='Recurring Transactions'!$L$44),MOD((YEAR($Q2359)-YEAR('Recurring Transactions'!$J$44))*12+MONTH($Q2359)-MONTH('Recurring Transactions'!$J$44),3)=0),1,0),IF('Recurring Transactions'!$F$44="Annually",IF(AND(AND('Recurring Transactions'!$J$44&lt;=EOMONTH($Q2359,0),$Q2359&lt;='Recurring Transactions'!$L$44),MONTH($Q2359)=MONTH('Recurring Transactions'!$J$44)),1,0),0)))))))*'Recurring Transactions'!$D$44)</f>
        <v/>
      </c>
    </row>
    <row r="2360">
      <c r="N2360" s="126">
        <f>'Recurring Transactions'!$A$44</f>
        <v/>
      </c>
      <c r="O2360" s="126">
        <f>'Recurring Transactions'!$B$44</f>
        <v/>
      </c>
      <c r="P2360" s="126">
        <f>'Recurring Transactions'!$E$44</f>
        <v/>
      </c>
      <c r="Q2360" s="72">
        <f>IF('Recurring Transactions'!$J$44="","",EDATE('Recurring Transactions'!$J$44,58))</f>
        <v/>
      </c>
      <c r="R2360" s="126">
        <f>IF($Q2360="","",TEXT($Q2360,"mmm yyyy"))</f>
        <v/>
      </c>
      <c r="S2360" s="124">
        <f>IF(OR('Recurring Transactions'!$A$44="",$Q2360=""),0,(IF('Recurring Transactions'!$F$44="Monthly",IF(AND('Recurring Transactions'!$J$44&lt;=EOMONTH($Q2360,0),$Q2360&lt;='Recurring Transactions'!$L$44),1,0),IF('Recurring Transactions'!$F$44="Semi-monthly",IF(AND('Recurring Transactions'!$J$44&lt;=EOMONTH($Q2360,0),$Q2360&lt;='Recurring Transactions'!$L$44),2,0),IF('Recurring Transactions'!$F$44="Weekly",IF(AND('Recurring Transactions'!$J$44&lt;=EOMONTH($Q2360,0),$Q2360&lt;='Recurring Transactions'!$L$44),MAX(0,INT((MIN(EOMONTH($Q2360,0),'Recurring Transactions'!$L$44)-'Recurring Transactions'!$J$44)/7)+INT(-(MAX('Recurring Transactions'!$J$44,$Q2360)-'Recurring Transactions'!$J$44)/7)+1),0),IF('Recurring Transactions'!$F$44="Bi-weekly",IF(AND('Recurring Transactions'!$J$44&lt;=EOMONTH($Q2360,0),$Q2360&lt;='Recurring Transactions'!$L$44),MAX(0,INT((MIN(EOMONTH($Q2360,0),'Recurring Transactions'!$L$44)-'Recurring Transactions'!$J$44)/14)+INT(-(MAX('Recurring Transactions'!$J$44,$Q2360)-'Recurring Transactions'!$J$44)/14)+1),0),IF('Recurring Transactions'!$F$44="Quarterly",IF(AND(AND('Recurring Transactions'!$J$44&lt;=EOMONTH($Q2360,0),$Q2360&lt;='Recurring Transactions'!$L$44),MOD((YEAR($Q2360)-YEAR('Recurring Transactions'!$J$44))*12+MONTH($Q2360)-MONTH('Recurring Transactions'!$J$44),3)=0),1,0),IF('Recurring Transactions'!$F$44="Annually",IF(AND(AND('Recurring Transactions'!$J$44&lt;=EOMONTH($Q2360,0),$Q2360&lt;='Recurring Transactions'!$L$44),MONTH($Q2360)=MONTH('Recurring Transactions'!$J$44)),1,0),0)))))))*'Recurring Transactions'!$D$44)</f>
        <v/>
      </c>
    </row>
    <row r="2361">
      <c r="N2361" s="126">
        <f>'Recurring Transactions'!$A$44</f>
        <v/>
      </c>
      <c r="O2361" s="126">
        <f>'Recurring Transactions'!$B$44</f>
        <v/>
      </c>
      <c r="P2361" s="126">
        <f>'Recurring Transactions'!$E$44</f>
        <v/>
      </c>
      <c r="Q2361" s="72">
        <f>IF('Recurring Transactions'!$J$44="","",EDATE('Recurring Transactions'!$J$44,59))</f>
        <v/>
      </c>
      <c r="R2361" s="126">
        <f>IF($Q2361="","",TEXT($Q2361,"mmm yyyy"))</f>
        <v/>
      </c>
      <c r="S2361" s="124">
        <f>IF(OR('Recurring Transactions'!$A$44="",$Q2361=""),0,(IF('Recurring Transactions'!$F$44="Monthly",IF(AND('Recurring Transactions'!$J$44&lt;=EOMONTH($Q2361,0),$Q2361&lt;='Recurring Transactions'!$L$44),1,0),IF('Recurring Transactions'!$F$44="Semi-monthly",IF(AND('Recurring Transactions'!$J$44&lt;=EOMONTH($Q2361,0),$Q2361&lt;='Recurring Transactions'!$L$44),2,0),IF('Recurring Transactions'!$F$44="Weekly",IF(AND('Recurring Transactions'!$J$44&lt;=EOMONTH($Q2361,0),$Q2361&lt;='Recurring Transactions'!$L$44),MAX(0,INT((MIN(EOMONTH($Q2361,0),'Recurring Transactions'!$L$44)-'Recurring Transactions'!$J$44)/7)+INT(-(MAX('Recurring Transactions'!$J$44,$Q2361)-'Recurring Transactions'!$J$44)/7)+1),0),IF('Recurring Transactions'!$F$44="Bi-weekly",IF(AND('Recurring Transactions'!$J$44&lt;=EOMONTH($Q2361,0),$Q2361&lt;='Recurring Transactions'!$L$44),MAX(0,INT((MIN(EOMONTH($Q2361,0),'Recurring Transactions'!$L$44)-'Recurring Transactions'!$J$44)/14)+INT(-(MAX('Recurring Transactions'!$J$44,$Q2361)-'Recurring Transactions'!$J$44)/14)+1),0),IF('Recurring Transactions'!$F$44="Quarterly",IF(AND(AND('Recurring Transactions'!$J$44&lt;=EOMONTH($Q2361,0),$Q2361&lt;='Recurring Transactions'!$L$44),MOD((YEAR($Q2361)-YEAR('Recurring Transactions'!$J$44))*12+MONTH($Q2361)-MONTH('Recurring Transactions'!$J$44),3)=0),1,0),IF('Recurring Transactions'!$F$44="Annually",IF(AND(AND('Recurring Transactions'!$J$44&lt;=EOMONTH($Q2361,0),$Q2361&lt;='Recurring Transactions'!$L$44),MONTH($Q2361)=MONTH('Recurring Transactions'!$J$44)),1,0),0)))))))*'Recurring Transactions'!$D$44)</f>
        <v/>
      </c>
    </row>
    <row r="2362">
      <c r="N2362" s="126">
        <f>'Recurring Transactions'!$A$45</f>
        <v/>
      </c>
      <c r="O2362" s="126">
        <f>'Recurring Transactions'!$B$45</f>
        <v/>
      </c>
      <c r="P2362" s="126">
        <f>'Recurring Transactions'!$E$45</f>
        <v/>
      </c>
      <c r="Q2362" s="72">
        <f>IF('Recurring Transactions'!$J$45="","",EDATE('Recurring Transactions'!$J$45,0))</f>
        <v/>
      </c>
      <c r="R2362" s="126">
        <f>IF($Q2362="","",TEXT($Q2362,"mmm yyyy"))</f>
        <v/>
      </c>
      <c r="S2362" s="124">
        <f>IF(OR('Recurring Transactions'!$A$45="",$Q2362=""),0,(IF('Recurring Transactions'!$F$45="Monthly",IF(AND('Recurring Transactions'!$J$45&lt;=EOMONTH($Q2362,0),$Q2362&lt;='Recurring Transactions'!$L$45),1,0),IF('Recurring Transactions'!$F$45="Semi-monthly",IF(AND('Recurring Transactions'!$J$45&lt;=EOMONTH($Q2362,0),$Q2362&lt;='Recurring Transactions'!$L$45),2,0),IF('Recurring Transactions'!$F$45="Weekly",IF(AND('Recurring Transactions'!$J$45&lt;=EOMONTH($Q2362,0),$Q2362&lt;='Recurring Transactions'!$L$45),MAX(0,INT((MIN(EOMONTH($Q2362,0),'Recurring Transactions'!$L$45)-'Recurring Transactions'!$J$45)/7)+INT(-(MAX('Recurring Transactions'!$J$45,$Q2362)-'Recurring Transactions'!$J$45)/7)+1),0),IF('Recurring Transactions'!$F$45="Bi-weekly",IF(AND('Recurring Transactions'!$J$45&lt;=EOMONTH($Q2362,0),$Q2362&lt;='Recurring Transactions'!$L$45),MAX(0,INT((MIN(EOMONTH($Q2362,0),'Recurring Transactions'!$L$45)-'Recurring Transactions'!$J$45)/14)+INT(-(MAX('Recurring Transactions'!$J$45,$Q2362)-'Recurring Transactions'!$J$45)/14)+1),0),IF('Recurring Transactions'!$F$45="Quarterly",IF(AND(AND('Recurring Transactions'!$J$45&lt;=EOMONTH($Q2362,0),$Q2362&lt;='Recurring Transactions'!$L$45),MOD((YEAR($Q2362)-YEAR('Recurring Transactions'!$J$45))*12+MONTH($Q2362)-MONTH('Recurring Transactions'!$J$45),3)=0),1,0),IF('Recurring Transactions'!$F$45="Annually",IF(AND(AND('Recurring Transactions'!$J$45&lt;=EOMONTH($Q2362,0),$Q2362&lt;='Recurring Transactions'!$L$45),MONTH($Q2362)=MONTH('Recurring Transactions'!$J$45)),1,0),0)))))))*'Recurring Transactions'!$D$45)</f>
        <v/>
      </c>
    </row>
    <row r="2363">
      <c r="N2363" s="126">
        <f>'Recurring Transactions'!$A$45</f>
        <v/>
      </c>
      <c r="O2363" s="126">
        <f>'Recurring Transactions'!$B$45</f>
        <v/>
      </c>
      <c r="P2363" s="126">
        <f>'Recurring Transactions'!$E$45</f>
        <v/>
      </c>
      <c r="Q2363" s="72">
        <f>IF('Recurring Transactions'!$J$45="","",EDATE('Recurring Transactions'!$J$45,1))</f>
        <v/>
      </c>
      <c r="R2363" s="126">
        <f>IF($Q2363="","",TEXT($Q2363,"mmm yyyy"))</f>
        <v/>
      </c>
      <c r="S2363" s="124">
        <f>IF(OR('Recurring Transactions'!$A$45="",$Q2363=""),0,(IF('Recurring Transactions'!$F$45="Monthly",IF(AND('Recurring Transactions'!$J$45&lt;=EOMONTH($Q2363,0),$Q2363&lt;='Recurring Transactions'!$L$45),1,0),IF('Recurring Transactions'!$F$45="Semi-monthly",IF(AND('Recurring Transactions'!$J$45&lt;=EOMONTH($Q2363,0),$Q2363&lt;='Recurring Transactions'!$L$45),2,0),IF('Recurring Transactions'!$F$45="Weekly",IF(AND('Recurring Transactions'!$J$45&lt;=EOMONTH($Q2363,0),$Q2363&lt;='Recurring Transactions'!$L$45),MAX(0,INT((MIN(EOMONTH($Q2363,0),'Recurring Transactions'!$L$45)-'Recurring Transactions'!$J$45)/7)+INT(-(MAX('Recurring Transactions'!$J$45,$Q2363)-'Recurring Transactions'!$J$45)/7)+1),0),IF('Recurring Transactions'!$F$45="Bi-weekly",IF(AND('Recurring Transactions'!$J$45&lt;=EOMONTH($Q2363,0),$Q2363&lt;='Recurring Transactions'!$L$45),MAX(0,INT((MIN(EOMONTH($Q2363,0),'Recurring Transactions'!$L$45)-'Recurring Transactions'!$J$45)/14)+INT(-(MAX('Recurring Transactions'!$J$45,$Q2363)-'Recurring Transactions'!$J$45)/14)+1),0),IF('Recurring Transactions'!$F$45="Quarterly",IF(AND(AND('Recurring Transactions'!$J$45&lt;=EOMONTH($Q2363,0),$Q2363&lt;='Recurring Transactions'!$L$45),MOD((YEAR($Q2363)-YEAR('Recurring Transactions'!$J$45))*12+MONTH($Q2363)-MONTH('Recurring Transactions'!$J$45),3)=0),1,0),IF('Recurring Transactions'!$F$45="Annually",IF(AND(AND('Recurring Transactions'!$J$45&lt;=EOMONTH($Q2363,0),$Q2363&lt;='Recurring Transactions'!$L$45),MONTH($Q2363)=MONTH('Recurring Transactions'!$J$45)),1,0),0)))))))*'Recurring Transactions'!$D$45)</f>
        <v/>
      </c>
    </row>
    <row r="2364">
      <c r="N2364" s="126">
        <f>'Recurring Transactions'!$A$45</f>
        <v/>
      </c>
      <c r="O2364" s="126">
        <f>'Recurring Transactions'!$B$45</f>
        <v/>
      </c>
      <c r="P2364" s="126">
        <f>'Recurring Transactions'!$E$45</f>
        <v/>
      </c>
      <c r="Q2364" s="72">
        <f>IF('Recurring Transactions'!$J$45="","",EDATE('Recurring Transactions'!$J$45,2))</f>
        <v/>
      </c>
      <c r="R2364" s="126">
        <f>IF($Q2364="","",TEXT($Q2364,"mmm yyyy"))</f>
        <v/>
      </c>
      <c r="S2364" s="124">
        <f>IF(OR('Recurring Transactions'!$A$45="",$Q2364=""),0,(IF('Recurring Transactions'!$F$45="Monthly",IF(AND('Recurring Transactions'!$J$45&lt;=EOMONTH($Q2364,0),$Q2364&lt;='Recurring Transactions'!$L$45),1,0),IF('Recurring Transactions'!$F$45="Semi-monthly",IF(AND('Recurring Transactions'!$J$45&lt;=EOMONTH($Q2364,0),$Q2364&lt;='Recurring Transactions'!$L$45),2,0),IF('Recurring Transactions'!$F$45="Weekly",IF(AND('Recurring Transactions'!$J$45&lt;=EOMONTH($Q2364,0),$Q2364&lt;='Recurring Transactions'!$L$45),MAX(0,INT((MIN(EOMONTH($Q2364,0),'Recurring Transactions'!$L$45)-'Recurring Transactions'!$J$45)/7)+INT(-(MAX('Recurring Transactions'!$J$45,$Q2364)-'Recurring Transactions'!$J$45)/7)+1),0),IF('Recurring Transactions'!$F$45="Bi-weekly",IF(AND('Recurring Transactions'!$J$45&lt;=EOMONTH($Q2364,0),$Q2364&lt;='Recurring Transactions'!$L$45),MAX(0,INT((MIN(EOMONTH($Q2364,0),'Recurring Transactions'!$L$45)-'Recurring Transactions'!$J$45)/14)+INT(-(MAX('Recurring Transactions'!$J$45,$Q2364)-'Recurring Transactions'!$J$45)/14)+1),0),IF('Recurring Transactions'!$F$45="Quarterly",IF(AND(AND('Recurring Transactions'!$J$45&lt;=EOMONTH($Q2364,0),$Q2364&lt;='Recurring Transactions'!$L$45),MOD((YEAR($Q2364)-YEAR('Recurring Transactions'!$J$45))*12+MONTH($Q2364)-MONTH('Recurring Transactions'!$J$45),3)=0),1,0),IF('Recurring Transactions'!$F$45="Annually",IF(AND(AND('Recurring Transactions'!$J$45&lt;=EOMONTH($Q2364,0),$Q2364&lt;='Recurring Transactions'!$L$45),MONTH($Q2364)=MONTH('Recurring Transactions'!$J$45)),1,0),0)))))))*'Recurring Transactions'!$D$45)</f>
        <v/>
      </c>
    </row>
    <row r="2365">
      <c r="N2365" s="126">
        <f>'Recurring Transactions'!$A$45</f>
        <v/>
      </c>
      <c r="O2365" s="126">
        <f>'Recurring Transactions'!$B$45</f>
        <v/>
      </c>
      <c r="P2365" s="126">
        <f>'Recurring Transactions'!$E$45</f>
        <v/>
      </c>
      <c r="Q2365" s="72">
        <f>IF('Recurring Transactions'!$J$45="","",EDATE('Recurring Transactions'!$J$45,3))</f>
        <v/>
      </c>
      <c r="R2365" s="126">
        <f>IF($Q2365="","",TEXT($Q2365,"mmm yyyy"))</f>
        <v/>
      </c>
      <c r="S2365" s="124">
        <f>IF(OR('Recurring Transactions'!$A$45="",$Q2365=""),0,(IF('Recurring Transactions'!$F$45="Monthly",IF(AND('Recurring Transactions'!$J$45&lt;=EOMONTH($Q2365,0),$Q2365&lt;='Recurring Transactions'!$L$45),1,0),IF('Recurring Transactions'!$F$45="Semi-monthly",IF(AND('Recurring Transactions'!$J$45&lt;=EOMONTH($Q2365,0),$Q2365&lt;='Recurring Transactions'!$L$45),2,0),IF('Recurring Transactions'!$F$45="Weekly",IF(AND('Recurring Transactions'!$J$45&lt;=EOMONTH($Q2365,0),$Q2365&lt;='Recurring Transactions'!$L$45),MAX(0,INT((MIN(EOMONTH($Q2365,0),'Recurring Transactions'!$L$45)-'Recurring Transactions'!$J$45)/7)+INT(-(MAX('Recurring Transactions'!$J$45,$Q2365)-'Recurring Transactions'!$J$45)/7)+1),0),IF('Recurring Transactions'!$F$45="Bi-weekly",IF(AND('Recurring Transactions'!$J$45&lt;=EOMONTH($Q2365,0),$Q2365&lt;='Recurring Transactions'!$L$45),MAX(0,INT((MIN(EOMONTH($Q2365,0),'Recurring Transactions'!$L$45)-'Recurring Transactions'!$J$45)/14)+INT(-(MAX('Recurring Transactions'!$J$45,$Q2365)-'Recurring Transactions'!$J$45)/14)+1),0),IF('Recurring Transactions'!$F$45="Quarterly",IF(AND(AND('Recurring Transactions'!$J$45&lt;=EOMONTH($Q2365,0),$Q2365&lt;='Recurring Transactions'!$L$45),MOD((YEAR($Q2365)-YEAR('Recurring Transactions'!$J$45))*12+MONTH($Q2365)-MONTH('Recurring Transactions'!$J$45),3)=0),1,0),IF('Recurring Transactions'!$F$45="Annually",IF(AND(AND('Recurring Transactions'!$J$45&lt;=EOMONTH($Q2365,0),$Q2365&lt;='Recurring Transactions'!$L$45),MONTH($Q2365)=MONTH('Recurring Transactions'!$J$45)),1,0),0)))))))*'Recurring Transactions'!$D$45)</f>
        <v/>
      </c>
    </row>
    <row r="2366">
      <c r="N2366" s="126">
        <f>'Recurring Transactions'!$A$45</f>
        <v/>
      </c>
      <c r="O2366" s="126">
        <f>'Recurring Transactions'!$B$45</f>
        <v/>
      </c>
      <c r="P2366" s="126">
        <f>'Recurring Transactions'!$E$45</f>
        <v/>
      </c>
      <c r="Q2366" s="72">
        <f>IF('Recurring Transactions'!$J$45="","",EDATE('Recurring Transactions'!$J$45,4))</f>
        <v/>
      </c>
      <c r="R2366" s="126">
        <f>IF($Q2366="","",TEXT($Q2366,"mmm yyyy"))</f>
        <v/>
      </c>
      <c r="S2366" s="124">
        <f>IF(OR('Recurring Transactions'!$A$45="",$Q2366=""),0,(IF('Recurring Transactions'!$F$45="Monthly",IF(AND('Recurring Transactions'!$J$45&lt;=EOMONTH($Q2366,0),$Q2366&lt;='Recurring Transactions'!$L$45),1,0),IF('Recurring Transactions'!$F$45="Semi-monthly",IF(AND('Recurring Transactions'!$J$45&lt;=EOMONTH($Q2366,0),$Q2366&lt;='Recurring Transactions'!$L$45),2,0),IF('Recurring Transactions'!$F$45="Weekly",IF(AND('Recurring Transactions'!$J$45&lt;=EOMONTH($Q2366,0),$Q2366&lt;='Recurring Transactions'!$L$45),MAX(0,INT((MIN(EOMONTH($Q2366,0),'Recurring Transactions'!$L$45)-'Recurring Transactions'!$J$45)/7)+INT(-(MAX('Recurring Transactions'!$J$45,$Q2366)-'Recurring Transactions'!$J$45)/7)+1),0),IF('Recurring Transactions'!$F$45="Bi-weekly",IF(AND('Recurring Transactions'!$J$45&lt;=EOMONTH($Q2366,0),$Q2366&lt;='Recurring Transactions'!$L$45),MAX(0,INT((MIN(EOMONTH($Q2366,0),'Recurring Transactions'!$L$45)-'Recurring Transactions'!$J$45)/14)+INT(-(MAX('Recurring Transactions'!$J$45,$Q2366)-'Recurring Transactions'!$J$45)/14)+1),0),IF('Recurring Transactions'!$F$45="Quarterly",IF(AND(AND('Recurring Transactions'!$J$45&lt;=EOMONTH($Q2366,0),$Q2366&lt;='Recurring Transactions'!$L$45),MOD((YEAR($Q2366)-YEAR('Recurring Transactions'!$J$45))*12+MONTH($Q2366)-MONTH('Recurring Transactions'!$J$45),3)=0),1,0),IF('Recurring Transactions'!$F$45="Annually",IF(AND(AND('Recurring Transactions'!$J$45&lt;=EOMONTH($Q2366,0),$Q2366&lt;='Recurring Transactions'!$L$45),MONTH($Q2366)=MONTH('Recurring Transactions'!$J$45)),1,0),0)))))))*'Recurring Transactions'!$D$45)</f>
        <v/>
      </c>
    </row>
    <row r="2367">
      <c r="N2367" s="126">
        <f>'Recurring Transactions'!$A$45</f>
        <v/>
      </c>
      <c r="O2367" s="126">
        <f>'Recurring Transactions'!$B$45</f>
        <v/>
      </c>
      <c r="P2367" s="126">
        <f>'Recurring Transactions'!$E$45</f>
        <v/>
      </c>
      <c r="Q2367" s="72">
        <f>IF('Recurring Transactions'!$J$45="","",EDATE('Recurring Transactions'!$J$45,5))</f>
        <v/>
      </c>
      <c r="R2367" s="126">
        <f>IF($Q2367="","",TEXT($Q2367,"mmm yyyy"))</f>
        <v/>
      </c>
      <c r="S2367" s="124">
        <f>IF(OR('Recurring Transactions'!$A$45="",$Q2367=""),0,(IF('Recurring Transactions'!$F$45="Monthly",IF(AND('Recurring Transactions'!$J$45&lt;=EOMONTH($Q2367,0),$Q2367&lt;='Recurring Transactions'!$L$45),1,0),IF('Recurring Transactions'!$F$45="Semi-monthly",IF(AND('Recurring Transactions'!$J$45&lt;=EOMONTH($Q2367,0),$Q2367&lt;='Recurring Transactions'!$L$45),2,0),IF('Recurring Transactions'!$F$45="Weekly",IF(AND('Recurring Transactions'!$J$45&lt;=EOMONTH($Q2367,0),$Q2367&lt;='Recurring Transactions'!$L$45),MAX(0,INT((MIN(EOMONTH($Q2367,0),'Recurring Transactions'!$L$45)-'Recurring Transactions'!$J$45)/7)+INT(-(MAX('Recurring Transactions'!$J$45,$Q2367)-'Recurring Transactions'!$J$45)/7)+1),0),IF('Recurring Transactions'!$F$45="Bi-weekly",IF(AND('Recurring Transactions'!$J$45&lt;=EOMONTH($Q2367,0),$Q2367&lt;='Recurring Transactions'!$L$45),MAX(0,INT((MIN(EOMONTH($Q2367,0),'Recurring Transactions'!$L$45)-'Recurring Transactions'!$J$45)/14)+INT(-(MAX('Recurring Transactions'!$J$45,$Q2367)-'Recurring Transactions'!$J$45)/14)+1),0),IF('Recurring Transactions'!$F$45="Quarterly",IF(AND(AND('Recurring Transactions'!$J$45&lt;=EOMONTH($Q2367,0),$Q2367&lt;='Recurring Transactions'!$L$45),MOD((YEAR($Q2367)-YEAR('Recurring Transactions'!$J$45))*12+MONTH($Q2367)-MONTH('Recurring Transactions'!$J$45),3)=0),1,0),IF('Recurring Transactions'!$F$45="Annually",IF(AND(AND('Recurring Transactions'!$J$45&lt;=EOMONTH($Q2367,0),$Q2367&lt;='Recurring Transactions'!$L$45),MONTH($Q2367)=MONTH('Recurring Transactions'!$J$45)),1,0),0)))))))*'Recurring Transactions'!$D$45)</f>
        <v/>
      </c>
    </row>
    <row r="2368">
      <c r="N2368" s="126">
        <f>'Recurring Transactions'!$A$45</f>
        <v/>
      </c>
      <c r="O2368" s="126">
        <f>'Recurring Transactions'!$B$45</f>
        <v/>
      </c>
      <c r="P2368" s="126">
        <f>'Recurring Transactions'!$E$45</f>
        <v/>
      </c>
      <c r="Q2368" s="72">
        <f>IF('Recurring Transactions'!$J$45="","",EDATE('Recurring Transactions'!$J$45,6))</f>
        <v/>
      </c>
      <c r="R2368" s="126">
        <f>IF($Q2368="","",TEXT($Q2368,"mmm yyyy"))</f>
        <v/>
      </c>
      <c r="S2368" s="124">
        <f>IF(OR('Recurring Transactions'!$A$45="",$Q2368=""),0,(IF('Recurring Transactions'!$F$45="Monthly",IF(AND('Recurring Transactions'!$J$45&lt;=EOMONTH($Q2368,0),$Q2368&lt;='Recurring Transactions'!$L$45),1,0),IF('Recurring Transactions'!$F$45="Semi-monthly",IF(AND('Recurring Transactions'!$J$45&lt;=EOMONTH($Q2368,0),$Q2368&lt;='Recurring Transactions'!$L$45),2,0),IF('Recurring Transactions'!$F$45="Weekly",IF(AND('Recurring Transactions'!$J$45&lt;=EOMONTH($Q2368,0),$Q2368&lt;='Recurring Transactions'!$L$45),MAX(0,INT((MIN(EOMONTH($Q2368,0),'Recurring Transactions'!$L$45)-'Recurring Transactions'!$J$45)/7)+INT(-(MAX('Recurring Transactions'!$J$45,$Q2368)-'Recurring Transactions'!$J$45)/7)+1),0),IF('Recurring Transactions'!$F$45="Bi-weekly",IF(AND('Recurring Transactions'!$J$45&lt;=EOMONTH($Q2368,0),$Q2368&lt;='Recurring Transactions'!$L$45),MAX(0,INT((MIN(EOMONTH($Q2368,0),'Recurring Transactions'!$L$45)-'Recurring Transactions'!$J$45)/14)+INT(-(MAX('Recurring Transactions'!$J$45,$Q2368)-'Recurring Transactions'!$J$45)/14)+1),0),IF('Recurring Transactions'!$F$45="Quarterly",IF(AND(AND('Recurring Transactions'!$J$45&lt;=EOMONTH($Q2368,0),$Q2368&lt;='Recurring Transactions'!$L$45),MOD((YEAR($Q2368)-YEAR('Recurring Transactions'!$J$45))*12+MONTH($Q2368)-MONTH('Recurring Transactions'!$J$45),3)=0),1,0),IF('Recurring Transactions'!$F$45="Annually",IF(AND(AND('Recurring Transactions'!$J$45&lt;=EOMONTH($Q2368,0),$Q2368&lt;='Recurring Transactions'!$L$45),MONTH($Q2368)=MONTH('Recurring Transactions'!$J$45)),1,0),0)))))))*'Recurring Transactions'!$D$45)</f>
        <v/>
      </c>
    </row>
    <row r="2369">
      <c r="N2369" s="126">
        <f>'Recurring Transactions'!$A$45</f>
        <v/>
      </c>
      <c r="O2369" s="126">
        <f>'Recurring Transactions'!$B$45</f>
        <v/>
      </c>
      <c r="P2369" s="126">
        <f>'Recurring Transactions'!$E$45</f>
        <v/>
      </c>
      <c r="Q2369" s="72">
        <f>IF('Recurring Transactions'!$J$45="","",EDATE('Recurring Transactions'!$J$45,7))</f>
        <v/>
      </c>
      <c r="R2369" s="126">
        <f>IF($Q2369="","",TEXT($Q2369,"mmm yyyy"))</f>
        <v/>
      </c>
      <c r="S2369" s="124">
        <f>IF(OR('Recurring Transactions'!$A$45="",$Q2369=""),0,(IF('Recurring Transactions'!$F$45="Monthly",IF(AND('Recurring Transactions'!$J$45&lt;=EOMONTH($Q2369,0),$Q2369&lt;='Recurring Transactions'!$L$45),1,0),IF('Recurring Transactions'!$F$45="Semi-monthly",IF(AND('Recurring Transactions'!$J$45&lt;=EOMONTH($Q2369,0),$Q2369&lt;='Recurring Transactions'!$L$45),2,0),IF('Recurring Transactions'!$F$45="Weekly",IF(AND('Recurring Transactions'!$J$45&lt;=EOMONTH($Q2369,0),$Q2369&lt;='Recurring Transactions'!$L$45),MAX(0,INT((MIN(EOMONTH($Q2369,0),'Recurring Transactions'!$L$45)-'Recurring Transactions'!$J$45)/7)+INT(-(MAX('Recurring Transactions'!$J$45,$Q2369)-'Recurring Transactions'!$J$45)/7)+1),0),IF('Recurring Transactions'!$F$45="Bi-weekly",IF(AND('Recurring Transactions'!$J$45&lt;=EOMONTH($Q2369,0),$Q2369&lt;='Recurring Transactions'!$L$45),MAX(0,INT((MIN(EOMONTH($Q2369,0),'Recurring Transactions'!$L$45)-'Recurring Transactions'!$J$45)/14)+INT(-(MAX('Recurring Transactions'!$J$45,$Q2369)-'Recurring Transactions'!$J$45)/14)+1),0),IF('Recurring Transactions'!$F$45="Quarterly",IF(AND(AND('Recurring Transactions'!$J$45&lt;=EOMONTH($Q2369,0),$Q2369&lt;='Recurring Transactions'!$L$45),MOD((YEAR($Q2369)-YEAR('Recurring Transactions'!$J$45))*12+MONTH($Q2369)-MONTH('Recurring Transactions'!$J$45),3)=0),1,0),IF('Recurring Transactions'!$F$45="Annually",IF(AND(AND('Recurring Transactions'!$J$45&lt;=EOMONTH($Q2369,0),$Q2369&lt;='Recurring Transactions'!$L$45),MONTH($Q2369)=MONTH('Recurring Transactions'!$J$45)),1,0),0)))))))*'Recurring Transactions'!$D$45)</f>
        <v/>
      </c>
    </row>
    <row r="2370">
      <c r="N2370" s="126">
        <f>'Recurring Transactions'!$A$45</f>
        <v/>
      </c>
      <c r="O2370" s="126">
        <f>'Recurring Transactions'!$B$45</f>
        <v/>
      </c>
      <c r="P2370" s="126">
        <f>'Recurring Transactions'!$E$45</f>
        <v/>
      </c>
      <c r="Q2370" s="72">
        <f>IF('Recurring Transactions'!$J$45="","",EDATE('Recurring Transactions'!$J$45,8))</f>
        <v/>
      </c>
      <c r="R2370" s="126">
        <f>IF($Q2370="","",TEXT($Q2370,"mmm yyyy"))</f>
        <v/>
      </c>
      <c r="S2370" s="124">
        <f>IF(OR('Recurring Transactions'!$A$45="",$Q2370=""),0,(IF('Recurring Transactions'!$F$45="Monthly",IF(AND('Recurring Transactions'!$J$45&lt;=EOMONTH($Q2370,0),$Q2370&lt;='Recurring Transactions'!$L$45),1,0),IF('Recurring Transactions'!$F$45="Semi-monthly",IF(AND('Recurring Transactions'!$J$45&lt;=EOMONTH($Q2370,0),$Q2370&lt;='Recurring Transactions'!$L$45),2,0),IF('Recurring Transactions'!$F$45="Weekly",IF(AND('Recurring Transactions'!$J$45&lt;=EOMONTH($Q2370,0),$Q2370&lt;='Recurring Transactions'!$L$45),MAX(0,INT((MIN(EOMONTH($Q2370,0),'Recurring Transactions'!$L$45)-'Recurring Transactions'!$J$45)/7)+INT(-(MAX('Recurring Transactions'!$J$45,$Q2370)-'Recurring Transactions'!$J$45)/7)+1),0),IF('Recurring Transactions'!$F$45="Bi-weekly",IF(AND('Recurring Transactions'!$J$45&lt;=EOMONTH($Q2370,0),$Q2370&lt;='Recurring Transactions'!$L$45),MAX(0,INT((MIN(EOMONTH($Q2370,0),'Recurring Transactions'!$L$45)-'Recurring Transactions'!$J$45)/14)+INT(-(MAX('Recurring Transactions'!$J$45,$Q2370)-'Recurring Transactions'!$J$45)/14)+1),0),IF('Recurring Transactions'!$F$45="Quarterly",IF(AND(AND('Recurring Transactions'!$J$45&lt;=EOMONTH($Q2370,0),$Q2370&lt;='Recurring Transactions'!$L$45),MOD((YEAR($Q2370)-YEAR('Recurring Transactions'!$J$45))*12+MONTH($Q2370)-MONTH('Recurring Transactions'!$J$45),3)=0),1,0),IF('Recurring Transactions'!$F$45="Annually",IF(AND(AND('Recurring Transactions'!$J$45&lt;=EOMONTH($Q2370,0),$Q2370&lt;='Recurring Transactions'!$L$45),MONTH($Q2370)=MONTH('Recurring Transactions'!$J$45)),1,0),0)))))))*'Recurring Transactions'!$D$45)</f>
        <v/>
      </c>
    </row>
    <row r="2371">
      <c r="N2371" s="126">
        <f>'Recurring Transactions'!$A$45</f>
        <v/>
      </c>
      <c r="O2371" s="126">
        <f>'Recurring Transactions'!$B$45</f>
        <v/>
      </c>
      <c r="P2371" s="126">
        <f>'Recurring Transactions'!$E$45</f>
        <v/>
      </c>
      <c r="Q2371" s="72">
        <f>IF('Recurring Transactions'!$J$45="","",EDATE('Recurring Transactions'!$J$45,9))</f>
        <v/>
      </c>
      <c r="R2371" s="126">
        <f>IF($Q2371="","",TEXT($Q2371,"mmm yyyy"))</f>
        <v/>
      </c>
      <c r="S2371" s="124">
        <f>IF(OR('Recurring Transactions'!$A$45="",$Q2371=""),0,(IF('Recurring Transactions'!$F$45="Monthly",IF(AND('Recurring Transactions'!$J$45&lt;=EOMONTH($Q2371,0),$Q2371&lt;='Recurring Transactions'!$L$45),1,0),IF('Recurring Transactions'!$F$45="Semi-monthly",IF(AND('Recurring Transactions'!$J$45&lt;=EOMONTH($Q2371,0),$Q2371&lt;='Recurring Transactions'!$L$45),2,0),IF('Recurring Transactions'!$F$45="Weekly",IF(AND('Recurring Transactions'!$J$45&lt;=EOMONTH($Q2371,0),$Q2371&lt;='Recurring Transactions'!$L$45),MAX(0,INT((MIN(EOMONTH($Q2371,0),'Recurring Transactions'!$L$45)-'Recurring Transactions'!$J$45)/7)+INT(-(MAX('Recurring Transactions'!$J$45,$Q2371)-'Recurring Transactions'!$J$45)/7)+1),0),IF('Recurring Transactions'!$F$45="Bi-weekly",IF(AND('Recurring Transactions'!$J$45&lt;=EOMONTH($Q2371,0),$Q2371&lt;='Recurring Transactions'!$L$45),MAX(0,INT((MIN(EOMONTH($Q2371,0),'Recurring Transactions'!$L$45)-'Recurring Transactions'!$J$45)/14)+INT(-(MAX('Recurring Transactions'!$J$45,$Q2371)-'Recurring Transactions'!$J$45)/14)+1),0),IF('Recurring Transactions'!$F$45="Quarterly",IF(AND(AND('Recurring Transactions'!$J$45&lt;=EOMONTH($Q2371,0),$Q2371&lt;='Recurring Transactions'!$L$45),MOD((YEAR($Q2371)-YEAR('Recurring Transactions'!$J$45))*12+MONTH($Q2371)-MONTH('Recurring Transactions'!$J$45),3)=0),1,0),IF('Recurring Transactions'!$F$45="Annually",IF(AND(AND('Recurring Transactions'!$J$45&lt;=EOMONTH($Q2371,0),$Q2371&lt;='Recurring Transactions'!$L$45),MONTH($Q2371)=MONTH('Recurring Transactions'!$J$45)),1,0),0)))))))*'Recurring Transactions'!$D$45)</f>
        <v/>
      </c>
    </row>
    <row r="2372">
      <c r="N2372" s="126">
        <f>'Recurring Transactions'!$A$45</f>
        <v/>
      </c>
      <c r="O2372" s="126">
        <f>'Recurring Transactions'!$B$45</f>
        <v/>
      </c>
      <c r="P2372" s="126">
        <f>'Recurring Transactions'!$E$45</f>
        <v/>
      </c>
      <c r="Q2372" s="72">
        <f>IF('Recurring Transactions'!$J$45="","",EDATE('Recurring Transactions'!$J$45,10))</f>
        <v/>
      </c>
      <c r="R2372" s="126">
        <f>IF($Q2372="","",TEXT($Q2372,"mmm yyyy"))</f>
        <v/>
      </c>
      <c r="S2372" s="124">
        <f>IF(OR('Recurring Transactions'!$A$45="",$Q2372=""),0,(IF('Recurring Transactions'!$F$45="Monthly",IF(AND('Recurring Transactions'!$J$45&lt;=EOMONTH($Q2372,0),$Q2372&lt;='Recurring Transactions'!$L$45),1,0),IF('Recurring Transactions'!$F$45="Semi-monthly",IF(AND('Recurring Transactions'!$J$45&lt;=EOMONTH($Q2372,0),$Q2372&lt;='Recurring Transactions'!$L$45),2,0),IF('Recurring Transactions'!$F$45="Weekly",IF(AND('Recurring Transactions'!$J$45&lt;=EOMONTH($Q2372,0),$Q2372&lt;='Recurring Transactions'!$L$45),MAX(0,INT((MIN(EOMONTH($Q2372,0),'Recurring Transactions'!$L$45)-'Recurring Transactions'!$J$45)/7)+INT(-(MAX('Recurring Transactions'!$J$45,$Q2372)-'Recurring Transactions'!$J$45)/7)+1),0),IF('Recurring Transactions'!$F$45="Bi-weekly",IF(AND('Recurring Transactions'!$J$45&lt;=EOMONTH($Q2372,0),$Q2372&lt;='Recurring Transactions'!$L$45),MAX(0,INT((MIN(EOMONTH($Q2372,0),'Recurring Transactions'!$L$45)-'Recurring Transactions'!$J$45)/14)+INT(-(MAX('Recurring Transactions'!$J$45,$Q2372)-'Recurring Transactions'!$J$45)/14)+1),0),IF('Recurring Transactions'!$F$45="Quarterly",IF(AND(AND('Recurring Transactions'!$J$45&lt;=EOMONTH($Q2372,0),$Q2372&lt;='Recurring Transactions'!$L$45),MOD((YEAR($Q2372)-YEAR('Recurring Transactions'!$J$45))*12+MONTH($Q2372)-MONTH('Recurring Transactions'!$J$45),3)=0),1,0),IF('Recurring Transactions'!$F$45="Annually",IF(AND(AND('Recurring Transactions'!$J$45&lt;=EOMONTH($Q2372,0),$Q2372&lt;='Recurring Transactions'!$L$45),MONTH($Q2372)=MONTH('Recurring Transactions'!$J$45)),1,0),0)))))))*'Recurring Transactions'!$D$45)</f>
        <v/>
      </c>
    </row>
    <row r="2373">
      <c r="N2373" s="126">
        <f>'Recurring Transactions'!$A$45</f>
        <v/>
      </c>
      <c r="O2373" s="126">
        <f>'Recurring Transactions'!$B$45</f>
        <v/>
      </c>
      <c r="P2373" s="126">
        <f>'Recurring Transactions'!$E$45</f>
        <v/>
      </c>
      <c r="Q2373" s="72">
        <f>IF('Recurring Transactions'!$J$45="","",EDATE('Recurring Transactions'!$J$45,11))</f>
        <v/>
      </c>
      <c r="R2373" s="126">
        <f>IF($Q2373="","",TEXT($Q2373,"mmm yyyy"))</f>
        <v/>
      </c>
      <c r="S2373" s="124">
        <f>IF(OR('Recurring Transactions'!$A$45="",$Q2373=""),0,(IF('Recurring Transactions'!$F$45="Monthly",IF(AND('Recurring Transactions'!$J$45&lt;=EOMONTH($Q2373,0),$Q2373&lt;='Recurring Transactions'!$L$45),1,0),IF('Recurring Transactions'!$F$45="Semi-monthly",IF(AND('Recurring Transactions'!$J$45&lt;=EOMONTH($Q2373,0),$Q2373&lt;='Recurring Transactions'!$L$45),2,0),IF('Recurring Transactions'!$F$45="Weekly",IF(AND('Recurring Transactions'!$J$45&lt;=EOMONTH($Q2373,0),$Q2373&lt;='Recurring Transactions'!$L$45),MAX(0,INT((MIN(EOMONTH($Q2373,0),'Recurring Transactions'!$L$45)-'Recurring Transactions'!$J$45)/7)+INT(-(MAX('Recurring Transactions'!$J$45,$Q2373)-'Recurring Transactions'!$J$45)/7)+1),0),IF('Recurring Transactions'!$F$45="Bi-weekly",IF(AND('Recurring Transactions'!$J$45&lt;=EOMONTH($Q2373,0),$Q2373&lt;='Recurring Transactions'!$L$45),MAX(0,INT((MIN(EOMONTH($Q2373,0),'Recurring Transactions'!$L$45)-'Recurring Transactions'!$J$45)/14)+INT(-(MAX('Recurring Transactions'!$J$45,$Q2373)-'Recurring Transactions'!$J$45)/14)+1),0),IF('Recurring Transactions'!$F$45="Quarterly",IF(AND(AND('Recurring Transactions'!$J$45&lt;=EOMONTH($Q2373,0),$Q2373&lt;='Recurring Transactions'!$L$45),MOD((YEAR($Q2373)-YEAR('Recurring Transactions'!$J$45))*12+MONTH($Q2373)-MONTH('Recurring Transactions'!$J$45),3)=0),1,0),IF('Recurring Transactions'!$F$45="Annually",IF(AND(AND('Recurring Transactions'!$J$45&lt;=EOMONTH($Q2373,0),$Q2373&lt;='Recurring Transactions'!$L$45),MONTH($Q2373)=MONTH('Recurring Transactions'!$J$45)),1,0),0)))))))*'Recurring Transactions'!$D$45)</f>
        <v/>
      </c>
    </row>
    <row r="2374">
      <c r="N2374" s="126">
        <f>'Recurring Transactions'!$A$45</f>
        <v/>
      </c>
      <c r="O2374" s="126">
        <f>'Recurring Transactions'!$B$45</f>
        <v/>
      </c>
      <c r="P2374" s="126">
        <f>'Recurring Transactions'!$E$45</f>
        <v/>
      </c>
      <c r="Q2374" s="72">
        <f>IF('Recurring Transactions'!$J$45="","",EDATE('Recurring Transactions'!$J$45,12))</f>
        <v/>
      </c>
      <c r="R2374" s="126">
        <f>IF($Q2374="","",TEXT($Q2374,"mmm yyyy"))</f>
        <v/>
      </c>
      <c r="S2374" s="124">
        <f>IF(OR('Recurring Transactions'!$A$45="",$Q2374=""),0,(IF('Recurring Transactions'!$F$45="Monthly",IF(AND('Recurring Transactions'!$J$45&lt;=EOMONTH($Q2374,0),$Q2374&lt;='Recurring Transactions'!$L$45),1,0),IF('Recurring Transactions'!$F$45="Semi-monthly",IF(AND('Recurring Transactions'!$J$45&lt;=EOMONTH($Q2374,0),$Q2374&lt;='Recurring Transactions'!$L$45),2,0),IF('Recurring Transactions'!$F$45="Weekly",IF(AND('Recurring Transactions'!$J$45&lt;=EOMONTH($Q2374,0),$Q2374&lt;='Recurring Transactions'!$L$45),MAX(0,INT((MIN(EOMONTH($Q2374,0),'Recurring Transactions'!$L$45)-'Recurring Transactions'!$J$45)/7)+INT(-(MAX('Recurring Transactions'!$J$45,$Q2374)-'Recurring Transactions'!$J$45)/7)+1),0),IF('Recurring Transactions'!$F$45="Bi-weekly",IF(AND('Recurring Transactions'!$J$45&lt;=EOMONTH($Q2374,0),$Q2374&lt;='Recurring Transactions'!$L$45),MAX(0,INT((MIN(EOMONTH($Q2374,0),'Recurring Transactions'!$L$45)-'Recurring Transactions'!$J$45)/14)+INT(-(MAX('Recurring Transactions'!$J$45,$Q2374)-'Recurring Transactions'!$J$45)/14)+1),0),IF('Recurring Transactions'!$F$45="Quarterly",IF(AND(AND('Recurring Transactions'!$J$45&lt;=EOMONTH($Q2374,0),$Q2374&lt;='Recurring Transactions'!$L$45),MOD((YEAR($Q2374)-YEAR('Recurring Transactions'!$J$45))*12+MONTH($Q2374)-MONTH('Recurring Transactions'!$J$45),3)=0),1,0),IF('Recurring Transactions'!$F$45="Annually",IF(AND(AND('Recurring Transactions'!$J$45&lt;=EOMONTH($Q2374,0),$Q2374&lt;='Recurring Transactions'!$L$45),MONTH($Q2374)=MONTH('Recurring Transactions'!$J$45)),1,0),0)))))))*'Recurring Transactions'!$D$45)</f>
        <v/>
      </c>
    </row>
    <row r="2375">
      <c r="N2375" s="126">
        <f>'Recurring Transactions'!$A$45</f>
        <v/>
      </c>
      <c r="O2375" s="126">
        <f>'Recurring Transactions'!$B$45</f>
        <v/>
      </c>
      <c r="P2375" s="126">
        <f>'Recurring Transactions'!$E$45</f>
        <v/>
      </c>
      <c r="Q2375" s="72">
        <f>IF('Recurring Transactions'!$J$45="","",EDATE('Recurring Transactions'!$J$45,13))</f>
        <v/>
      </c>
      <c r="R2375" s="126">
        <f>IF($Q2375="","",TEXT($Q2375,"mmm yyyy"))</f>
        <v/>
      </c>
      <c r="S2375" s="124">
        <f>IF(OR('Recurring Transactions'!$A$45="",$Q2375=""),0,(IF('Recurring Transactions'!$F$45="Monthly",IF(AND('Recurring Transactions'!$J$45&lt;=EOMONTH($Q2375,0),$Q2375&lt;='Recurring Transactions'!$L$45),1,0),IF('Recurring Transactions'!$F$45="Semi-monthly",IF(AND('Recurring Transactions'!$J$45&lt;=EOMONTH($Q2375,0),$Q2375&lt;='Recurring Transactions'!$L$45),2,0),IF('Recurring Transactions'!$F$45="Weekly",IF(AND('Recurring Transactions'!$J$45&lt;=EOMONTH($Q2375,0),$Q2375&lt;='Recurring Transactions'!$L$45),MAX(0,INT((MIN(EOMONTH($Q2375,0),'Recurring Transactions'!$L$45)-'Recurring Transactions'!$J$45)/7)+INT(-(MAX('Recurring Transactions'!$J$45,$Q2375)-'Recurring Transactions'!$J$45)/7)+1),0),IF('Recurring Transactions'!$F$45="Bi-weekly",IF(AND('Recurring Transactions'!$J$45&lt;=EOMONTH($Q2375,0),$Q2375&lt;='Recurring Transactions'!$L$45),MAX(0,INT((MIN(EOMONTH($Q2375,0),'Recurring Transactions'!$L$45)-'Recurring Transactions'!$J$45)/14)+INT(-(MAX('Recurring Transactions'!$J$45,$Q2375)-'Recurring Transactions'!$J$45)/14)+1),0),IF('Recurring Transactions'!$F$45="Quarterly",IF(AND(AND('Recurring Transactions'!$J$45&lt;=EOMONTH($Q2375,0),$Q2375&lt;='Recurring Transactions'!$L$45),MOD((YEAR($Q2375)-YEAR('Recurring Transactions'!$J$45))*12+MONTH($Q2375)-MONTH('Recurring Transactions'!$J$45),3)=0),1,0),IF('Recurring Transactions'!$F$45="Annually",IF(AND(AND('Recurring Transactions'!$J$45&lt;=EOMONTH($Q2375,0),$Q2375&lt;='Recurring Transactions'!$L$45),MONTH($Q2375)=MONTH('Recurring Transactions'!$J$45)),1,0),0)))))))*'Recurring Transactions'!$D$45)</f>
        <v/>
      </c>
    </row>
    <row r="2376">
      <c r="N2376" s="126">
        <f>'Recurring Transactions'!$A$45</f>
        <v/>
      </c>
      <c r="O2376" s="126">
        <f>'Recurring Transactions'!$B$45</f>
        <v/>
      </c>
      <c r="P2376" s="126">
        <f>'Recurring Transactions'!$E$45</f>
        <v/>
      </c>
      <c r="Q2376" s="72">
        <f>IF('Recurring Transactions'!$J$45="","",EDATE('Recurring Transactions'!$J$45,14))</f>
        <v/>
      </c>
      <c r="R2376" s="126">
        <f>IF($Q2376="","",TEXT($Q2376,"mmm yyyy"))</f>
        <v/>
      </c>
      <c r="S2376" s="124">
        <f>IF(OR('Recurring Transactions'!$A$45="",$Q2376=""),0,(IF('Recurring Transactions'!$F$45="Monthly",IF(AND('Recurring Transactions'!$J$45&lt;=EOMONTH($Q2376,0),$Q2376&lt;='Recurring Transactions'!$L$45),1,0),IF('Recurring Transactions'!$F$45="Semi-monthly",IF(AND('Recurring Transactions'!$J$45&lt;=EOMONTH($Q2376,0),$Q2376&lt;='Recurring Transactions'!$L$45),2,0),IF('Recurring Transactions'!$F$45="Weekly",IF(AND('Recurring Transactions'!$J$45&lt;=EOMONTH($Q2376,0),$Q2376&lt;='Recurring Transactions'!$L$45),MAX(0,INT((MIN(EOMONTH($Q2376,0),'Recurring Transactions'!$L$45)-'Recurring Transactions'!$J$45)/7)+INT(-(MAX('Recurring Transactions'!$J$45,$Q2376)-'Recurring Transactions'!$J$45)/7)+1),0),IF('Recurring Transactions'!$F$45="Bi-weekly",IF(AND('Recurring Transactions'!$J$45&lt;=EOMONTH($Q2376,0),$Q2376&lt;='Recurring Transactions'!$L$45),MAX(0,INT((MIN(EOMONTH($Q2376,0),'Recurring Transactions'!$L$45)-'Recurring Transactions'!$J$45)/14)+INT(-(MAX('Recurring Transactions'!$J$45,$Q2376)-'Recurring Transactions'!$J$45)/14)+1),0),IF('Recurring Transactions'!$F$45="Quarterly",IF(AND(AND('Recurring Transactions'!$J$45&lt;=EOMONTH($Q2376,0),$Q2376&lt;='Recurring Transactions'!$L$45),MOD((YEAR($Q2376)-YEAR('Recurring Transactions'!$J$45))*12+MONTH($Q2376)-MONTH('Recurring Transactions'!$J$45),3)=0),1,0),IF('Recurring Transactions'!$F$45="Annually",IF(AND(AND('Recurring Transactions'!$J$45&lt;=EOMONTH($Q2376,0),$Q2376&lt;='Recurring Transactions'!$L$45),MONTH($Q2376)=MONTH('Recurring Transactions'!$J$45)),1,0),0)))))))*'Recurring Transactions'!$D$45)</f>
        <v/>
      </c>
    </row>
    <row r="2377">
      <c r="N2377" s="126">
        <f>'Recurring Transactions'!$A$45</f>
        <v/>
      </c>
      <c r="O2377" s="126">
        <f>'Recurring Transactions'!$B$45</f>
        <v/>
      </c>
      <c r="P2377" s="126">
        <f>'Recurring Transactions'!$E$45</f>
        <v/>
      </c>
      <c r="Q2377" s="72">
        <f>IF('Recurring Transactions'!$J$45="","",EDATE('Recurring Transactions'!$J$45,15))</f>
        <v/>
      </c>
      <c r="R2377" s="126">
        <f>IF($Q2377="","",TEXT($Q2377,"mmm yyyy"))</f>
        <v/>
      </c>
      <c r="S2377" s="124">
        <f>IF(OR('Recurring Transactions'!$A$45="",$Q2377=""),0,(IF('Recurring Transactions'!$F$45="Monthly",IF(AND('Recurring Transactions'!$J$45&lt;=EOMONTH($Q2377,0),$Q2377&lt;='Recurring Transactions'!$L$45),1,0),IF('Recurring Transactions'!$F$45="Semi-monthly",IF(AND('Recurring Transactions'!$J$45&lt;=EOMONTH($Q2377,0),$Q2377&lt;='Recurring Transactions'!$L$45),2,0),IF('Recurring Transactions'!$F$45="Weekly",IF(AND('Recurring Transactions'!$J$45&lt;=EOMONTH($Q2377,0),$Q2377&lt;='Recurring Transactions'!$L$45),MAX(0,INT((MIN(EOMONTH($Q2377,0),'Recurring Transactions'!$L$45)-'Recurring Transactions'!$J$45)/7)+INT(-(MAX('Recurring Transactions'!$J$45,$Q2377)-'Recurring Transactions'!$J$45)/7)+1),0),IF('Recurring Transactions'!$F$45="Bi-weekly",IF(AND('Recurring Transactions'!$J$45&lt;=EOMONTH($Q2377,0),$Q2377&lt;='Recurring Transactions'!$L$45),MAX(0,INT((MIN(EOMONTH($Q2377,0),'Recurring Transactions'!$L$45)-'Recurring Transactions'!$J$45)/14)+INT(-(MAX('Recurring Transactions'!$J$45,$Q2377)-'Recurring Transactions'!$J$45)/14)+1),0),IF('Recurring Transactions'!$F$45="Quarterly",IF(AND(AND('Recurring Transactions'!$J$45&lt;=EOMONTH($Q2377,0),$Q2377&lt;='Recurring Transactions'!$L$45),MOD((YEAR($Q2377)-YEAR('Recurring Transactions'!$J$45))*12+MONTH($Q2377)-MONTH('Recurring Transactions'!$J$45),3)=0),1,0),IF('Recurring Transactions'!$F$45="Annually",IF(AND(AND('Recurring Transactions'!$J$45&lt;=EOMONTH($Q2377,0),$Q2377&lt;='Recurring Transactions'!$L$45),MONTH($Q2377)=MONTH('Recurring Transactions'!$J$45)),1,0),0)))))))*'Recurring Transactions'!$D$45)</f>
        <v/>
      </c>
    </row>
    <row r="2378">
      <c r="N2378" s="126">
        <f>'Recurring Transactions'!$A$45</f>
        <v/>
      </c>
      <c r="O2378" s="126">
        <f>'Recurring Transactions'!$B$45</f>
        <v/>
      </c>
      <c r="P2378" s="126">
        <f>'Recurring Transactions'!$E$45</f>
        <v/>
      </c>
      <c r="Q2378" s="72">
        <f>IF('Recurring Transactions'!$J$45="","",EDATE('Recurring Transactions'!$J$45,16))</f>
        <v/>
      </c>
      <c r="R2378" s="126">
        <f>IF($Q2378="","",TEXT($Q2378,"mmm yyyy"))</f>
        <v/>
      </c>
      <c r="S2378" s="124">
        <f>IF(OR('Recurring Transactions'!$A$45="",$Q2378=""),0,(IF('Recurring Transactions'!$F$45="Monthly",IF(AND('Recurring Transactions'!$J$45&lt;=EOMONTH($Q2378,0),$Q2378&lt;='Recurring Transactions'!$L$45),1,0),IF('Recurring Transactions'!$F$45="Semi-monthly",IF(AND('Recurring Transactions'!$J$45&lt;=EOMONTH($Q2378,0),$Q2378&lt;='Recurring Transactions'!$L$45),2,0),IF('Recurring Transactions'!$F$45="Weekly",IF(AND('Recurring Transactions'!$J$45&lt;=EOMONTH($Q2378,0),$Q2378&lt;='Recurring Transactions'!$L$45),MAX(0,INT((MIN(EOMONTH($Q2378,0),'Recurring Transactions'!$L$45)-'Recurring Transactions'!$J$45)/7)+INT(-(MAX('Recurring Transactions'!$J$45,$Q2378)-'Recurring Transactions'!$J$45)/7)+1),0),IF('Recurring Transactions'!$F$45="Bi-weekly",IF(AND('Recurring Transactions'!$J$45&lt;=EOMONTH($Q2378,0),$Q2378&lt;='Recurring Transactions'!$L$45),MAX(0,INT((MIN(EOMONTH($Q2378,0),'Recurring Transactions'!$L$45)-'Recurring Transactions'!$J$45)/14)+INT(-(MAX('Recurring Transactions'!$J$45,$Q2378)-'Recurring Transactions'!$J$45)/14)+1),0),IF('Recurring Transactions'!$F$45="Quarterly",IF(AND(AND('Recurring Transactions'!$J$45&lt;=EOMONTH($Q2378,0),$Q2378&lt;='Recurring Transactions'!$L$45),MOD((YEAR($Q2378)-YEAR('Recurring Transactions'!$J$45))*12+MONTH($Q2378)-MONTH('Recurring Transactions'!$J$45),3)=0),1,0),IF('Recurring Transactions'!$F$45="Annually",IF(AND(AND('Recurring Transactions'!$J$45&lt;=EOMONTH($Q2378,0),$Q2378&lt;='Recurring Transactions'!$L$45),MONTH($Q2378)=MONTH('Recurring Transactions'!$J$45)),1,0),0)))))))*'Recurring Transactions'!$D$45)</f>
        <v/>
      </c>
    </row>
    <row r="2379">
      <c r="N2379" s="126">
        <f>'Recurring Transactions'!$A$45</f>
        <v/>
      </c>
      <c r="O2379" s="126">
        <f>'Recurring Transactions'!$B$45</f>
        <v/>
      </c>
      <c r="P2379" s="126">
        <f>'Recurring Transactions'!$E$45</f>
        <v/>
      </c>
      <c r="Q2379" s="72">
        <f>IF('Recurring Transactions'!$J$45="","",EDATE('Recurring Transactions'!$J$45,17))</f>
        <v/>
      </c>
      <c r="R2379" s="126">
        <f>IF($Q2379="","",TEXT($Q2379,"mmm yyyy"))</f>
        <v/>
      </c>
      <c r="S2379" s="124">
        <f>IF(OR('Recurring Transactions'!$A$45="",$Q2379=""),0,(IF('Recurring Transactions'!$F$45="Monthly",IF(AND('Recurring Transactions'!$J$45&lt;=EOMONTH($Q2379,0),$Q2379&lt;='Recurring Transactions'!$L$45),1,0),IF('Recurring Transactions'!$F$45="Semi-monthly",IF(AND('Recurring Transactions'!$J$45&lt;=EOMONTH($Q2379,0),$Q2379&lt;='Recurring Transactions'!$L$45),2,0),IF('Recurring Transactions'!$F$45="Weekly",IF(AND('Recurring Transactions'!$J$45&lt;=EOMONTH($Q2379,0),$Q2379&lt;='Recurring Transactions'!$L$45),MAX(0,INT((MIN(EOMONTH($Q2379,0),'Recurring Transactions'!$L$45)-'Recurring Transactions'!$J$45)/7)+INT(-(MAX('Recurring Transactions'!$J$45,$Q2379)-'Recurring Transactions'!$J$45)/7)+1),0),IF('Recurring Transactions'!$F$45="Bi-weekly",IF(AND('Recurring Transactions'!$J$45&lt;=EOMONTH($Q2379,0),$Q2379&lt;='Recurring Transactions'!$L$45),MAX(0,INT((MIN(EOMONTH($Q2379,0),'Recurring Transactions'!$L$45)-'Recurring Transactions'!$J$45)/14)+INT(-(MAX('Recurring Transactions'!$J$45,$Q2379)-'Recurring Transactions'!$J$45)/14)+1),0),IF('Recurring Transactions'!$F$45="Quarterly",IF(AND(AND('Recurring Transactions'!$J$45&lt;=EOMONTH($Q2379,0),$Q2379&lt;='Recurring Transactions'!$L$45),MOD((YEAR($Q2379)-YEAR('Recurring Transactions'!$J$45))*12+MONTH($Q2379)-MONTH('Recurring Transactions'!$J$45),3)=0),1,0),IF('Recurring Transactions'!$F$45="Annually",IF(AND(AND('Recurring Transactions'!$J$45&lt;=EOMONTH($Q2379,0),$Q2379&lt;='Recurring Transactions'!$L$45),MONTH($Q2379)=MONTH('Recurring Transactions'!$J$45)),1,0),0)))))))*'Recurring Transactions'!$D$45)</f>
        <v/>
      </c>
    </row>
    <row r="2380">
      <c r="N2380" s="126">
        <f>'Recurring Transactions'!$A$45</f>
        <v/>
      </c>
      <c r="O2380" s="126">
        <f>'Recurring Transactions'!$B$45</f>
        <v/>
      </c>
      <c r="P2380" s="126">
        <f>'Recurring Transactions'!$E$45</f>
        <v/>
      </c>
      <c r="Q2380" s="72">
        <f>IF('Recurring Transactions'!$J$45="","",EDATE('Recurring Transactions'!$J$45,18))</f>
        <v/>
      </c>
      <c r="R2380" s="126">
        <f>IF($Q2380="","",TEXT($Q2380,"mmm yyyy"))</f>
        <v/>
      </c>
      <c r="S2380" s="124">
        <f>IF(OR('Recurring Transactions'!$A$45="",$Q2380=""),0,(IF('Recurring Transactions'!$F$45="Monthly",IF(AND('Recurring Transactions'!$J$45&lt;=EOMONTH($Q2380,0),$Q2380&lt;='Recurring Transactions'!$L$45),1,0),IF('Recurring Transactions'!$F$45="Semi-monthly",IF(AND('Recurring Transactions'!$J$45&lt;=EOMONTH($Q2380,0),$Q2380&lt;='Recurring Transactions'!$L$45),2,0),IF('Recurring Transactions'!$F$45="Weekly",IF(AND('Recurring Transactions'!$J$45&lt;=EOMONTH($Q2380,0),$Q2380&lt;='Recurring Transactions'!$L$45),MAX(0,INT((MIN(EOMONTH($Q2380,0),'Recurring Transactions'!$L$45)-'Recurring Transactions'!$J$45)/7)+INT(-(MAX('Recurring Transactions'!$J$45,$Q2380)-'Recurring Transactions'!$J$45)/7)+1),0),IF('Recurring Transactions'!$F$45="Bi-weekly",IF(AND('Recurring Transactions'!$J$45&lt;=EOMONTH($Q2380,0),$Q2380&lt;='Recurring Transactions'!$L$45),MAX(0,INT((MIN(EOMONTH($Q2380,0),'Recurring Transactions'!$L$45)-'Recurring Transactions'!$J$45)/14)+INT(-(MAX('Recurring Transactions'!$J$45,$Q2380)-'Recurring Transactions'!$J$45)/14)+1),0),IF('Recurring Transactions'!$F$45="Quarterly",IF(AND(AND('Recurring Transactions'!$J$45&lt;=EOMONTH($Q2380,0),$Q2380&lt;='Recurring Transactions'!$L$45),MOD((YEAR($Q2380)-YEAR('Recurring Transactions'!$J$45))*12+MONTH($Q2380)-MONTH('Recurring Transactions'!$J$45),3)=0),1,0),IF('Recurring Transactions'!$F$45="Annually",IF(AND(AND('Recurring Transactions'!$J$45&lt;=EOMONTH($Q2380,0),$Q2380&lt;='Recurring Transactions'!$L$45),MONTH($Q2380)=MONTH('Recurring Transactions'!$J$45)),1,0),0)))))))*'Recurring Transactions'!$D$45)</f>
        <v/>
      </c>
    </row>
    <row r="2381">
      <c r="N2381" s="126">
        <f>'Recurring Transactions'!$A$45</f>
        <v/>
      </c>
      <c r="O2381" s="126">
        <f>'Recurring Transactions'!$B$45</f>
        <v/>
      </c>
      <c r="P2381" s="126">
        <f>'Recurring Transactions'!$E$45</f>
        <v/>
      </c>
      <c r="Q2381" s="72">
        <f>IF('Recurring Transactions'!$J$45="","",EDATE('Recurring Transactions'!$J$45,19))</f>
        <v/>
      </c>
      <c r="R2381" s="126">
        <f>IF($Q2381="","",TEXT($Q2381,"mmm yyyy"))</f>
        <v/>
      </c>
      <c r="S2381" s="124">
        <f>IF(OR('Recurring Transactions'!$A$45="",$Q2381=""),0,(IF('Recurring Transactions'!$F$45="Monthly",IF(AND('Recurring Transactions'!$J$45&lt;=EOMONTH($Q2381,0),$Q2381&lt;='Recurring Transactions'!$L$45),1,0),IF('Recurring Transactions'!$F$45="Semi-monthly",IF(AND('Recurring Transactions'!$J$45&lt;=EOMONTH($Q2381,0),$Q2381&lt;='Recurring Transactions'!$L$45),2,0),IF('Recurring Transactions'!$F$45="Weekly",IF(AND('Recurring Transactions'!$J$45&lt;=EOMONTH($Q2381,0),$Q2381&lt;='Recurring Transactions'!$L$45),MAX(0,INT((MIN(EOMONTH($Q2381,0),'Recurring Transactions'!$L$45)-'Recurring Transactions'!$J$45)/7)+INT(-(MAX('Recurring Transactions'!$J$45,$Q2381)-'Recurring Transactions'!$J$45)/7)+1),0),IF('Recurring Transactions'!$F$45="Bi-weekly",IF(AND('Recurring Transactions'!$J$45&lt;=EOMONTH($Q2381,0),$Q2381&lt;='Recurring Transactions'!$L$45),MAX(0,INT((MIN(EOMONTH($Q2381,0),'Recurring Transactions'!$L$45)-'Recurring Transactions'!$J$45)/14)+INT(-(MAX('Recurring Transactions'!$J$45,$Q2381)-'Recurring Transactions'!$J$45)/14)+1),0),IF('Recurring Transactions'!$F$45="Quarterly",IF(AND(AND('Recurring Transactions'!$J$45&lt;=EOMONTH($Q2381,0),$Q2381&lt;='Recurring Transactions'!$L$45),MOD((YEAR($Q2381)-YEAR('Recurring Transactions'!$J$45))*12+MONTH($Q2381)-MONTH('Recurring Transactions'!$J$45),3)=0),1,0),IF('Recurring Transactions'!$F$45="Annually",IF(AND(AND('Recurring Transactions'!$J$45&lt;=EOMONTH($Q2381,0),$Q2381&lt;='Recurring Transactions'!$L$45),MONTH($Q2381)=MONTH('Recurring Transactions'!$J$45)),1,0),0)))))))*'Recurring Transactions'!$D$45)</f>
        <v/>
      </c>
    </row>
    <row r="2382">
      <c r="N2382" s="126">
        <f>'Recurring Transactions'!$A$45</f>
        <v/>
      </c>
      <c r="O2382" s="126">
        <f>'Recurring Transactions'!$B$45</f>
        <v/>
      </c>
      <c r="P2382" s="126">
        <f>'Recurring Transactions'!$E$45</f>
        <v/>
      </c>
      <c r="Q2382" s="72">
        <f>IF('Recurring Transactions'!$J$45="","",EDATE('Recurring Transactions'!$J$45,20))</f>
        <v/>
      </c>
      <c r="R2382" s="126">
        <f>IF($Q2382="","",TEXT($Q2382,"mmm yyyy"))</f>
        <v/>
      </c>
      <c r="S2382" s="124">
        <f>IF(OR('Recurring Transactions'!$A$45="",$Q2382=""),0,(IF('Recurring Transactions'!$F$45="Monthly",IF(AND('Recurring Transactions'!$J$45&lt;=EOMONTH($Q2382,0),$Q2382&lt;='Recurring Transactions'!$L$45),1,0),IF('Recurring Transactions'!$F$45="Semi-monthly",IF(AND('Recurring Transactions'!$J$45&lt;=EOMONTH($Q2382,0),$Q2382&lt;='Recurring Transactions'!$L$45),2,0),IF('Recurring Transactions'!$F$45="Weekly",IF(AND('Recurring Transactions'!$J$45&lt;=EOMONTH($Q2382,0),$Q2382&lt;='Recurring Transactions'!$L$45),MAX(0,INT((MIN(EOMONTH($Q2382,0),'Recurring Transactions'!$L$45)-'Recurring Transactions'!$J$45)/7)+INT(-(MAX('Recurring Transactions'!$J$45,$Q2382)-'Recurring Transactions'!$J$45)/7)+1),0),IF('Recurring Transactions'!$F$45="Bi-weekly",IF(AND('Recurring Transactions'!$J$45&lt;=EOMONTH($Q2382,0),$Q2382&lt;='Recurring Transactions'!$L$45),MAX(0,INT((MIN(EOMONTH($Q2382,0),'Recurring Transactions'!$L$45)-'Recurring Transactions'!$J$45)/14)+INT(-(MAX('Recurring Transactions'!$J$45,$Q2382)-'Recurring Transactions'!$J$45)/14)+1),0),IF('Recurring Transactions'!$F$45="Quarterly",IF(AND(AND('Recurring Transactions'!$J$45&lt;=EOMONTH($Q2382,0),$Q2382&lt;='Recurring Transactions'!$L$45),MOD((YEAR($Q2382)-YEAR('Recurring Transactions'!$J$45))*12+MONTH($Q2382)-MONTH('Recurring Transactions'!$J$45),3)=0),1,0),IF('Recurring Transactions'!$F$45="Annually",IF(AND(AND('Recurring Transactions'!$J$45&lt;=EOMONTH($Q2382,0),$Q2382&lt;='Recurring Transactions'!$L$45),MONTH($Q2382)=MONTH('Recurring Transactions'!$J$45)),1,0),0)))))))*'Recurring Transactions'!$D$45)</f>
        <v/>
      </c>
    </row>
    <row r="2383">
      <c r="N2383" s="126">
        <f>'Recurring Transactions'!$A$45</f>
        <v/>
      </c>
      <c r="O2383" s="126">
        <f>'Recurring Transactions'!$B$45</f>
        <v/>
      </c>
      <c r="P2383" s="126">
        <f>'Recurring Transactions'!$E$45</f>
        <v/>
      </c>
      <c r="Q2383" s="72">
        <f>IF('Recurring Transactions'!$J$45="","",EDATE('Recurring Transactions'!$J$45,21))</f>
        <v/>
      </c>
      <c r="R2383" s="126">
        <f>IF($Q2383="","",TEXT($Q2383,"mmm yyyy"))</f>
        <v/>
      </c>
      <c r="S2383" s="124">
        <f>IF(OR('Recurring Transactions'!$A$45="",$Q2383=""),0,(IF('Recurring Transactions'!$F$45="Monthly",IF(AND('Recurring Transactions'!$J$45&lt;=EOMONTH($Q2383,0),$Q2383&lt;='Recurring Transactions'!$L$45),1,0),IF('Recurring Transactions'!$F$45="Semi-monthly",IF(AND('Recurring Transactions'!$J$45&lt;=EOMONTH($Q2383,0),$Q2383&lt;='Recurring Transactions'!$L$45),2,0),IF('Recurring Transactions'!$F$45="Weekly",IF(AND('Recurring Transactions'!$J$45&lt;=EOMONTH($Q2383,0),$Q2383&lt;='Recurring Transactions'!$L$45),MAX(0,INT((MIN(EOMONTH($Q2383,0),'Recurring Transactions'!$L$45)-'Recurring Transactions'!$J$45)/7)+INT(-(MAX('Recurring Transactions'!$J$45,$Q2383)-'Recurring Transactions'!$J$45)/7)+1),0),IF('Recurring Transactions'!$F$45="Bi-weekly",IF(AND('Recurring Transactions'!$J$45&lt;=EOMONTH($Q2383,0),$Q2383&lt;='Recurring Transactions'!$L$45),MAX(0,INT((MIN(EOMONTH($Q2383,0),'Recurring Transactions'!$L$45)-'Recurring Transactions'!$J$45)/14)+INT(-(MAX('Recurring Transactions'!$J$45,$Q2383)-'Recurring Transactions'!$J$45)/14)+1),0),IF('Recurring Transactions'!$F$45="Quarterly",IF(AND(AND('Recurring Transactions'!$J$45&lt;=EOMONTH($Q2383,0),$Q2383&lt;='Recurring Transactions'!$L$45),MOD((YEAR($Q2383)-YEAR('Recurring Transactions'!$J$45))*12+MONTH($Q2383)-MONTH('Recurring Transactions'!$J$45),3)=0),1,0),IF('Recurring Transactions'!$F$45="Annually",IF(AND(AND('Recurring Transactions'!$J$45&lt;=EOMONTH($Q2383,0),$Q2383&lt;='Recurring Transactions'!$L$45),MONTH($Q2383)=MONTH('Recurring Transactions'!$J$45)),1,0),0)))))))*'Recurring Transactions'!$D$45)</f>
        <v/>
      </c>
    </row>
    <row r="2384">
      <c r="N2384" s="126">
        <f>'Recurring Transactions'!$A$45</f>
        <v/>
      </c>
      <c r="O2384" s="126">
        <f>'Recurring Transactions'!$B$45</f>
        <v/>
      </c>
      <c r="P2384" s="126">
        <f>'Recurring Transactions'!$E$45</f>
        <v/>
      </c>
      <c r="Q2384" s="72">
        <f>IF('Recurring Transactions'!$J$45="","",EDATE('Recurring Transactions'!$J$45,22))</f>
        <v/>
      </c>
      <c r="R2384" s="126">
        <f>IF($Q2384="","",TEXT($Q2384,"mmm yyyy"))</f>
        <v/>
      </c>
      <c r="S2384" s="124">
        <f>IF(OR('Recurring Transactions'!$A$45="",$Q2384=""),0,(IF('Recurring Transactions'!$F$45="Monthly",IF(AND('Recurring Transactions'!$J$45&lt;=EOMONTH($Q2384,0),$Q2384&lt;='Recurring Transactions'!$L$45),1,0),IF('Recurring Transactions'!$F$45="Semi-monthly",IF(AND('Recurring Transactions'!$J$45&lt;=EOMONTH($Q2384,0),$Q2384&lt;='Recurring Transactions'!$L$45),2,0),IF('Recurring Transactions'!$F$45="Weekly",IF(AND('Recurring Transactions'!$J$45&lt;=EOMONTH($Q2384,0),$Q2384&lt;='Recurring Transactions'!$L$45),MAX(0,INT((MIN(EOMONTH($Q2384,0),'Recurring Transactions'!$L$45)-'Recurring Transactions'!$J$45)/7)+INT(-(MAX('Recurring Transactions'!$J$45,$Q2384)-'Recurring Transactions'!$J$45)/7)+1),0),IF('Recurring Transactions'!$F$45="Bi-weekly",IF(AND('Recurring Transactions'!$J$45&lt;=EOMONTH($Q2384,0),$Q2384&lt;='Recurring Transactions'!$L$45),MAX(0,INT((MIN(EOMONTH($Q2384,0),'Recurring Transactions'!$L$45)-'Recurring Transactions'!$J$45)/14)+INT(-(MAX('Recurring Transactions'!$J$45,$Q2384)-'Recurring Transactions'!$J$45)/14)+1),0),IF('Recurring Transactions'!$F$45="Quarterly",IF(AND(AND('Recurring Transactions'!$J$45&lt;=EOMONTH($Q2384,0),$Q2384&lt;='Recurring Transactions'!$L$45),MOD((YEAR($Q2384)-YEAR('Recurring Transactions'!$J$45))*12+MONTH($Q2384)-MONTH('Recurring Transactions'!$J$45),3)=0),1,0),IF('Recurring Transactions'!$F$45="Annually",IF(AND(AND('Recurring Transactions'!$J$45&lt;=EOMONTH($Q2384,0),$Q2384&lt;='Recurring Transactions'!$L$45),MONTH($Q2384)=MONTH('Recurring Transactions'!$J$45)),1,0),0)))))))*'Recurring Transactions'!$D$45)</f>
        <v/>
      </c>
    </row>
    <row r="2385">
      <c r="N2385" s="126">
        <f>'Recurring Transactions'!$A$45</f>
        <v/>
      </c>
      <c r="O2385" s="126">
        <f>'Recurring Transactions'!$B$45</f>
        <v/>
      </c>
      <c r="P2385" s="126">
        <f>'Recurring Transactions'!$E$45</f>
        <v/>
      </c>
      <c r="Q2385" s="72">
        <f>IF('Recurring Transactions'!$J$45="","",EDATE('Recurring Transactions'!$J$45,23))</f>
        <v/>
      </c>
      <c r="R2385" s="126">
        <f>IF($Q2385="","",TEXT($Q2385,"mmm yyyy"))</f>
        <v/>
      </c>
      <c r="S2385" s="124">
        <f>IF(OR('Recurring Transactions'!$A$45="",$Q2385=""),0,(IF('Recurring Transactions'!$F$45="Monthly",IF(AND('Recurring Transactions'!$J$45&lt;=EOMONTH($Q2385,0),$Q2385&lt;='Recurring Transactions'!$L$45),1,0),IF('Recurring Transactions'!$F$45="Semi-monthly",IF(AND('Recurring Transactions'!$J$45&lt;=EOMONTH($Q2385,0),$Q2385&lt;='Recurring Transactions'!$L$45),2,0),IF('Recurring Transactions'!$F$45="Weekly",IF(AND('Recurring Transactions'!$J$45&lt;=EOMONTH($Q2385,0),$Q2385&lt;='Recurring Transactions'!$L$45),MAX(0,INT((MIN(EOMONTH($Q2385,0),'Recurring Transactions'!$L$45)-'Recurring Transactions'!$J$45)/7)+INT(-(MAX('Recurring Transactions'!$J$45,$Q2385)-'Recurring Transactions'!$J$45)/7)+1),0),IF('Recurring Transactions'!$F$45="Bi-weekly",IF(AND('Recurring Transactions'!$J$45&lt;=EOMONTH($Q2385,0),$Q2385&lt;='Recurring Transactions'!$L$45),MAX(0,INT((MIN(EOMONTH($Q2385,0),'Recurring Transactions'!$L$45)-'Recurring Transactions'!$J$45)/14)+INT(-(MAX('Recurring Transactions'!$J$45,$Q2385)-'Recurring Transactions'!$J$45)/14)+1),0),IF('Recurring Transactions'!$F$45="Quarterly",IF(AND(AND('Recurring Transactions'!$J$45&lt;=EOMONTH($Q2385,0),$Q2385&lt;='Recurring Transactions'!$L$45),MOD((YEAR($Q2385)-YEAR('Recurring Transactions'!$J$45))*12+MONTH($Q2385)-MONTH('Recurring Transactions'!$J$45),3)=0),1,0),IF('Recurring Transactions'!$F$45="Annually",IF(AND(AND('Recurring Transactions'!$J$45&lt;=EOMONTH($Q2385,0),$Q2385&lt;='Recurring Transactions'!$L$45),MONTH($Q2385)=MONTH('Recurring Transactions'!$J$45)),1,0),0)))))))*'Recurring Transactions'!$D$45)</f>
        <v/>
      </c>
    </row>
    <row r="2386">
      <c r="N2386" s="126">
        <f>'Recurring Transactions'!$A$45</f>
        <v/>
      </c>
      <c r="O2386" s="126">
        <f>'Recurring Transactions'!$B$45</f>
        <v/>
      </c>
      <c r="P2386" s="126">
        <f>'Recurring Transactions'!$E$45</f>
        <v/>
      </c>
      <c r="Q2386" s="72">
        <f>IF('Recurring Transactions'!$J$45="","",EDATE('Recurring Transactions'!$J$45,24))</f>
        <v/>
      </c>
      <c r="R2386" s="126">
        <f>IF($Q2386="","",TEXT($Q2386,"mmm yyyy"))</f>
        <v/>
      </c>
      <c r="S2386" s="124">
        <f>IF(OR('Recurring Transactions'!$A$45="",$Q2386=""),0,(IF('Recurring Transactions'!$F$45="Monthly",IF(AND('Recurring Transactions'!$J$45&lt;=EOMONTH($Q2386,0),$Q2386&lt;='Recurring Transactions'!$L$45),1,0),IF('Recurring Transactions'!$F$45="Semi-monthly",IF(AND('Recurring Transactions'!$J$45&lt;=EOMONTH($Q2386,0),$Q2386&lt;='Recurring Transactions'!$L$45),2,0),IF('Recurring Transactions'!$F$45="Weekly",IF(AND('Recurring Transactions'!$J$45&lt;=EOMONTH($Q2386,0),$Q2386&lt;='Recurring Transactions'!$L$45),MAX(0,INT((MIN(EOMONTH($Q2386,0),'Recurring Transactions'!$L$45)-'Recurring Transactions'!$J$45)/7)+INT(-(MAX('Recurring Transactions'!$J$45,$Q2386)-'Recurring Transactions'!$J$45)/7)+1),0),IF('Recurring Transactions'!$F$45="Bi-weekly",IF(AND('Recurring Transactions'!$J$45&lt;=EOMONTH($Q2386,0),$Q2386&lt;='Recurring Transactions'!$L$45),MAX(0,INT((MIN(EOMONTH($Q2386,0),'Recurring Transactions'!$L$45)-'Recurring Transactions'!$J$45)/14)+INT(-(MAX('Recurring Transactions'!$J$45,$Q2386)-'Recurring Transactions'!$J$45)/14)+1),0),IF('Recurring Transactions'!$F$45="Quarterly",IF(AND(AND('Recurring Transactions'!$J$45&lt;=EOMONTH($Q2386,0),$Q2386&lt;='Recurring Transactions'!$L$45),MOD((YEAR($Q2386)-YEAR('Recurring Transactions'!$J$45))*12+MONTH($Q2386)-MONTH('Recurring Transactions'!$J$45),3)=0),1,0),IF('Recurring Transactions'!$F$45="Annually",IF(AND(AND('Recurring Transactions'!$J$45&lt;=EOMONTH($Q2386,0),$Q2386&lt;='Recurring Transactions'!$L$45),MONTH($Q2386)=MONTH('Recurring Transactions'!$J$45)),1,0),0)))))))*'Recurring Transactions'!$D$45)</f>
        <v/>
      </c>
    </row>
    <row r="2387">
      <c r="N2387" s="126">
        <f>'Recurring Transactions'!$A$45</f>
        <v/>
      </c>
      <c r="O2387" s="126">
        <f>'Recurring Transactions'!$B$45</f>
        <v/>
      </c>
      <c r="P2387" s="126">
        <f>'Recurring Transactions'!$E$45</f>
        <v/>
      </c>
      <c r="Q2387" s="72">
        <f>IF('Recurring Transactions'!$J$45="","",EDATE('Recurring Transactions'!$J$45,25))</f>
        <v/>
      </c>
      <c r="R2387" s="126">
        <f>IF($Q2387="","",TEXT($Q2387,"mmm yyyy"))</f>
        <v/>
      </c>
      <c r="S2387" s="124">
        <f>IF(OR('Recurring Transactions'!$A$45="",$Q2387=""),0,(IF('Recurring Transactions'!$F$45="Monthly",IF(AND('Recurring Transactions'!$J$45&lt;=EOMONTH($Q2387,0),$Q2387&lt;='Recurring Transactions'!$L$45),1,0),IF('Recurring Transactions'!$F$45="Semi-monthly",IF(AND('Recurring Transactions'!$J$45&lt;=EOMONTH($Q2387,0),$Q2387&lt;='Recurring Transactions'!$L$45),2,0),IF('Recurring Transactions'!$F$45="Weekly",IF(AND('Recurring Transactions'!$J$45&lt;=EOMONTH($Q2387,0),$Q2387&lt;='Recurring Transactions'!$L$45),MAX(0,INT((MIN(EOMONTH($Q2387,0),'Recurring Transactions'!$L$45)-'Recurring Transactions'!$J$45)/7)+INT(-(MAX('Recurring Transactions'!$J$45,$Q2387)-'Recurring Transactions'!$J$45)/7)+1),0),IF('Recurring Transactions'!$F$45="Bi-weekly",IF(AND('Recurring Transactions'!$J$45&lt;=EOMONTH($Q2387,0),$Q2387&lt;='Recurring Transactions'!$L$45),MAX(0,INT((MIN(EOMONTH($Q2387,0),'Recurring Transactions'!$L$45)-'Recurring Transactions'!$J$45)/14)+INT(-(MAX('Recurring Transactions'!$J$45,$Q2387)-'Recurring Transactions'!$J$45)/14)+1),0),IF('Recurring Transactions'!$F$45="Quarterly",IF(AND(AND('Recurring Transactions'!$J$45&lt;=EOMONTH($Q2387,0),$Q2387&lt;='Recurring Transactions'!$L$45),MOD((YEAR($Q2387)-YEAR('Recurring Transactions'!$J$45))*12+MONTH($Q2387)-MONTH('Recurring Transactions'!$J$45),3)=0),1,0),IF('Recurring Transactions'!$F$45="Annually",IF(AND(AND('Recurring Transactions'!$J$45&lt;=EOMONTH($Q2387,0),$Q2387&lt;='Recurring Transactions'!$L$45),MONTH($Q2387)=MONTH('Recurring Transactions'!$J$45)),1,0),0)))))))*'Recurring Transactions'!$D$45)</f>
        <v/>
      </c>
    </row>
    <row r="2388">
      <c r="N2388" s="126">
        <f>'Recurring Transactions'!$A$45</f>
        <v/>
      </c>
      <c r="O2388" s="126">
        <f>'Recurring Transactions'!$B$45</f>
        <v/>
      </c>
      <c r="P2388" s="126">
        <f>'Recurring Transactions'!$E$45</f>
        <v/>
      </c>
      <c r="Q2388" s="72">
        <f>IF('Recurring Transactions'!$J$45="","",EDATE('Recurring Transactions'!$J$45,26))</f>
        <v/>
      </c>
      <c r="R2388" s="126">
        <f>IF($Q2388="","",TEXT($Q2388,"mmm yyyy"))</f>
        <v/>
      </c>
      <c r="S2388" s="124">
        <f>IF(OR('Recurring Transactions'!$A$45="",$Q2388=""),0,(IF('Recurring Transactions'!$F$45="Monthly",IF(AND('Recurring Transactions'!$J$45&lt;=EOMONTH($Q2388,0),$Q2388&lt;='Recurring Transactions'!$L$45),1,0),IF('Recurring Transactions'!$F$45="Semi-monthly",IF(AND('Recurring Transactions'!$J$45&lt;=EOMONTH($Q2388,0),$Q2388&lt;='Recurring Transactions'!$L$45),2,0),IF('Recurring Transactions'!$F$45="Weekly",IF(AND('Recurring Transactions'!$J$45&lt;=EOMONTH($Q2388,0),$Q2388&lt;='Recurring Transactions'!$L$45),MAX(0,INT((MIN(EOMONTH($Q2388,0),'Recurring Transactions'!$L$45)-'Recurring Transactions'!$J$45)/7)+INT(-(MAX('Recurring Transactions'!$J$45,$Q2388)-'Recurring Transactions'!$J$45)/7)+1),0),IF('Recurring Transactions'!$F$45="Bi-weekly",IF(AND('Recurring Transactions'!$J$45&lt;=EOMONTH($Q2388,0),$Q2388&lt;='Recurring Transactions'!$L$45),MAX(0,INT((MIN(EOMONTH($Q2388,0),'Recurring Transactions'!$L$45)-'Recurring Transactions'!$J$45)/14)+INT(-(MAX('Recurring Transactions'!$J$45,$Q2388)-'Recurring Transactions'!$J$45)/14)+1),0),IF('Recurring Transactions'!$F$45="Quarterly",IF(AND(AND('Recurring Transactions'!$J$45&lt;=EOMONTH($Q2388,0),$Q2388&lt;='Recurring Transactions'!$L$45),MOD((YEAR($Q2388)-YEAR('Recurring Transactions'!$J$45))*12+MONTH($Q2388)-MONTH('Recurring Transactions'!$J$45),3)=0),1,0),IF('Recurring Transactions'!$F$45="Annually",IF(AND(AND('Recurring Transactions'!$J$45&lt;=EOMONTH($Q2388,0),$Q2388&lt;='Recurring Transactions'!$L$45),MONTH($Q2388)=MONTH('Recurring Transactions'!$J$45)),1,0),0)))))))*'Recurring Transactions'!$D$45)</f>
        <v/>
      </c>
    </row>
    <row r="2389">
      <c r="N2389" s="126">
        <f>'Recurring Transactions'!$A$45</f>
        <v/>
      </c>
      <c r="O2389" s="126">
        <f>'Recurring Transactions'!$B$45</f>
        <v/>
      </c>
      <c r="P2389" s="126">
        <f>'Recurring Transactions'!$E$45</f>
        <v/>
      </c>
      <c r="Q2389" s="72">
        <f>IF('Recurring Transactions'!$J$45="","",EDATE('Recurring Transactions'!$J$45,27))</f>
        <v/>
      </c>
      <c r="R2389" s="126">
        <f>IF($Q2389="","",TEXT($Q2389,"mmm yyyy"))</f>
        <v/>
      </c>
      <c r="S2389" s="124">
        <f>IF(OR('Recurring Transactions'!$A$45="",$Q2389=""),0,(IF('Recurring Transactions'!$F$45="Monthly",IF(AND('Recurring Transactions'!$J$45&lt;=EOMONTH($Q2389,0),$Q2389&lt;='Recurring Transactions'!$L$45),1,0),IF('Recurring Transactions'!$F$45="Semi-monthly",IF(AND('Recurring Transactions'!$J$45&lt;=EOMONTH($Q2389,0),$Q2389&lt;='Recurring Transactions'!$L$45),2,0),IF('Recurring Transactions'!$F$45="Weekly",IF(AND('Recurring Transactions'!$J$45&lt;=EOMONTH($Q2389,0),$Q2389&lt;='Recurring Transactions'!$L$45),MAX(0,INT((MIN(EOMONTH($Q2389,0),'Recurring Transactions'!$L$45)-'Recurring Transactions'!$J$45)/7)+INT(-(MAX('Recurring Transactions'!$J$45,$Q2389)-'Recurring Transactions'!$J$45)/7)+1),0),IF('Recurring Transactions'!$F$45="Bi-weekly",IF(AND('Recurring Transactions'!$J$45&lt;=EOMONTH($Q2389,0),$Q2389&lt;='Recurring Transactions'!$L$45),MAX(0,INT((MIN(EOMONTH($Q2389,0),'Recurring Transactions'!$L$45)-'Recurring Transactions'!$J$45)/14)+INT(-(MAX('Recurring Transactions'!$J$45,$Q2389)-'Recurring Transactions'!$J$45)/14)+1),0),IF('Recurring Transactions'!$F$45="Quarterly",IF(AND(AND('Recurring Transactions'!$J$45&lt;=EOMONTH($Q2389,0),$Q2389&lt;='Recurring Transactions'!$L$45),MOD((YEAR($Q2389)-YEAR('Recurring Transactions'!$J$45))*12+MONTH($Q2389)-MONTH('Recurring Transactions'!$J$45),3)=0),1,0),IF('Recurring Transactions'!$F$45="Annually",IF(AND(AND('Recurring Transactions'!$J$45&lt;=EOMONTH($Q2389,0),$Q2389&lt;='Recurring Transactions'!$L$45),MONTH($Q2389)=MONTH('Recurring Transactions'!$J$45)),1,0),0)))))))*'Recurring Transactions'!$D$45)</f>
        <v/>
      </c>
    </row>
    <row r="2390">
      <c r="N2390" s="126">
        <f>'Recurring Transactions'!$A$45</f>
        <v/>
      </c>
      <c r="O2390" s="126">
        <f>'Recurring Transactions'!$B$45</f>
        <v/>
      </c>
      <c r="P2390" s="126">
        <f>'Recurring Transactions'!$E$45</f>
        <v/>
      </c>
      <c r="Q2390" s="72">
        <f>IF('Recurring Transactions'!$J$45="","",EDATE('Recurring Transactions'!$J$45,28))</f>
        <v/>
      </c>
      <c r="R2390" s="126">
        <f>IF($Q2390="","",TEXT($Q2390,"mmm yyyy"))</f>
        <v/>
      </c>
      <c r="S2390" s="124">
        <f>IF(OR('Recurring Transactions'!$A$45="",$Q2390=""),0,(IF('Recurring Transactions'!$F$45="Monthly",IF(AND('Recurring Transactions'!$J$45&lt;=EOMONTH($Q2390,0),$Q2390&lt;='Recurring Transactions'!$L$45),1,0),IF('Recurring Transactions'!$F$45="Semi-monthly",IF(AND('Recurring Transactions'!$J$45&lt;=EOMONTH($Q2390,0),$Q2390&lt;='Recurring Transactions'!$L$45),2,0),IF('Recurring Transactions'!$F$45="Weekly",IF(AND('Recurring Transactions'!$J$45&lt;=EOMONTH($Q2390,0),$Q2390&lt;='Recurring Transactions'!$L$45),MAX(0,INT((MIN(EOMONTH($Q2390,0),'Recurring Transactions'!$L$45)-'Recurring Transactions'!$J$45)/7)+INT(-(MAX('Recurring Transactions'!$J$45,$Q2390)-'Recurring Transactions'!$J$45)/7)+1),0),IF('Recurring Transactions'!$F$45="Bi-weekly",IF(AND('Recurring Transactions'!$J$45&lt;=EOMONTH($Q2390,0),$Q2390&lt;='Recurring Transactions'!$L$45),MAX(0,INT((MIN(EOMONTH($Q2390,0),'Recurring Transactions'!$L$45)-'Recurring Transactions'!$J$45)/14)+INT(-(MAX('Recurring Transactions'!$J$45,$Q2390)-'Recurring Transactions'!$J$45)/14)+1),0),IF('Recurring Transactions'!$F$45="Quarterly",IF(AND(AND('Recurring Transactions'!$J$45&lt;=EOMONTH($Q2390,0),$Q2390&lt;='Recurring Transactions'!$L$45),MOD((YEAR($Q2390)-YEAR('Recurring Transactions'!$J$45))*12+MONTH($Q2390)-MONTH('Recurring Transactions'!$J$45),3)=0),1,0),IF('Recurring Transactions'!$F$45="Annually",IF(AND(AND('Recurring Transactions'!$J$45&lt;=EOMONTH($Q2390,0),$Q2390&lt;='Recurring Transactions'!$L$45),MONTH($Q2390)=MONTH('Recurring Transactions'!$J$45)),1,0),0)))))))*'Recurring Transactions'!$D$45)</f>
        <v/>
      </c>
    </row>
    <row r="2391">
      <c r="N2391" s="126">
        <f>'Recurring Transactions'!$A$45</f>
        <v/>
      </c>
      <c r="O2391" s="126">
        <f>'Recurring Transactions'!$B$45</f>
        <v/>
      </c>
      <c r="P2391" s="126">
        <f>'Recurring Transactions'!$E$45</f>
        <v/>
      </c>
      <c r="Q2391" s="72">
        <f>IF('Recurring Transactions'!$J$45="","",EDATE('Recurring Transactions'!$J$45,29))</f>
        <v/>
      </c>
      <c r="R2391" s="126">
        <f>IF($Q2391="","",TEXT($Q2391,"mmm yyyy"))</f>
        <v/>
      </c>
      <c r="S2391" s="124">
        <f>IF(OR('Recurring Transactions'!$A$45="",$Q2391=""),0,(IF('Recurring Transactions'!$F$45="Monthly",IF(AND('Recurring Transactions'!$J$45&lt;=EOMONTH($Q2391,0),$Q2391&lt;='Recurring Transactions'!$L$45),1,0),IF('Recurring Transactions'!$F$45="Semi-monthly",IF(AND('Recurring Transactions'!$J$45&lt;=EOMONTH($Q2391,0),$Q2391&lt;='Recurring Transactions'!$L$45),2,0),IF('Recurring Transactions'!$F$45="Weekly",IF(AND('Recurring Transactions'!$J$45&lt;=EOMONTH($Q2391,0),$Q2391&lt;='Recurring Transactions'!$L$45),MAX(0,INT((MIN(EOMONTH($Q2391,0),'Recurring Transactions'!$L$45)-'Recurring Transactions'!$J$45)/7)+INT(-(MAX('Recurring Transactions'!$J$45,$Q2391)-'Recurring Transactions'!$J$45)/7)+1),0),IF('Recurring Transactions'!$F$45="Bi-weekly",IF(AND('Recurring Transactions'!$J$45&lt;=EOMONTH($Q2391,0),$Q2391&lt;='Recurring Transactions'!$L$45),MAX(0,INT((MIN(EOMONTH($Q2391,0),'Recurring Transactions'!$L$45)-'Recurring Transactions'!$J$45)/14)+INT(-(MAX('Recurring Transactions'!$J$45,$Q2391)-'Recurring Transactions'!$J$45)/14)+1),0),IF('Recurring Transactions'!$F$45="Quarterly",IF(AND(AND('Recurring Transactions'!$J$45&lt;=EOMONTH($Q2391,0),$Q2391&lt;='Recurring Transactions'!$L$45),MOD((YEAR($Q2391)-YEAR('Recurring Transactions'!$J$45))*12+MONTH($Q2391)-MONTH('Recurring Transactions'!$J$45),3)=0),1,0),IF('Recurring Transactions'!$F$45="Annually",IF(AND(AND('Recurring Transactions'!$J$45&lt;=EOMONTH($Q2391,0),$Q2391&lt;='Recurring Transactions'!$L$45),MONTH($Q2391)=MONTH('Recurring Transactions'!$J$45)),1,0),0)))))))*'Recurring Transactions'!$D$45)</f>
        <v/>
      </c>
    </row>
    <row r="2392">
      <c r="N2392" s="126">
        <f>'Recurring Transactions'!$A$45</f>
        <v/>
      </c>
      <c r="O2392" s="126">
        <f>'Recurring Transactions'!$B$45</f>
        <v/>
      </c>
      <c r="P2392" s="126">
        <f>'Recurring Transactions'!$E$45</f>
        <v/>
      </c>
      <c r="Q2392" s="72">
        <f>IF('Recurring Transactions'!$J$45="","",EDATE('Recurring Transactions'!$J$45,30))</f>
        <v/>
      </c>
      <c r="R2392" s="126">
        <f>IF($Q2392="","",TEXT($Q2392,"mmm yyyy"))</f>
        <v/>
      </c>
      <c r="S2392" s="124">
        <f>IF(OR('Recurring Transactions'!$A$45="",$Q2392=""),0,(IF('Recurring Transactions'!$F$45="Monthly",IF(AND('Recurring Transactions'!$J$45&lt;=EOMONTH($Q2392,0),$Q2392&lt;='Recurring Transactions'!$L$45),1,0),IF('Recurring Transactions'!$F$45="Semi-monthly",IF(AND('Recurring Transactions'!$J$45&lt;=EOMONTH($Q2392,0),$Q2392&lt;='Recurring Transactions'!$L$45),2,0),IF('Recurring Transactions'!$F$45="Weekly",IF(AND('Recurring Transactions'!$J$45&lt;=EOMONTH($Q2392,0),$Q2392&lt;='Recurring Transactions'!$L$45),MAX(0,INT((MIN(EOMONTH($Q2392,0),'Recurring Transactions'!$L$45)-'Recurring Transactions'!$J$45)/7)+INT(-(MAX('Recurring Transactions'!$J$45,$Q2392)-'Recurring Transactions'!$J$45)/7)+1),0),IF('Recurring Transactions'!$F$45="Bi-weekly",IF(AND('Recurring Transactions'!$J$45&lt;=EOMONTH($Q2392,0),$Q2392&lt;='Recurring Transactions'!$L$45),MAX(0,INT((MIN(EOMONTH($Q2392,0),'Recurring Transactions'!$L$45)-'Recurring Transactions'!$J$45)/14)+INT(-(MAX('Recurring Transactions'!$J$45,$Q2392)-'Recurring Transactions'!$J$45)/14)+1),0),IF('Recurring Transactions'!$F$45="Quarterly",IF(AND(AND('Recurring Transactions'!$J$45&lt;=EOMONTH($Q2392,0),$Q2392&lt;='Recurring Transactions'!$L$45),MOD((YEAR($Q2392)-YEAR('Recurring Transactions'!$J$45))*12+MONTH($Q2392)-MONTH('Recurring Transactions'!$J$45),3)=0),1,0),IF('Recurring Transactions'!$F$45="Annually",IF(AND(AND('Recurring Transactions'!$J$45&lt;=EOMONTH($Q2392,0),$Q2392&lt;='Recurring Transactions'!$L$45),MONTH($Q2392)=MONTH('Recurring Transactions'!$J$45)),1,0),0)))))))*'Recurring Transactions'!$D$45)</f>
        <v/>
      </c>
    </row>
    <row r="2393">
      <c r="N2393" s="126">
        <f>'Recurring Transactions'!$A$45</f>
        <v/>
      </c>
      <c r="O2393" s="126">
        <f>'Recurring Transactions'!$B$45</f>
        <v/>
      </c>
      <c r="P2393" s="126">
        <f>'Recurring Transactions'!$E$45</f>
        <v/>
      </c>
      <c r="Q2393" s="72">
        <f>IF('Recurring Transactions'!$J$45="","",EDATE('Recurring Transactions'!$J$45,31))</f>
        <v/>
      </c>
      <c r="R2393" s="126">
        <f>IF($Q2393="","",TEXT($Q2393,"mmm yyyy"))</f>
        <v/>
      </c>
      <c r="S2393" s="124">
        <f>IF(OR('Recurring Transactions'!$A$45="",$Q2393=""),0,(IF('Recurring Transactions'!$F$45="Monthly",IF(AND('Recurring Transactions'!$J$45&lt;=EOMONTH($Q2393,0),$Q2393&lt;='Recurring Transactions'!$L$45),1,0),IF('Recurring Transactions'!$F$45="Semi-monthly",IF(AND('Recurring Transactions'!$J$45&lt;=EOMONTH($Q2393,0),$Q2393&lt;='Recurring Transactions'!$L$45),2,0),IF('Recurring Transactions'!$F$45="Weekly",IF(AND('Recurring Transactions'!$J$45&lt;=EOMONTH($Q2393,0),$Q2393&lt;='Recurring Transactions'!$L$45),MAX(0,INT((MIN(EOMONTH($Q2393,0),'Recurring Transactions'!$L$45)-'Recurring Transactions'!$J$45)/7)+INT(-(MAX('Recurring Transactions'!$J$45,$Q2393)-'Recurring Transactions'!$J$45)/7)+1),0),IF('Recurring Transactions'!$F$45="Bi-weekly",IF(AND('Recurring Transactions'!$J$45&lt;=EOMONTH($Q2393,0),$Q2393&lt;='Recurring Transactions'!$L$45),MAX(0,INT((MIN(EOMONTH($Q2393,0),'Recurring Transactions'!$L$45)-'Recurring Transactions'!$J$45)/14)+INT(-(MAX('Recurring Transactions'!$J$45,$Q2393)-'Recurring Transactions'!$J$45)/14)+1),0),IF('Recurring Transactions'!$F$45="Quarterly",IF(AND(AND('Recurring Transactions'!$J$45&lt;=EOMONTH($Q2393,0),$Q2393&lt;='Recurring Transactions'!$L$45),MOD((YEAR($Q2393)-YEAR('Recurring Transactions'!$J$45))*12+MONTH($Q2393)-MONTH('Recurring Transactions'!$J$45),3)=0),1,0),IF('Recurring Transactions'!$F$45="Annually",IF(AND(AND('Recurring Transactions'!$J$45&lt;=EOMONTH($Q2393,0),$Q2393&lt;='Recurring Transactions'!$L$45),MONTH($Q2393)=MONTH('Recurring Transactions'!$J$45)),1,0),0)))))))*'Recurring Transactions'!$D$45)</f>
        <v/>
      </c>
    </row>
    <row r="2394">
      <c r="N2394" s="126">
        <f>'Recurring Transactions'!$A$45</f>
        <v/>
      </c>
      <c r="O2394" s="126">
        <f>'Recurring Transactions'!$B$45</f>
        <v/>
      </c>
      <c r="P2394" s="126">
        <f>'Recurring Transactions'!$E$45</f>
        <v/>
      </c>
      <c r="Q2394" s="72">
        <f>IF('Recurring Transactions'!$J$45="","",EDATE('Recurring Transactions'!$J$45,32))</f>
        <v/>
      </c>
      <c r="R2394" s="126">
        <f>IF($Q2394="","",TEXT($Q2394,"mmm yyyy"))</f>
        <v/>
      </c>
      <c r="S2394" s="124">
        <f>IF(OR('Recurring Transactions'!$A$45="",$Q2394=""),0,(IF('Recurring Transactions'!$F$45="Monthly",IF(AND('Recurring Transactions'!$J$45&lt;=EOMONTH($Q2394,0),$Q2394&lt;='Recurring Transactions'!$L$45),1,0),IF('Recurring Transactions'!$F$45="Semi-monthly",IF(AND('Recurring Transactions'!$J$45&lt;=EOMONTH($Q2394,0),$Q2394&lt;='Recurring Transactions'!$L$45),2,0),IF('Recurring Transactions'!$F$45="Weekly",IF(AND('Recurring Transactions'!$J$45&lt;=EOMONTH($Q2394,0),$Q2394&lt;='Recurring Transactions'!$L$45),MAX(0,INT((MIN(EOMONTH($Q2394,0),'Recurring Transactions'!$L$45)-'Recurring Transactions'!$J$45)/7)+INT(-(MAX('Recurring Transactions'!$J$45,$Q2394)-'Recurring Transactions'!$J$45)/7)+1),0),IF('Recurring Transactions'!$F$45="Bi-weekly",IF(AND('Recurring Transactions'!$J$45&lt;=EOMONTH($Q2394,0),$Q2394&lt;='Recurring Transactions'!$L$45),MAX(0,INT((MIN(EOMONTH($Q2394,0),'Recurring Transactions'!$L$45)-'Recurring Transactions'!$J$45)/14)+INT(-(MAX('Recurring Transactions'!$J$45,$Q2394)-'Recurring Transactions'!$J$45)/14)+1),0),IF('Recurring Transactions'!$F$45="Quarterly",IF(AND(AND('Recurring Transactions'!$J$45&lt;=EOMONTH($Q2394,0),$Q2394&lt;='Recurring Transactions'!$L$45),MOD((YEAR($Q2394)-YEAR('Recurring Transactions'!$J$45))*12+MONTH($Q2394)-MONTH('Recurring Transactions'!$J$45),3)=0),1,0),IF('Recurring Transactions'!$F$45="Annually",IF(AND(AND('Recurring Transactions'!$J$45&lt;=EOMONTH($Q2394,0),$Q2394&lt;='Recurring Transactions'!$L$45),MONTH($Q2394)=MONTH('Recurring Transactions'!$J$45)),1,0),0)))))))*'Recurring Transactions'!$D$45)</f>
        <v/>
      </c>
    </row>
    <row r="2395">
      <c r="N2395" s="126">
        <f>'Recurring Transactions'!$A$45</f>
        <v/>
      </c>
      <c r="O2395" s="126">
        <f>'Recurring Transactions'!$B$45</f>
        <v/>
      </c>
      <c r="P2395" s="126">
        <f>'Recurring Transactions'!$E$45</f>
        <v/>
      </c>
      <c r="Q2395" s="72">
        <f>IF('Recurring Transactions'!$J$45="","",EDATE('Recurring Transactions'!$J$45,33))</f>
        <v/>
      </c>
      <c r="R2395" s="126">
        <f>IF($Q2395="","",TEXT($Q2395,"mmm yyyy"))</f>
        <v/>
      </c>
      <c r="S2395" s="124">
        <f>IF(OR('Recurring Transactions'!$A$45="",$Q2395=""),0,(IF('Recurring Transactions'!$F$45="Monthly",IF(AND('Recurring Transactions'!$J$45&lt;=EOMONTH($Q2395,0),$Q2395&lt;='Recurring Transactions'!$L$45),1,0),IF('Recurring Transactions'!$F$45="Semi-monthly",IF(AND('Recurring Transactions'!$J$45&lt;=EOMONTH($Q2395,0),$Q2395&lt;='Recurring Transactions'!$L$45),2,0),IF('Recurring Transactions'!$F$45="Weekly",IF(AND('Recurring Transactions'!$J$45&lt;=EOMONTH($Q2395,0),$Q2395&lt;='Recurring Transactions'!$L$45),MAX(0,INT((MIN(EOMONTH($Q2395,0),'Recurring Transactions'!$L$45)-'Recurring Transactions'!$J$45)/7)+INT(-(MAX('Recurring Transactions'!$J$45,$Q2395)-'Recurring Transactions'!$J$45)/7)+1),0),IF('Recurring Transactions'!$F$45="Bi-weekly",IF(AND('Recurring Transactions'!$J$45&lt;=EOMONTH($Q2395,0),$Q2395&lt;='Recurring Transactions'!$L$45),MAX(0,INT((MIN(EOMONTH($Q2395,0),'Recurring Transactions'!$L$45)-'Recurring Transactions'!$J$45)/14)+INT(-(MAX('Recurring Transactions'!$J$45,$Q2395)-'Recurring Transactions'!$J$45)/14)+1),0),IF('Recurring Transactions'!$F$45="Quarterly",IF(AND(AND('Recurring Transactions'!$J$45&lt;=EOMONTH($Q2395,0),$Q2395&lt;='Recurring Transactions'!$L$45),MOD((YEAR($Q2395)-YEAR('Recurring Transactions'!$J$45))*12+MONTH($Q2395)-MONTH('Recurring Transactions'!$J$45),3)=0),1,0),IF('Recurring Transactions'!$F$45="Annually",IF(AND(AND('Recurring Transactions'!$J$45&lt;=EOMONTH($Q2395,0),$Q2395&lt;='Recurring Transactions'!$L$45),MONTH($Q2395)=MONTH('Recurring Transactions'!$J$45)),1,0),0)))))))*'Recurring Transactions'!$D$45)</f>
        <v/>
      </c>
    </row>
    <row r="2396">
      <c r="N2396" s="126">
        <f>'Recurring Transactions'!$A$45</f>
        <v/>
      </c>
      <c r="O2396" s="126">
        <f>'Recurring Transactions'!$B$45</f>
        <v/>
      </c>
      <c r="P2396" s="126">
        <f>'Recurring Transactions'!$E$45</f>
        <v/>
      </c>
      <c r="Q2396" s="72">
        <f>IF('Recurring Transactions'!$J$45="","",EDATE('Recurring Transactions'!$J$45,34))</f>
        <v/>
      </c>
      <c r="R2396" s="126">
        <f>IF($Q2396="","",TEXT($Q2396,"mmm yyyy"))</f>
        <v/>
      </c>
      <c r="S2396" s="124">
        <f>IF(OR('Recurring Transactions'!$A$45="",$Q2396=""),0,(IF('Recurring Transactions'!$F$45="Monthly",IF(AND('Recurring Transactions'!$J$45&lt;=EOMONTH($Q2396,0),$Q2396&lt;='Recurring Transactions'!$L$45),1,0),IF('Recurring Transactions'!$F$45="Semi-monthly",IF(AND('Recurring Transactions'!$J$45&lt;=EOMONTH($Q2396,0),$Q2396&lt;='Recurring Transactions'!$L$45),2,0),IF('Recurring Transactions'!$F$45="Weekly",IF(AND('Recurring Transactions'!$J$45&lt;=EOMONTH($Q2396,0),$Q2396&lt;='Recurring Transactions'!$L$45),MAX(0,INT((MIN(EOMONTH($Q2396,0),'Recurring Transactions'!$L$45)-'Recurring Transactions'!$J$45)/7)+INT(-(MAX('Recurring Transactions'!$J$45,$Q2396)-'Recurring Transactions'!$J$45)/7)+1),0),IF('Recurring Transactions'!$F$45="Bi-weekly",IF(AND('Recurring Transactions'!$J$45&lt;=EOMONTH($Q2396,0),$Q2396&lt;='Recurring Transactions'!$L$45),MAX(0,INT((MIN(EOMONTH($Q2396,0),'Recurring Transactions'!$L$45)-'Recurring Transactions'!$J$45)/14)+INT(-(MAX('Recurring Transactions'!$J$45,$Q2396)-'Recurring Transactions'!$J$45)/14)+1),0),IF('Recurring Transactions'!$F$45="Quarterly",IF(AND(AND('Recurring Transactions'!$J$45&lt;=EOMONTH($Q2396,0),$Q2396&lt;='Recurring Transactions'!$L$45),MOD((YEAR($Q2396)-YEAR('Recurring Transactions'!$J$45))*12+MONTH($Q2396)-MONTH('Recurring Transactions'!$J$45),3)=0),1,0),IF('Recurring Transactions'!$F$45="Annually",IF(AND(AND('Recurring Transactions'!$J$45&lt;=EOMONTH($Q2396,0),$Q2396&lt;='Recurring Transactions'!$L$45),MONTH($Q2396)=MONTH('Recurring Transactions'!$J$45)),1,0),0)))))))*'Recurring Transactions'!$D$45)</f>
        <v/>
      </c>
    </row>
    <row r="2397">
      <c r="N2397" s="126">
        <f>'Recurring Transactions'!$A$45</f>
        <v/>
      </c>
      <c r="O2397" s="126">
        <f>'Recurring Transactions'!$B$45</f>
        <v/>
      </c>
      <c r="P2397" s="126">
        <f>'Recurring Transactions'!$E$45</f>
        <v/>
      </c>
      <c r="Q2397" s="72">
        <f>IF('Recurring Transactions'!$J$45="","",EDATE('Recurring Transactions'!$J$45,35))</f>
        <v/>
      </c>
      <c r="R2397" s="126">
        <f>IF($Q2397="","",TEXT($Q2397,"mmm yyyy"))</f>
        <v/>
      </c>
      <c r="S2397" s="124">
        <f>IF(OR('Recurring Transactions'!$A$45="",$Q2397=""),0,(IF('Recurring Transactions'!$F$45="Monthly",IF(AND('Recurring Transactions'!$J$45&lt;=EOMONTH($Q2397,0),$Q2397&lt;='Recurring Transactions'!$L$45),1,0),IF('Recurring Transactions'!$F$45="Semi-monthly",IF(AND('Recurring Transactions'!$J$45&lt;=EOMONTH($Q2397,0),$Q2397&lt;='Recurring Transactions'!$L$45),2,0),IF('Recurring Transactions'!$F$45="Weekly",IF(AND('Recurring Transactions'!$J$45&lt;=EOMONTH($Q2397,0),$Q2397&lt;='Recurring Transactions'!$L$45),MAX(0,INT((MIN(EOMONTH($Q2397,0),'Recurring Transactions'!$L$45)-'Recurring Transactions'!$J$45)/7)+INT(-(MAX('Recurring Transactions'!$J$45,$Q2397)-'Recurring Transactions'!$J$45)/7)+1),0),IF('Recurring Transactions'!$F$45="Bi-weekly",IF(AND('Recurring Transactions'!$J$45&lt;=EOMONTH($Q2397,0),$Q2397&lt;='Recurring Transactions'!$L$45),MAX(0,INT((MIN(EOMONTH($Q2397,0),'Recurring Transactions'!$L$45)-'Recurring Transactions'!$J$45)/14)+INT(-(MAX('Recurring Transactions'!$J$45,$Q2397)-'Recurring Transactions'!$J$45)/14)+1),0),IF('Recurring Transactions'!$F$45="Quarterly",IF(AND(AND('Recurring Transactions'!$J$45&lt;=EOMONTH($Q2397,0),$Q2397&lt;='Recurring Transactions'!$L$45),MOD((YEAR($Q2397)-YEAR('Recurring Transactions'!$J$45))*12+MONTH($Q2397)-MONTH('Recurring Transactions'!$J$45),3)=0),1,0),IF('Recurring Transactions'!$F$45="Annually",IF(AND(AND('Recurring Transactions'!$J$45&lt;=EOMONTH($Q2397,0),$Q2397&lt;='Recurring Transactions'!$L$45),MONTH($Q2397)=MONTH('Recurring Transactions'!$J$45)),1,0),0)))))))*'Recurring Transactions'!$D$45)</f>
        <v/>
      </c>
    </row>
    <row r="2398">
      <c r="N2398" s="126">
        <f>'Recurring Transactions'!$A$45</f>
        <v/>
      </c>
      <c r="O2398" s="126">
        <f>'Recurring Transactions'!$B$45</f>
        <v/>
      </c>
      <c r="P2398" s="126">
        <f>'Recurring Transactions'!$E$45</f>
        <v/>
      </c>
      <c r="Q2398" s="72">
        <f>IF('Recurring Transactions'!$J$45="","",EDATE('Recurring Transactions'!$J$45,36))</f>
        <v/>
      </c>
      <c r="R2398" s="126">
        <f>IF($Q2398="","",TEXT($Q2398,"mmm yyyy"))</f>
        <v/>
      </c>
      <c r="S2398" s="124">
        <f>IF(OR('Recurring Transactions'!$A$45="",$Q2398=""),0,(IF('Recurring Transactions'!$F$45="Monthly",IF(AND('Recurring Transactions'!$J$45&lt;=EOMONTH($Q2398,0),$Q2398&lt;='Recurring Transactions'!$L$45),1,0),IF('Recurring Transactions'!$F$45="Semi-monthly",IF(AND('Recurring Transactions'!$J$45&lt;=EOMONTH($Q2398,0),$Q2398&lt;='Recurring Transactions'!$L$45),2,0),IF('Recurring Transactions'!$F$45="Weekly",IF(AND('Recurring Transactions'!$J$45&lt;=EOMONTH($Q2398,0),$Q2398&lt;='Recurring Transactions'!$L$45),MAX(0,INT((MIN(EOMONTH($Q2398,0),'Recurring Transactions'!$L$45)-'Recurring Transactions'!$J$45)/7)+INT(-(MAX('Recurring Transactions'!$J$45,$Q2398)-'Recurring Transactions'!$J$45)/7)+1),0),IF('Recurring Transactions'!$F$45="Bi-weekly",IF(AND('Recurring Transactions'!$J$45&lt;=EOMONTH($Q2398,0),$Q2398&lt;='Recurring Transactions'!$L$45),MAX(0,INT((MIN(EOMONTH($Q2398,0),'Recurring Transactions'!$L$45)-'Recurring Transactions'!$J$45)/14)+INT(-(MAX('Recurring Transactions'!$J$45,$Q2398)-'Recurring Transactions'!$J$45)/14)+1),0),IF('Recurring Transactions'!$F$45="Quarterly",IF(AND(AND('Recurring Transactions'!$J$45&lt;=EOMONTH($Q2398,0),$Q2398&lt;='Recurring Transactions'!$L$45),MOD((YEAR($Q2398)-YEAR('Recurring Transactions'!$J$45))*12+MONTH($Q2398)-MONTH('Recurring Transactions'!$J$45),3)=0),1,0),IF('Recurring Transactions'!$F$45="Annually",IF(AND(AND('Recurring Transactions'!$J$45&lt;=EOMONTH($Q2398,0),$Q2398&lt;='Recurring Transactions'!$L$45),MONTH($Q2398)=MONTH('Recurring Transactions'!$J$45)),1,0),0)))))))*'Recurring Transactions'!$D$45)</f>
        <v/>
      </c>
    </row>
    <row r="2399">
      <c r="N2399" s="126">
        <f>'Recurring Transactions'!$A$45</f>
        <v/>
      </c>
      <c r="O2399" s="126">
        <f>'Recurring Transactions'!$B$45</f>
        <v/>
      </c>
      <c r="P2399" s="126">
        <f>'Recurring Transactions'!$E$45</f>
        <v/>
      </c>
      <c r="Q2399" s="72">
        <f>IF('Recurring Transactions'!$J$45="","",EDATE('Recurring Transactions'!$J$45,37))</f>
        <v/>
      </c>
      <c r="R2399" s="126">
        <f>IF($Q2399="","",TEXT($Q2399,"mmm yyyy"))</f>
        <v/>
      </c>
      <c r="S2399" s="124">
        <f>IF(OR('Recurring Transactions'!$A$45="",$Q2399=""),0,(IF('Recurring Transactions'!$F$45="Monthly",IF(AND('Recurring Transactions'!$J$45&lt;=EOMONTH($Q2399,0),$Q2399&lt;='Recurring Transactions'!$L$45),1,0),IF('Recurring Transactions'!$F$45="Semi-monthly",IF(AND('Recurring Transactions'!$J$45&lt;=EOMONTH($Q2399,0),$Q2399&lt;='Recurring Transactions'!$L$45),2,0),IF('Recurring Transactions'!$F$45="Weekly",IF(AND('Recurring Transactions'!$J$45&lt;=EOMONTH($Q2399,0),$Q2399&lt;='Recurring Transactions'!$L$45),MAX(0,INT((MIN(EOMONTH($Q2399,0),'Recurring Transactions'!$L$45)-'Recurring Transactions'!$J$45)/7)+INT(-(MAX('Recurring Transactions'!$J$45,$Q2399)-'Recurring Transactions'!$J$45)/7)+1),0),IF('Recurring Transactions'!$F$45="Bi-weekly",IF(AND('Recurring Transactions'!$J$45&lt;=EOMONTH($Q2399,0),$Q2399&lt;='Recurring Transactions'!$L$45),MAX(0,INT((MIN(EOMONTH($Q2399,0),'Recurring Transactions'!$L$45)-'Recurring Transactions'!$J$45)/14)+INT(-(MAX('Recurring Transactions'!$J$45,$Q2399)-'Recurring Transactions'!$J$45)/14)+1),0),IF('Recurring Transactions'!$F$45="Quarterly",IF(AND(AND('Recurring Transactions'!$J$45&lt;=EOMONTH($Q2399,0),$Q2399&lt;='Recurring Transactions'!$L$45),MOD((YEAR($Q2399)-YEAR('Recurring Transactions'!$J$45))*12+MONTH($Q2399)-MONTH('Recurring Transactions'!$J$45),3)=0),1,0),IF('Recurring Transactions'!$F$45="Annually",IF(AND(AND('Recurring Transactions'!$J$45&lt;=EOMONTH($Q2399,0),$Q2399&lt;='Recurring Transactions'!$L$45),MONTH($Q2399)=MONTH('Recurring Transactions'!$J$45)),1,0),0)))))))*'Recurring Transactions'!$D$45)</f>
        <v/>
      </c>
    </row>
    <row r="2400">
      <c r="N2400" s="126">
        <f>'Recurring Transactions'!$A$45</f>
        <v/>
      </c>
      <c r="O2400" s="126">
        <f>'Recurring Transactions'!$B$45</f>
        <v/>
      </c>
      <c r="P2400" s="126">
        <f>'Recurring Transactions'!$E$45</f>
        <v/>
      </c>
      <c r="Q2400" s="72">
        <f>IF('Recurring Transactions'!$J$45="","",EDATE('Recurring Transactions'!$J$45,38))</f>
        <v/>
      </c>
      <c r="R2400" s="126">
        <f>IF($Q2400="","",TEXT($Q2400,"mmm yyyy"))</f>
        <v/>
      </c>
      <c r="S2400" s="124">
        <f>IF(OR('Recurring Transactions'!$A$45="",$Q2400=""),0,(IF('Recurring Transactions'!$F$45="Monthly",IF(AND('Recurring Transactions'!$J$45&lt;=EOMONTH($Q2400,0),$Q2400&lt;='Recurring Transactions'!$L$45),1,0),IF('Recurring Transactions'!$F$45="Semi-monthly",IF(AND('Recurring Transactions'!$J$45&lt;=EOMONTH($Q2400,0),$Q2400&lt;='Recurring Transactions'!$L$45),2,0),IF('Recurring Transactions'!$F$45="Weekly",IF(AND('Recurring Transactions'!$J$45&lt;=EOMONTH($Q2400,0),$Q2400&lt;='Recurring Transactions'!$L$45),MAX(0,INT((MIN(EOMONTH($Q2400,0),'Recurring Transactions'!$L$45)-'Recurring Transactions'!$J$45)/7)+INT(-(MAX('Recurring Transactions'!$J$45,$Q2400)-'Recurring Transactions'!$J$45)/7)+1),0),IF('Recurring Transactions'!$F$45="Bi-weekly",IF(AND('Recurring Transactions'!$J$45&lt;=EOMONTH($Q2400,0),$Q2400&lt;='Recurring Transactions'!$L$45),MAX(0,INT((MIN(EOMONTH($Q2400,0),'Recurring Transactions'!$L$45)-'Recurring Transactions'!$J$45)/14)+INT(-(MAX('Recurring Transactions'!$J$45,$Q2400)-'Recurring Transactions'!$J$45)/14)+1),0),IF('Recurring Transactions'!$F$45="Quarterly",IF(AND(AND('Recurring Transactions'!$J$45&lt;=EOMONTH($Q2400,0),$Q2400&lt;='Recurring Transactions'!$L$45),MOD((YEAR($Q2400)-YEAR('Recurring Transactions'!$J$45))*12+MONTH($Q2400)-MONTH('Recurring Transactions'!$J$45),3)=0),1,0),IF('Recurring Transactions'!$F$45="Annually",IF(AND(AND('Recurring Transactions'!$J$45&lt;=EOMONTH($Q2400,0),$Q2400&lt;='Recurring Transactions'!$L$45),MONTH($Q2400)=MONTH('Recurring Transactions'!$J$45)),1,0),0)))))))*'Recurring Transactions'!$D$45)</f>
        <v/>
      </c>
    </row>
    <row r="2401">
      <c r="N2401" s="126">
        <f>'Recurring Transactions'!$A$45</f>
        <v/>
      </c>
      <c r="O2401" s="126">
        <f>'Recurring Transactions'!$B$45</f>
        <v/>
      </c>
      <c r="P2401" s="126">
        <f>'Recurring Transactions'!$E$45</f>
        <v/>
      </c>
      <c r="Q2401" s="72">
        <f>IF('Recurring Transactions'!$J$45="","",EDATE('Recurring Transactions'!$J$45,39))</f>
        <v/>
      </c>
      <c r="R2401" s="126">
        <f>IF($Q2401="","",TEXT($Q2401,"mmm yyyy"))</f>
        <v/>
      </c>
      <c r="S2401" s="124">
        <f>IF(OR('Recurring Transactions'!$A$45="",$Q2401=""),0,(IF('Recurring Transactions'!$F$45="Monthly",IF(AND('Recurring Transactions'!$J$45&lt;=EOMONTH($Q2401,0),$Q2401&lt;='Recurring Transactions'!$L$45),1,0),IF('Recurring Transactions'!$F$45="Semi-monthly",IF(AND('Recurring Transactions'!$J$45&lt;=EOMONTH($Q2401,0),$Q2401&lt;='Recurring Transactions'!$L$45),2,0),IF('Recurring Transactions'!$F$45="Weekly",IF(AND('Recurring Transactions'!$J$45&lt;=EOMONTH($Q2401,0),$Q2401&lt;='Recurring Transactions'!$L$45),MAX(0,INT((MIN(EOMONTH($Q2401,0),'Recurring Transactions'!$L$45)-'Recurring Transactions'!$J$45)/7)+INT(-(MAX('Recurring Transactions'!$J$45,$Q2401)-'Recurring Transactions'!$J$45)/7)+1),0),IF('Recurring Transactions'!$F$45="Bi-weekly",IF(AND('Recurring Transactions'!$J$45&lt;=EOMONTH($Q2401,0),$Q2401&lt;='Recurring Transactions'!$L$45),MAX(0,INT((MIN(EOMONTH($Q2401,0),'Recurring Transactions'!$L$45)-'Recurring Transactions'!$J$45)/14)+INT(-(MAX('Recurring Transactions'!$J$45,$Q2401)-'Recurring Transactions'!$J$45)/14)+1),0),IF('Recurring Transactions'!$F$45="Quarterly",IF(AND(AND('Recurring Transactions'!$J$45&lt;=EOMONTH($Q2401,0),$Q2401&lt;='Recurring Transactions'!$L$45),MOD((YEAR($Q2401)-YEAR('Recurring Transactions'!$J$45))*12+MONTH($Q2401)-MONTH('Recurring Transactions'!$J$45),3)=0),1,0),IF('Recurring Transactions'!$F$45="Annually",IF(AND(AND('Recurring Transactions'!$J$45&lt;=EOMONTH($Q2401,0),$Q2401&lt;='Recurring Transactions'!$L$45),MONTH($Q2401)=MONTH('Recurring Transactions'!$J$45)),1,0),0)))))))*'Recurring Transactions'!$D$45)</f>
        <v/>
      </c>
    </row>
    <row r="2402">
      <c r="N2402" s="126">
        <f>'Recurring Transactions'!$A$45</f>
        <v/>
      </c>
      <c r="O2402" s="126">
        <f>'Recurring Transactions'!$B$45</f>
        <v/>
      </c>
      <c r="P2402" s="126">
        <f>'Recurring Transactions'!$E$45</f>
        <v/>
      </c>
      <c r="Q2402" s="72">
        <f>IF('Recurring Transactions'!$J$45="","",EDATE('Recurring Transactions'!$J$45,40))</f>
        <v/>
      </c>
      <c r="R2402" s="126">
        <f>IF($Q2402="","",TEXT($Q2402,"mmm yyyy"))</f>
        <v/>
      </c>
      <c r="S2402" s="124">
        <f>IF(OR('Recurring Transactions'!$A$45="",$Q2402=""),0,(IF('Recurring Transactions'!$F$45="Monthly",IF(AND('Recurring Transactions'!$J$45&lt;=EOMONTH($Q2402,0),$Q2402&lt;='Recurring Transactions'!$L$45),1,0),IF('Recurring Transactions'!$F$45="Semi-monthly",IF(AND('Recurring Transactions'!$J$45&lt;=EOMONTH($Q2402,0),$Q2402&lt;='Recurring Transactions'!$L$45),2,0),IF('Recurring Transactions'!$F$45="Weekly",IF(AND('Recurring Transactions'!$J$45&lt;=EOMONTH($Q2402,0),$Q2402&lt;='Recurring Transactions'!$L$45),MAX(0,INT((MIN(EOMONTH($Q2402,0),'Recurring Transactions'!$L$45)-'Recurring Transactions'!$J$45)/7)+INT(-(MAX('Recurring Transactions'!$J$45,$Q2402)-'Recurring Transactions'!$J$45)/7)+1),0),IF('Recurring Transactions'!$F$45="Bi-weekly",IF(AND('Recurring Transactions'!$J$45&lt;=EOMONTH($Q2402,0),$Q2402&lt;='Recurring Transactions'!$L$45),MAX(0,INT((MIN(EOMONTH($Q2402,0),'Recurring Transactions'!$L$45)-'Recurring Transactions'!$J$45)/14)+INT(-(MAX('Recurring Transactions'!$J$45,$Q2402)-'Recurring Transactions'!$J$45)/14)+1),0),IF('Recurring Transactions'!$F$45="Quarterly",IF(AND(AND('Recurring Transactions'!$J$45&lt;=EOMONTH($Q2402,0),$Q2402&lt;='Recurring Transactions'!$L$45),MOD((YEAR($Q2402)-YEAR('Recurring Transactions'!$J$45))*12+MONTH($Q2402)-MONTH('Recurring Transactions'!$J$45),3)=0),1,0),IF('Recurring Transactions'!$F$45="Annually",IF(AND(AND('Recurring Transactions'!$J$45&lt;=EOMONTH($Q2402,0),$Q2402&lt;='Recurring Transactions'!$L$45),MONTH($Q2402)=MONTH('Recurring Transactions'!$J$45)),1,0),0)))))))*'Recurring Transactions'!$D$45)</f>
        <v/>
      </c>
    </row>
    <row r="2403">
      <c r="N2403" s="126">
        <f>'Recurring Transactions'!$A$45</f>
        <v/>
      </c>
      <c r="O2403" s="126">
        <f>'Recurring Transactions'!$B$45</f>
        <v/>
      </c>
      <c r="P2403" s="126">
        <f>'Recurring Transactions'!$E$45</f>
        <v/>
      </c>
      <c r="Q2403" s="72">
        <f>IF('Recurring Transactions'!$J$45="","",EDATE('Recurring Transactions'!$J$45,41))</f>
        <v/>
      </c>
      <c r="R2403" s="126">
        <f>IF($Q2403="","",TEXT($Q2403,"mmm yyyy"))</f>
        <v/>
      </c>
      <c r="S2403" s="124">
        <f>IF(OR('Recurring Transactions'!$A$45="",$Q2403=""),0,(IF('Recurring Transactions'!$F$45="Monthly",IF(AND('Recurring Transactions'!$J$45&lt;=EOMONTH($Q2403,0),$Q2403&lt;='Recurring Transactions'!$L$45),1,0),IF('Recurring Transactions'!$F$45="Semi-monthly",IF(AND('Recurring Transactions'!$J$45&lt;=EOMONTH($Q2403,0),$Q2403&lt;='Recurring Transactions'!$L$45),2,0),IF('Recurring Transactions'!$F$45="Weekly",IF(AND('Recurring Transactions'!$J$45&lt;=EOMONTH($Q2403,0),$Q2403&lt;='Recurring Transactions'!$L$45),MAX(0,INT((MIN(EOMONTH($Q2403,0),'Recurring Transactions'!$L$45)-'Recurring Transactions'!$J$45)/7)+INT(-(MAX('Recurring Transactions'!$J$45,$Q2403)-'Recurring Transactions'!$J$45)/7)+1),0),IF('Recurring Transactions'!$F$45="Bi-weekly",IF(AND('Recurring Transactions'!$J$45&lt;=EOMONTH($Q2403,0),$Q2403&lt;='Recurring Transactions'!$L$45),MAX(0,INT((MIN(EOMONTH($Q2403,0),'Recurring Transactions'!$L$45)-'Recurring Transactions'!$J$45)/14)+INT(-(MAX('Recurring Transactions'!$J$45,$Q2403)-'Recurring Transactions'!$J$45)/14)+1),0),IF('Recurring Transactions'!$F$45="Quarterly",IF(AND(AND('Recurring Transactions'!$J$45&lt;=EOMONTH($Q2403,0),$Q2403&lt;='Recurring Transactions'!$L$45),MOD((YEAR($Q2403)-YEAR('Recurring Transactions'!$J$45))*12+MONTH($Q2403)-MONTH('Recurring Transactions'!$J$45),3)=0),1,0),IF('Recurring Transactions'!$F$45="Annually",IF(AND(AND('Recurring Transactions'!$J$45&lt;=EOMONTH($Q2403,0),$Q2403&lt;='Recurring Transactions'!$L$45),MONTH($Q2403)=MONTH('Recurring Transactions'!$J$45)),1,0),0)))))))*'Recurring Transactions'!$D$45)</f>
        <v/>
      </c>
    </row>
    <row r="2404">
      <c r="N2404" s="126">
        <f>'Recurring Transactions'!$A$45</f>
        <v/>
      </c>
      <c r="O2404" s="126">
        <f>'Recurring Transactions'!$B$45</f>
        <v/>
      </c>
      <c r="P2404" s="126">
        <f>'Recurring Transactions'!$E$45</f>
        <v/>
      </c>
      <c r="Q2404" s="72">
        <f>IF('Recurring Transactions'!$J$45="","",EDATE('Recurring Transactions'!$J$45,42))</f>
        <v/>
      </c>
      <c r="R2404" s="126">
        <f>IF($Q2404="","",TEXT($Q2404,"mmm yyyy"))</f>
        <v/>
      </c>
      <c r="S2404" s="124">
        <f>IF(OR('Recurring Transactions'!$A$45="",$Q2404=""),0,(IF('Recurring Transactions'!$F$45="Monthly",IF(AND('Recurring Transactions'!$J$45&lt;=EOMONTH($Q2404,0),$Q2404&lt;='Recurring Transactions'!$L$45),1,0),IF('Recurring Transactions'!$F$45="Semi-monthly",IF(AND('Recurring Transactions'!$J$45&lt;=EOMONTH($Q2404,0),$Q2404&lt;='Recurring Transactions'!$L$45),2,0),IF('Recurring Transactions'!$F$45="Weekly",IF(AND('Recurring Transactions'!$J$45&lt;=EOMONTH($Q2404,0),$Q2404&lt;='Recurring Transactions'!$L$45),MAX(0,INT((MIN(EOMONTH($Q2404,0),'Recurring Transactions'!$L$45)-'Recurring Transactions'!$J$45)/7)+INT(-(MAX('Recurring Transactions'!$J$45,$Q2404)-'Recurring Transactions'!$J$45)/7)+1),0),IF('Recurring Transactions'!$F$45="Bi-weekly",IF(AND('Recurring Transactions'!$J$45&lt;=EOMONTH($Q2404,0),$Q2404&lt;='Recurring Transactions'!$L$45),MAX(0,INT((MIN(EOMONTH($Q2404,0),'Recurring Transactions'!$L$45)-'Recurring Transactions'!$J$45)/14)+INT(-(MAX('Recurring Transactions'!$J$45,$Q2404)-'Recurring Transactions'!$J$45)/14)+1),0),IF('Recurring Transactions'!$F$45="Quarterly",IF(AND(AND('Recurring Transactions'!$J$45&lt;=EOMONTH($Q2404,0),$Q2404&lt;='Recurring Transactions'!$L$45),MOD((YEAR($Q2404)-YEAR('Recurring Transactions'!$J$45))*12+MONTH($Q2404)-MONTH('Recurring Transactions'!$J$45),3)=0),1,0),IF('Recurring Transactions'!$F$45="Annually",IF(AND(AND('Recurring Transactions'!$J$45&lt;=EOMONTH($Q2404,0),$Q2404&lt;='Recurring Transactions'!$L$45),MONTH($Q2404)=MONTH('Recurring Transactions'!$J$45)),1,0),0)))))))*'Recurring Transactions'!$D$45)</f>
        <v/>
      </c>
    </row>
    <row r="2405">
      <c r="N2405" s="126">
        <f>'Recurring Transactions'!$A$45</f>
        <v/>
      </c>
      <c r="O2405" s="126">
        <f>'Recurring Transactions'!$B$45</f>
        <v/>
      </c>
      <c r="P2405" s="126">
        <f>'Recurring Transactions'!$E$45</f>
        <v/>
      </c>
      <c r="Q2405" s="72">
        <f>IF('Recurring Transactions'!$J$45="","",EDATE('Recurring Transactions'!$J$45,43))</f>
        <v/>
      </c>
      <c r="R2405" s="126">
        <f>IF($Q2405="","",TEXT($Q2405,"mmm yyyy"))</f>
        <v/>
      </c>
      <c r="S2405" s="124">
        <f>IF(OR('Recurring Transactions'!$A$45="",$Q2405=""),0,(IF('Recurring Transactions'!$F$45="Monthly",IF(AND('Recurring Transactions'!$J$45&lt;=EOMONTH($Q2405,0),$Q2405&lt;='Recurring Transactions'!$L$45),1,0),IF('Recurring Transactions'!$F$45="Semi-monthly",IF(AND('Recurring Transactions'!$J$45&lt;=EOMONTH($Q2405,0),$Q2405&lt;='Recurring Transactions'!$L$45),2,0),IF('Recurring Transactions'!$F$45="Weekly",IF(AND('Recurring Transactions'!$J$45&lt;=EOMONTH($Q2405,0),$Q2405&lt;='Recurring Transactions'!$L$45),MAX(0,INT((MIN(EOMONTH($Q2405,0),'Recurring Transactions'!$L$45)-'Recurring Transactions'!$J$45)/7)+INT(-(MAX('Recurring Transactions'!$J$45,$Q2405)-'Recurring Transactions'!$J$45)/7)+1),0),IF('Recurring Transactions'!$F$45="Bi-weekly",IF(AND('Recurring Transactions'!$J$45&lt;=EOMONTH($Q2405,0),$Q2405&lt;='Recurring Transactions'!$L$45),MAX(0,INT((MIN(EOMONTH($Q2405,0),'Recurring Transactions'!$L$45)-'Recurring Transactions'!$J$45)/14)+INT(-(MAX('Recurring Transactions'!$J$45,$Q2405)-'Recurring Transactions'!$J$45)/14)+1),0),IF('Recurring Transactions'!$F$45="Quarterly",IF(AND(AND('Recurring Transactions'!$J$45&lt;=EOMONTH($Q2405,0),$Q2405&lt;='Recurring Transactions'!$L$45),MOD((YEAR($Q2405)-YEAR('Recurring Transactions'!$J$45))*12+MONTH($Q2405)-MONTH('Recurring Transactions'!$J$45),3)=0),1,0),IF('Recurring Transactions'!$F$45="Annually",IF(AND(AND('Recurring Transactions'!$J$45&lt;=EOMONTH($Q2405,0),$Q2405&lt;='Recurring Transactions'!$L$45),MONTH($Q2405)=MONTH('Recurring Transactions'!$J$45)),1,0),0)))))))*'Recurring Transactions'!$D$45)</f>
        <v/>
      </c>
    </row>
    <row r="2406">
      <c r="N2406" s="126">
        <f>'Recurring Transactions'!$A$45</f>
        <v/>
      </c>
      <c r="O2406" s="126">
        <f>'Recurring Transactions'!$B$45</f>
        <v/>
      </c>
      <c r="P2406" s="126">
        <f>'Recurring Transactions'!$E$45</f>
        <v/>
      </c>
      <c r="Q2406" s="72">
        <f>IF('Recurring Transactions'!$J$45="","",EDATE('Recurring Transactions'!$J$45,44))</f>
        <v/>
      </c>
      <c r="R2406" s="126">
        <f>IF($Q2406="","",TEXT($Q2406,"mmm yyyy"))</f>
        <v/>
      </c>
      <c r="S2406" s="124">
        <f>IF(OR('Recurring Transactions'!$A$45="",$Q2406=""),0,(IF('Recurring Transactions'!$F$45="Monthly",IF(AND('Recurring Transactions'!$J$45&lt;=EOMONTH($Q2406,0),$Q2406&lt;='Recurring Transactions'!$L$45),1,0),IF('Recurring Transactions'!$F$45="Semi-monthly",IF(AND('Recurring Transactions'!$J$45&lt;=EOMONTH($Q2406,0),$Q2406&lt;='Recurring Transactions'!$L$45),2,0),IF('Recurring Transactions'!$F$45="Weekly",IF(AND('Recurring Transactions'!$J$45&lt;=EOMONTH($Q2406,0),$Q2406&lt;='Recurring Transactions'!$L$45),MAX(0,INT((MIN(EOMONTH($Q2406,0),'Recurring Transactions'!$L$45)-'Recurring Transactions'!$J$45)/7)+INT(-(MAX('Recurring Transactions'!$J$45,$Q2406)-'Recurring Transactions'!$J$45)/7)+1),0),IF('Recurring Transactions'!$F$45="Bi-weekly",IF(AND('Recurring Transactions'!$J$45&lt;=EOMONTH($Q2406,0),$Q2406&lt;='Recurring Transactions'!$L$45),MAX(0,INT((MIN(EOMONTH($Q2406,0),'Recurring Transactions'!$L$45)-'Recurring Transactions'!$J$45)/14)+INT(-(MAX('Recurring Transactions'!$J$45,$Q2406)-'Recurring Transactions'!$J$45)/14)+1),0),IF('Recurring Transactions'!$F$45="Quarterly",IF(AND(AND('Recurring Transactions'!$J$45&lt;=EOMONTH($Q2406,0),$Q2406&lt;='Recurring Transactions'!$L$45),MOD((YEAR($Q2406)-YEAR('Recurring Transactions'!$J$45))*12+MONTH($Q2406)-MONTH('Recurring Transactions'!$J$45),3)=0),1,0),IF('Recurring Transactions'!$F$45="Annually",IF(AND(AND('Recurring Transactions'!$J$45&lt;=EOMONTH($Q2406,0),$Q2406&lt;='Recurring Transactions'!$L$45),MONTH($Q2406)=MONTH('Recurring Transactions'!$J$45)),1,0),0)))))))*'Recurring Transactions'!$D$45)</f>
        <v/>
      </c>
    </row>
    <row r="2407">
      <c r="N2407" s="126">
        <f>'Recurring Transactions'!$A$45</f>
        <v/>
      </c>
      <c r="O2407" s="126">
        <f>'Recurring Transactions'!$B$45</f>
        <v/>
      </c>
      <c r="P2407" s="126">
        <f>'Recurring Transactions'!$E$45</f>
        <v/>
      </c>
      <c r="Q2407" s="72">
        <f>IF('Recurring Transactions'!$J$45="","",EDATE('Recurring Transactions'!$J$45,45))</f>
        <v/>
      </c>
      <c r="R2407" s="126">
        <f>IF($Q2407="","",TEXT($Q2407,"mmm yyyy"))</f>
        <v/>
      </c>
      <c r="S2407" s="124">
        <f>IF(OR('Recurring Transactions'!$A$45="",$Q2407=""),0,(IF('Recurring Transactions'!$F$45="Monthly",IF(AND('Recurring Transactions'!$J$45&lt;=EOMONTH($Q2407,0),$Q2407&lt;='Recurring Transactions'!$L$45),1,0),IF('Recurring Transactions'!$F$45="Semi-monthly",IF(AND('Recurring Transactions'!$J$45&lt;=EOMONTH($Q2407,0),$Q2407&lt;='Recurring Transactions'!$L$45),2,0),IF('Recurring Transactions'!$F$45="Weekly",IF(AND('Recurring Transactions'!$J$45&lt;=EOMONTH($Q2407,0),$Q2407&lt;='Recurring Transactions'!$L$45),MAX(0,INT((MIN(EOMONTH($Q2407,0),'Recurring Transactions'!$L$45)-'Recurring Transactions'!$J$45)/7)+INT(-(MAX('Recurring Transactions'!$J$45,$Q2407)-'Recurring Transactions'!$J$45)/7)+1),0),IF('Recurring Transactions'!$F$45="Bi-weekly",IF(AND('Recurring Transactions'!$J$45&lt;=EOMONTH($Q2407,0),$Q2407&lt;='Recurring Transactions'!$L$45),MAX(0,INT((MIN(EOMONTH($Q2407,0),'Recurring Transactions'!$L$45)-'Recurring Transactions'!$J$45)/14)+INT(-(MAX('Recurring Transactions'!$J$45,$Q2407)-'Recurring Transactions'!$J$45)/14)+1),0),IF('Recurring Transactions'!$F$45="Quarterly",IF(AND(AND('Recurring Transactions'!$J$45&lt;=EOMONTH($Q2407,0),$Q2407&lt;='Recurring Transactions'!$L$45),MOD((YEAR($Q2407)-YEAR('Recurring Transactions'!$J$45))*12+MONTH($Q2407)-MONTH('Recurring Transactions'!$J$45),3)=0),1,0),IF('Recurring Transactions'!$F$45="Annually",IF(AND(AND('Recurring Transactions'!$J$45&lt;=EOMONTH($Q2407,0),$Q2407&lt;='Recurring Transactions'!$L$45),MONTH($Q2407)=MONTH('Recurring Transactions'!$J$45)),1,0),0)))))))*'Recurring Transactions'!$D$45)</f>
        <v/>
      </c>
    </row>
    <row r="2408">
      <c r="N2408" s="126">
        <f>'Recurring Transactions'!$A$45</f>
        <v/>
      </c>
      <c r="O2408" s="126">
        <f>'Recurring Transactions'!$B$45</f>
        <v/>
      </c>
      <c r="P2408" s="126">
        <f>'Recurring Transactions'!$E$45</f>
        <v/>
      </c>
      <c r="Q2408" s="72">
        <f>IF('Recurring Transactions'!$J$45="","",EDATE('Recurring Transactions'!$J$45,46))</f>
        <v/>
      </c>
      <c r="R2408" s="126">
        <f>IF($Q2408="","",TEXT($Q2408,"mmm yyyy"))</f>
        <v/>
      </c>
      <c r="S2408" s="124">
        <f>IF(OR('Recurring Transactions'!$A$45="",$Q2408=""),0,(IF('Recurring Transactions'!$F$45="Monthly",IF(AND('Recurring Transactions'!$J$45&lt;=EOMONTH($Q2408,0),$Q2408&lt;='Recurring Transactions'!$L$45),1,0),IF('Recurring Transactions'!$F$45="Semi-monthly",IF(AND('Recurring Transactions'!$J$45&lt;=EOMONTH($Q2408,0),$Q2408&lt;='Recurring Transactions'!$L$45),2,0),IF('Recurring Transactions'!$F$45="Weekly",IF(AND('Recurring Transactions'!$J$45&lt;=EOMONTH($Q2408,0),$Q2408&lt;='Recurring Transactions'!$L$45),MAX(0,INT((MIN(EOMONTH($Q2408,0),'Recurring Transactions'!$L$45)-'Recurring Transactions'!$J$45)/7)+INT(-(MAX('Recurring Transactions'!$J$45,$Q2408)-'Recurring Transactions'!$J$45)/7)+1),0),IF('Recurring Transactions'!$F$45="Bi-weekly",IF(AND('Recurring Transactions'!$J$45&lt;=EOMONTH($Q2408,0),$Q2408&lt;='Recurring Transactions'!$L$45),MAX(0,INT((MIN(EOMONTH($Q2408,0),'Recurring Transactions'!$L$45)-'Recurring Transactions'!$J$45)/14)+INT(-(MAX('Recurring Transactions'!$J$45,$Q2408)-'Recurring Transactions'!$J$45)/14)+1),0),IF('Recurring Transactions'!$F$45="Quarterly",IF(AND(AND('Recurring Transactions'!$J$45&lt;=EOMONTH($Q2408,0),$Q2408&lt;='Recurring Transactions'!$L$45),MOD((YEAR($Q2408)-YEAR('Recurring Transactions'!$J$45))*12+MONTH($Q2408)-MONTH('Recurring Transactions'!$J$45),3)=0),1,0),IF('Recurring Transactions'!$F$45="Annually",IF(AND(AND('Recurring Transactions'!$J$45&lt;=EOMONTH($Q2408,0),$Q2408&lt;='Recurring Transactions'!$L$45),MONTH($Q2408)=MONTH('Recurring Transactions'!$J$45)),1,0),0)))))))*'Recurring Transactions'!$D$45)</f>
        <v/>
      </c>
    </row>
    <row r="2409">
      <c r="N2409" s="126">
        <f>'Recurring Transactions'!$A$45</f>
        <v/>
      </c>
      <c r="O2409" s="126">
        <f>'Recurring Transactions'!$B$45</f>
        <v/>
      </c>
      <c r="P2409" s="126">
        <f>'Recurring Transactions'!$E$45</f>
        <v/>
      </c>
      <c r="Q2409" s="72">
        <f>IF('Recurring Transactions'!$J$45="","",EDATE('Recurring Transactions'!$J$45,47))</f>
        <v/>
      </c>
      <c r="R2409" s="126">
        <f>IF($Q2409="","",TEXT($Q2409,"mmm yyyy"))</f>
        <v/>
      </c>
      <c r="S2409" s="124">
        <f>IF(OR('Recurring Transactions'!$A$45="",$Q2409=""),0,(IF('Recurring Transactions'!$F$45="Monthly",IF(AND('Recurring Transactions'!$J$45&lt;=EOMONTH($Q2409,0),$Q2409&lt;='Recurring Transactions'!$L$45),1,0),IF('Recurring Transactions'!$F$45="Semi-monthly",IF(AND('Recurring Transactions'!$J$45&lt;=EOMONTH($Q2409,0),$Q2409&lt;='Recurring Transactions'!$L$45),2,0),IF('Recurring Transactions'!$F$45="Weekly",IF(AND('Recurring Transactions'!$J$45&lt;=EOMONTH($Q2409,0),$Q2409&lt;='Recurring Transactions'!$L$45),MAX(0,INT((MIN(EOMONTH($Q2409,0),'Recurring Transactions'!$L$45)-'Recurring Transactions'!$J$45)/7)+INT(-(MAX('Recurring Transactions'!$J$45,$Q2409)-'Recurring Transactions'!$J$45)/7)+1),0),IF('Recurring Transactions'!$F$45="Bi-weekly",IF(AND('Recurring Transactions'!$J$45&lt;=EOMONTH($Q2409,0),$Q2409&lt;='Recurring Transactions'!$L$45),MAX(0,INT((MIN(EOMONTH($Q2409,0),'Recurring Transactions'!$L$45)-'Recurring Transactions'!$J$45)/14)+INT(-(MAX('Recurring Transactions'!$J$45,$Q2409)-'Recurring Transactions'!$J$45)/14)+1),0),IF('Recurring Transactions'!$F$45="Quarterly",IF(AND(AND('Recurring Transactions'!$J$45&lt;=EOMONTH($Q2409,0),$Q2409&lt;='Recurring Transactions'!$L$45),MOD((YEAR($Q2409)-YEAR('Recurring Transactions'!$J$45))*12+MONTH($Q2409)-MONTH('Recurring Transactions'!$J$45),3)=0),1,0),IF('Recurring Transactions'!$F$45="Annually",IF(AND(AND('Recurring Transactions'!$J$45&lt;=EOMONTH($Q2409,0),$Q2409&lt;='Recurring Transactions'!$L$45),MONTH($Q2409)=MONTH('Recurring Transactions'!$J$45)),1,0),0)))))))*'Recurring Transactions'!$D$45)</f>
        <v/>
      </c>
    </row>
    <row r="2410">
      <c r="N2410" s="126">
        <f>'Recurring Transactions'!$A$45</f>
        <v/>
      </c>
      <c r="O2410" s="126">
        <f>'Recurring Transactions'!$B$45</f>
        <v/>
      </c>
      <c r="P2410" s="126">
        <f>'Recurring Transactions'!$E$45</f>
        <v/>
      </c>
      <c r="Q2410" s="72">
        <f>IF('Recurring Transactions'!$J$45="","",EDATE('Recurring Transactions'!$J$45,48))</f>
        <v/>
      </c>
      <c r="R2410" s="126">
        <f>IF($Q2410="","",TEXT($Q2410,"mmm yyyy"))</f>
        <v/>
      </c>
      <c r="S2410" s="124">
        <f>IF(OR('Recurring Transactions'!$A$45="",$Q2410=""),0,(IF('Recurring Transactions'!$F$45="Monthly",IF(AND('Recurring Transactions'!$J$45&lt;=EOMONTH($Q2410,0),$Q2410&lt;='Recurring Transactions'!$L$45),1,0),IF('Recurring Transactions'!$F$45="Semi-monthly",IF(AND('Recurring Transactions'!$J$45&lt;=EOMONTH($Q2410,0),$Q2410&lt;='Recurring Transactions'!$L$45),2,0),IF('Recurring Transactions'!$F$45="Weekly",IF(AND('Recurring Transactions'!$J$45&lt;=EOMONTH($Q2410,0),$Q2410&lt;='Recurring Transactions'!$L$45),MAX(0,INT((MIN(EOMONTH($Q2410,0),'Recurring Transactions'!$L$45)-'Recurring Transactions'!$J$45)/7)+INT(-(MAX('Recurring Transactions'!$J$45,$Q2410)-'Recurring Transactions'!$J$45)/7)+1),0),IF('Recurring Transactions'!$F$45="Bi-weekly",IF(AND('Recurring Transactions'!$J$45&lt;=EOMONTH($Q2410,0),$Q2410&lt;='Recurring Transactions'!$L$45),MAX(0,INT((MIN(EOMONTH($Q2410,0),'Recurring Transactions'!$L$45)-'Recurring Transactions'!$J$45)/14)+INT(-(MAX('Recurring Transactions'!$J$45,$Q2410)-'Recurring Transactions'!$J$45)/14)+1),0),IF('Recurring Transactions'!$F$45="Quarterly",IF(AND(AND('Recurring Transactions'!$J$45&lt;=EOMONTH($Q2410,0),$Q2410&lt;='Recurring Transactions'!$L$45),MOD((YEAR($Q2410)-YEAR('Recurring Transactions'!$J$45))*12+MONTH($Q2410)-MONTH('Recurring Transactions'!$J$45),3)=0),1,0),IF('Recurring Transactions'!$F$45="Annually",IF(AND(AND('Recurring Transactions'!$J$45&lt;=EOMONTH($Q2410,0),$Q2410&lt;='Recurring Transactions'!$L$45),MONTH($Q2410)=MONTH('Recurring Transactions'!$J$45)),1,0),0)))))))*'Recurring Transactions'!$D$45)</f>
        <v/>
      </c>
    </row>
    <row r="2411">
      <c r="N2411" s="126">
        <f>'Recurring Transactions'!$A$45</f>
        <v/>
      </c>
      <c r="O2411" s="126">
        <f>'Recurring Transactions'!$B$45</f>
        <v/>
      </c>
      <c r="P2411" s="126">
        <f>'Recurring Transactions'!$E$45</f>
        <v/>
      </c>
      <c r="Q2411" s="72">
        <f>IF('Recurring Transactions'!$J$45="","",EDATE('Recurring Transactions'!$J$45,49))</f>
        <v/>
      </c>
      <c r="R2411" s="126">
        <f>IF($Q2411="","",TEXT($Q2411,"mmm yyyy"))</f>
        <v/>
      </c>
      <c r="S2411" s="124">
        <f>IF(OR('Recurring Transactions'!$A$45="",$Q2411=""),0,(IF('Recurring Transactions'!$F$45="Monthly",IF(AND('Recurring Transactions'!$J$45&lt;=EOMONTH($Q2411,0),$Q2411&lt;='Recurring Transactions'!$L$45),1,0),IF('Recurring Transactions'!$F$45="Semi-monthly",IF(AND('Recurring Transactions'!$J$45&lt;=EOMONTH($Q2411,0),$Q2411&lt;='Recurring Transactions'!$L$45),2,0),IF('Recurring Transactions'!$F$45="Weekly",IF(AND('Recurring Transactions'!$J$45&lt;=EOMONTH($Q2411,0),$Q2411&lt;='Recurring Transactions'!$L$45),MAX(0,INT((MIN(EOMONTH($Q2411,0),'Recurring Transactions'!$L$45)-'Recurring Transactions'!$J$45)/7)+INT(-(MAX('Recurring Transactions'!$J$45,$Q2411)-'Recurring Transactions'!$J$45)/7)+1),0),IF('Recurring Transactions'!$F$45="Bi-weekly",IF(AND('Recurring Transactions'!$J$45&lt;=EOMONTH($Q2411,0),$Q2411&lt;='Recurring Transactions'!$L$45),MAX(0,INT((MIN(EOMONTH($Q2411,0),'Recurring Transactions'!$L$45)-'Recurring Transactions'!$J$45)/14)+INT(-(MAX('Recurring Transactions'!$J$45,$Q2411)-'Recurring Transactions'!$J$45)/14)+1),0),IF('Recurring Transactions'!$F$45="Quarterly",IF(AND(AND('Recurring Transactions'!$J$45&lt;=EOMONTH($Q2411,0),$Q2411&lt;='Recurring Transactions'!$L$45),MOD((YEAR($Q2411)-YEAR('Recurring Transactions'!$J$45))*12+MONTH($Q2411)-MONTH('Recurring Transactions'!$J$45),3)=0),1,0),IF('Recurring Transactions'!$F$45="Annually",IF(AND(AND('Recurring Transactions'!$J$45&lt;=EOMONTH($Q2411,0),$Q2411&lt;='Recurring Transactions'!$L$45),MONTH($Q2411)=MONTH('Recurring Transactions'!$J$45)),1,0),0)))))))*'Recurring Transactions'!$D$45)</f>
        <v/>
      </c>
    </row>
    <row r="2412">
      <c r="N2412" s="126">
        <f>'Recurring Transactions'!$A$45</f>
        <v/>
      </c>
      <c r="O2412" s="126">
        <f>'Recurring Transactions'!$B$45</f>
        <v/>
      </c>
      <c r="P2412" s="126">
        <f>'Recurring Transactions'!$E$45</f>
        <v/>
      </c>
      <c r="Q2412" s="72">
        <f>IF('Recurring Transactions'!$J$45="","",EDATE('Recurring Transactions'!$J$45,50))</f>
        <v/>
      </c>
      <c r="R2412" s="126">
        <f>IF($Q2412="","",TEXT($Q2412,"mmm yyyy"))</f>
        <v/>
      </c>
      <c r="S2412" s="124">
        <f>IF(OR('Recurring Transactions'!$A$45="",$Q2412=""),0,(IF('Recurring Transactions'!$F$45="Monthly",IF(AND('Recurring Transactions'!$J$45&lt;=EOMONTH($Q2412,0),$Q2412&lt;='Recurring Transactions'!$L$45),1,0),IF('Recurring Transactions'!$F$45="Semi-monthly",IF(AND('Recurring Transactions'!$J$45&lt;=EOMONTH($Q2412,0),$Q2412&lt;='Recurring Transactions'!$L$45),2,0),IF('Recurring Transactions'!$F$45="Weekly",IF(AND('Recurring Transactions'!$J$45&lt;=EOMONTH($Q2412,0),$Q2412&lt;='Recurring Transactions'!$L$45),MAX(0,INT((MIN(EOMONTH($Q2412,0),'Recurring Transactions'!$L$45)-'Recurring Transactions'!$J$45)/7)+INT(-(MAX('Recurring Transactions'!$J$45,$Q2412)-'Recurring Transactions'!$J$45)/7)+1),0),IF('Recurring Transactions'!$F$45="Bi-weekly",IF(AND('Recurring Transactions'!$J$45&lt;=EOMONTH($Q2412,0),$Q2412&lt;='Recurring Transactions'!$L$45),MAX(0,INT((MIN(EOMONTH($Q2412,0),'Recurring Transactions'!$L$45)-'Recurring Transactions'!$J$45)/14)+INT(-(MAX('Recurring Transactions'!$J$45,$Q2412)-'Recurring Transactions'!$J$45)/14)+1),0),IF('Recurring Transactions'!$F$45="Quarterly",IF(AND(AND('Recurring Transactions'!$J$45&lt;=EOMONTH($Q2412,0),$Q2412&lt;='Recurring Transactions'!$L$45),MOD((YEAR($Q2412)-YEAR('Recurring Transactions'!$J$45))*12+MONTH($Q2412)-MONTH('Recurring Transactions'!$J$45),3)=0),1,0),IF('Recurring Transactions'!$F$45="Annually",IF(AND(AND('Recurring Transactions'!$J$45&lt;=EOMONTH($Q2412,0),$Q2412&lt;='Recurring Transactions'!$L$45),MONTH($Q2412)=MONTH('Recurring Transactions'!$J$45)),1,0),0)))))))*'Recurring Transactions'!$D$45)</f>
        <v/>
      </c>
    </row>
    <row r="2413">
      <c r="N2413" s="126">
        <f>'Recurring Transactions'!$A$45</f>
        <v/>
      </c>
      <c r="O2413" s="126">
        <f>'Recurring Transactions'!$B$45</f>
        <v/>
      </c>
      <c r="P2413" s="126">
        <f>'Recurring Transactions'!$E$45</f>
        <v/>
      </c>
      <c r="Q2413" s="72">
        <f>IF('Recurring Transactions'!$J$45="","",EDATE('Recurring Transactions'!$J$45,51))</f>
        <v/>
      </c>
      <c r="R2413" s="126">
        <f>IF($Q2413="","",TEXT($Q2413,"mmm yyyy"))</f>
        <v/>
      </c>
      <c r="S2413" s="124">
        <f>IF(OR('Recurring Transactions'!$A$45="",$Q2413=""),0,(IF('Recurring Transactions'!$F$45="Monthly",IF(AND('Recurring Transactions'!$J$45&lt;=EOMONTH($Q2413,0),$Q2413&lt;='Recurring Transactions'!$L$45),1,0),IF('Recurring Transactions'!$F$45="Semi-monthly",IF(AND('Recurring Transactions'!$J$45&lt;=EOMONTH($Q2413,0),$Q2413&lt;='Recurring Transactions'!$L$45),2,0),IF('Recurring Transactions'!$F$45="Weekly",IF(AND('Recurring Transactions'!$J$45&lt;=EOMONTH($Q2413,0),$Q2413&lt;='Recurring Transactions'!$L$45),MAX(0,INT((MIN(EOMONTH($Q2413,0),'Recurring Transactions'!$L$45)-'Recurring Transactions'!$J$45)/7)+INT(-(MAX('Recurring Transactions'!$J$45,$Q2413)-'Recurring Transactions'!$J$45)/7)+1),0),IF('Recurring Transactions'!$F$45="Bi-weekly",IF(AND('Recurring Transactions'!$J$45&lt;=EOMONTH($Q2413,0),$Q2413&lt;='Recurring Transactions'!$L$45),MAX(0,INT((MIN(EOMONTH($Q2413,0),'Recurring Transactions'!$L$45)-'Recurring Transactions'!$J$45)/14)+INT(-(MAX('Recurring Transactions'!$J$45,$Q2413)-'Recurring Transactions'!$J$45)/14)+1),0),IF('Recurring Transactions'!$F$45="Quarterly",IF(AND(AND('Recurring Transactions'!$J$45&lt;=EOMONTH($Q2413,0),$Q2413&lt;='Recurring Transactions'!$L$45),MOD((YEAR($Q2413)-YEAR('Recurring Transactions'!$J$45))*12+MONTH($Q2413)-MONTH('Recurring Transactions'!$J$45),3)=0),1,0),IF('Recurring Transactions'!$F$45="Annually",IF(AND(AND('Recurring Transactions'!$J$45&lt;=EOMONTH($Q2413,0),$Q2413&lt;='Recurring Transactions'!$L$45),MONTH($Q2413)=MONTH('Recurring Transactions'!$J$45)),1,0),0)))))))*'Recurring Transactions'!$D$45)</f>
        <v/>
      </c>
    </row>
    <row r="2414">
      <c r="N2414" s="126">
        <f>'Recurring Transactions'!$A$45</f>
        <v/>
      </c>
      <c r="O2414" s="126">
        <f>'Recurring Transactions'!$B$45</f>
        <v/>
      </c>
      <c r="P2414" s="126">
        <f>'Recurring Transactions'!$E$45</f>
        <v/>
      </c>
      <c r="Q2414" s="72">
        <f>IF('Recurring Transactions'!$J$45="","",EDATE('Recurring Transactions'!$J$45,52))</f>
        <v/>
      </c>
      <c r="R2414" s="126">
        <f>IF($Q2414="","",TEXT($Q2414,"mmm yyyy"))</f>
        <v/>
      </c>
      <c r="S2414" s="124">
        <f>IF(OR('Recurring Transactions'!$A$45="",$Q2414=""),0,(IF('Recurring Transactions'!$F$45="Monthly",IF(AND('Recurring Transactions'!$J$45&lt;=EOMONTH($Q2414,0),$Q2414&lt;='Recurring Transactions'!$L$45),1,0),IF('Recurring Transactions'!$F$45="Semi-monthly",IF(AND('Recurring Transactions'!$J$45&lt;=EOMONTH($Q2414,0),$Q2414&lt;='Recurring Transactions'!$L$45),2,0),IF('Recurring Transactions'!$F$45="Weekly",IF(AND('Recurring Transactions'!$J$45&lt;=EOMONTH($Q2414,0),$Q2414&lt;='Recurring Transactions'!$L$45),MAX(0,INT((MIN(EOMONTH($Q2414,0),'Recurring Transactions'!$L$45)-'Recurring Transactions'!$J$45)/7)+INT(-(MAX('Recurring Transactions'!$J$45,$Q2414)-'Recurring Transactions'!$J$45)/7)+1),0),IF('Recurring Transactions'!$F$45="Bi-weekly",IF(AND('Recurring Transactions'!$J$45&lt;=EOMONTH($Q2414,0),$Q2414&lt;='Recurring Transactions'!$L$45),MAX(0,INT((MIN(EOMONTH($Q2414,0),'Recurring Transactions'!$L$45)-'Recurring Transactions'!$J$45)/14)+INT(-(MAX('Recurring Transactions'!$J$45,$Q2414)-'Recurring Transactions'!$J$45)/14)+1),0),IF('Recurring Transactions'!$F$45="Quarterly",IF(AND(AND('Recurring Transactions'!$J$45&lt;=EOMONTH($Q2414,0),$Q2414&lt;='Recurring Transactions'!$L$45),MOD((YEAR($Q2414)-YEAR('Recurring Transactions'!$J$45))*12+MONTH($Q2414)-MONTH('Recurring Transactions'!$J$45),3)=0),1,0),IF('Recurring Transactions'!$F$45="Annually",IF(AND(AND('Recurring Transactions'!$J$45&lt;=EOMONTH($Q2414,0),$Q2414&lt;='Recurring Transactions'!$L$45),MONTH($Q2414)=MONTH('Recurring Transactions'!$J$45)),1,0),0)))))))*'Recurring Transactions'!$D$45)</f>
        <v/>
      </c>
    </row>
    <row r="2415">
      <c r="N2415" s="126">
        <f>'Recurring Transactions'!$A$45</f>
        <v/>
      </c>
      <c r="O2415" s="126">
        <f>'Recurring Transactions'!$B$45</f>
        <v/>
      </c>
      <c r="P2415" s="126">
        <f>'Recurring Transactions'!$E$45</f>
        <v/>
      </c>
      <c r="Q2415" s="72">
        <f>IF('Recurring Transactions'!$J$45="","",EDATE('Recurring Transactions'!$J$45,53))</f>
        <v/>
      </c>
      <c r="R2415" s="126">
        <f>IF($Q2415="","",TEXT($Q2415,"mmm yyyy"))</f>
        <v/>
      </c>
      <c r="S2415" s="124">
        <f>IF(OR('Recurring Transactions'!$A$45="",$Q2415=""),0,(IF('Recurring Transactions'!$F$45="Monthly",IF(AND('Recurring Transactions'!$J$45&lt;=EOMONTH($Q2415,0),$Q2415&lt;='Recurring Transactions'!$L$45),1,0),IF('Recurring Transactions'!$F$45="Semi-monthly",IF(AND('Recurring Transactions'!$J$45&lt;=EOMONTH($Q2415,0),$Q2415&lt;='Recurring Transactions'!$L$45),2,0),IF('Recurring Transactions'!$F$45="Weekly",IF(AND('Recurring Transactions'!$J$45&lt;=EOMONTH($Q2415,0),$Q2415&lt;='Recurring Transactions'!$L$45),MAX(0,INT((MIN(EOMONTH($Q2415,0),'Recurring Transactions'!$L$45)-'Recurring Transactions'!$J$45)/7)+INT(-(MAX('Recurring Transactions'!$J$45,$Q2415)-'Recurring Transactions'!$J$45)/7)+1),0),IF('Recurring Transactions'!$F$45="Bi-weekly",IF(AND('Recurring Transactions'!$J$45&lt;=EOMONTH($Q2415,0),$Q2415&lt;='Recurring Transactions'!$L$45),MAX(0,INT((MIN(EOMONTH($Q2415,0),'Recurring Transactions'!$L$45)-'Recurring Transactions'!$J$45)/14)+INT(-(MAX('Recurring Transactions'!$J$45,$Q2415)-'Recurring Transactions'!$J$45)/14)+1),0),IF('Recurring Transactions'!$F$45="Quarterly",IF(AND(AND('Recurring Transactions'!$J$45&lt;=EOMONTH($Q2415,0),$Q2415&lt;='Recurring Transactions'!$L$45),MOD((YEAR($Q2415)-YEAR('Recurring Transactions'!$J$45))*12+MONTH($Q2415)-MONTH('Recurring Transactions'!$J$45),3)=0),1,0),IF('Recurring Transactions'!$F$45="Annually",IF(AND(AND('Recurring Transactions'!$J$45&lt;=EOMONTH($Q2415,0),$Q2415&lt;='Recurring Transactions'!$L$45),MONTH($Q2415)=MONTH('Recurring Transactions'!$J$45)),1,0),0)))))))*'Recurring Transactions'!$D$45)</f>
        <v/>
      </c>
    </row>
    <row r="2416">
      <c r="N2416" s="126">
        <f>'Recurring Transactions'!$A$45</f>
        <v/>
      </c>
      <c r="O2416" s="126">
        <f>'Recurring Transactions'!$B$45</f>
        <v/>
      </c>
      <c r="P2416" s="126">
        <f>'Recurring Transactions'!$E$45</f>
        <v/>
      </c>
      <c r="Q2416" s="72">
        <f>IF('Recurring Transactions'!$J$45="","",EDATE('Recurring Transactions'!$J$45,54))</f>
        <v/>
      </c>
      <c r="R2416" s="126">
        <f>IF($Q2416="","",TEXT($Q2416,"mmm yyyy"))</f>
        <v/>
      </c>
      <c r="S2416" s="124">
        <f>IF(OR('Recurring Transactions'!$A$45="",$Q2416=""),0,(IF('Recurring Transactions'!$F$45="Monthly",IF(AND('Recurring Transactions'!$J$45&lt;=EOMONTH($Q2416,0),$Q2416&lt;='Recurring Transactions'!$L$45),1,0),IF('Recurring Transactions'!$F$45="Semi-monthly",IF(AND('Recurring Transactions'!$J$45&lt;=EOMONTH($Q2416,0),$Q2416&lt;='Recurring Transactions'!$L$45),2,0),IF('Recurring Transactions'!$F$45="Weekly",IF(AND('Recurring Transactions'!$J$45&lt;=EOMONTH($Q2416,0),$Q2416&lt;='Recurring Transactions'!$L$45),MAX(0,INT((MIN(EOMONTH($Q2416,0),'Recurring Transactions'!$L$45)-'Recurring Transactions'!$J$45)/7)+INT(-(MAX('Recurring Transactions'!$J$45,$Q2416)-'Recurring Transactions'!$J$45)/7)+1),0),IF('Recurring Transactions'!$F$45="Bi-weekly",IF(AND('Recurring Transactions'!$J$45&lt;=EOMONTH($Q2416,0),$Q2416&lt;='Recurring Transactions'!$L$45),MAX(0,INT((MIN(EOMONTH($Q2416,0),'Recurring Transactions'!$L$45)-'Recurring Transactions'!$J$45)/14)+INT(-(MAX('Recurring Transactions'!$J$45,$Q2416)-'Recurring Transactions'!$J$45)/14)+1),0),IF('Recurring Transactions'!$F$45="Quarterly",IF(AND(AND('Recurring Transactions'!$J$45&lt;=EOMONTH($Q2416,0),$Q2416&lt;='Recurring Transactions'!$L$45),MOD((YEAR($Q2416)-YEAR('Recurring Transactions'!$J$45))*12+MONTH($Q2416)-MONTH('Recurring Transactions'!$J$45),3)=0),1,0),IF('Recurring Transactions'!$F$45="Annually",IF(AND(AND('Recurring Transactions'!$J$45&lt;=EOMONTH($Q2416,0),$Q2416&lt;='Recurring Transactions'!$L$45),MONTH($Q2416)=MONTH('Recurring Transactions'!$J$45)),1,0),0)))))))*'Recurring Transactions'!$D$45)</f>
        <v/>
      </c>
    </row>
    <row r="2417">
      <c r="N2417" s="126">
        <f>'Recurring Transactions'!$A$45</f>
        <v/>
      </c>
      <c r="O2417" s="126">
        <f>'Recurring Transactions'!$B$45</f>
        <v/>
      </c>
      <c r="P2417" s="126">
        <f>'Recurring Transactions'!$E$45</f>
        <v/>
      </c>
      <c r="Q2417" s="72">
        <f>IF('Recurring Transactions'!$J$45="","",EDATE('Recurring Transactions'!$J$45,55))</f>
        <v/>
      </c>
      <c r="R2417" s="126">
        <f>IF($Q2417="","",TEXT($Q2417,"mmm yyyy"))</f>
        <v/>
      </c>
      <c r="S2417" s="124">
        <f>IF(OR('Recurring Transactions'!$A$45="",$Q2417=""),0,(IF('Recurring Transactions'!$F$45="Monthly",IF(AND('Recurring Transactions'!$J$45&lt;=EOMONTH($Q2417,0),$Q2417&lt;='Recurring Transactions'!$L$45),1,0),IF('Recurring Transactions'!$F$45="Semi-monthly",IF(AND('Recurring Transactions'!$J$45&lt;=EOMONTH($Q2417,0),$Q2417&lt;='Recurring Transactions'!$L$45),2,0),IF('Recurring Transactions'!$F$45="Weekly",IF(AND('Recurring Transactions'!$J$45&lt;=EOMONTH($Q2417,0),$Q2417&lt;='Recurring Transactions'!$L$45),MAX(0,INT((MIN(EOMONTH($Q2417,0),'Recurring Transactions'!$L$45)-'Recurring Transactions'!$J$45)/7)+INT(-(MAX('Recurring Transactions'!$J$45,$Q2417)-'Recurring Transactions'!$J$45)/7)+1),0),IF('Recurring Transactions'!$F$45="Bi-weekly",IF(AND('Recurring Transactions'!$J$45&lt;=EOMONTH($Q2417,0),$Q2417&lt;='Recurring Transactions'!$L$45),MAX(0,INT((MIN(EOMONTH($Q2417,0),'Recurring Transactions'!$L$45)-'Recurring Transactions'!$J$45)/14)+INT(-(MAX('Recurring Transactions'!$J$45,$Q2417)-'Recurring Transactions'!$J$45)/14)+1),0),IF('Recurring Transactions'!$F$45="Quarterly",IF(AND(AND('Recurring Transactions'!$J$45&lt;=EOMONTH($Q2417,0),$Q2417&lt;='Recurring Transactions'!$L$45),MOD((YEAR($Q2417)-YEAR('Recurring Transactions'!$J$45))*12+MONTH($Q2417)-MONTH('Recurring Transactions'!$J$45),3)=0),1,0),IF('Recurring Transactions'!$F$45="Annually",IF(AND(AND('Recurring Transactions'!$J$45&lt;=EOMONTH($Q2417,0),$Q2417&lt;='Recurring Transactions'!$L$45),MONTH($Q2417)=MONTH('Recurring Transactions'!$J$45)),1,0),0)))))))*'Recurring Transactions'!$D$45)</f>
        <v/>
      </c>
    </row>
    <row r="2418">
      <c r="N2418" s="126">
        <f>'Recurring Transactions'!$A$45</f>
        <v/>
      </c>
      <c r="O2418" s="126">
        <f>'Recurring Transactions'!$B$45</f>
        <v/>
      </c>
      <c r="P2418" s="126">
        <f>'Recurring Transactions'!$E$45</f>
        <v/>
      </c>
      <c r="Q2418" s="72">
        <f>IF('Recurring Transactions'!$J$45="","",EDATE('Recurring Transactions'!$J$45,56))</f>
        <v/>
      </c>
      <c r="R2418" s="126">
        <f>IF($Q2418="","",TEXT($Q2418,"mmm yyyy"))</f>
        <v/>
      </c>
      <c r="S2418" s="124">
        <f>IF(OR('Recurring Transactions'!$A$45="",$Q2418=""),0,(IF('Recurring Transactions'!$F$45="Monthly",IF(AND('Recurring Transactions'!$J$45&lt;=EOMONTH($Q2418,0),$Q2418&lt;='Recurring Transactions'!$L$45),1,0),IF('Recurring Transactions'!$F$45="Semi-monthly",IF(AND('Recurring Transactions'!$J$45&lt;=EOMONTH($Q2418,0),$Q2418&lt;='Recurring Transactions'!$L$45),2,0),IF('Recurring Transactions'!$F$45="Weekly",IF(AND('Recurring Transactions'!$J$45&lt;=EOMONTH($Q2418,0),$Q2418&lt;='Recurring Transactions'!$L$45),MAX(0,INT((MIN(EOMONTH($Q2418,0),'Recurring Transactions'!$L$45)-'Recurring Transactions'!$J$45)/7)+INT(-(MAX('Recurring Transactions'!$J$45,$Q2418)-'Recurring Transactions'!$J$45)/7)+1),0),IF('Recurring Transactions'!$F$45="Bi-weekly",IF(AND('Recurring Transactions'!$J$45&lt;=EOMONTH($Q2418,0),$Q2418&lt;='Recurring Transactions'!$L$45),MAX(0,INT((MIN(EOMONTH($Q2418,0),'Recurring Transactions'!$L$45)-'Recurring Transactions'!$J$45)/14)+INT(-(MAX('Recurring Transactions'!$J$45,$Q2418)-'Recurring Transactions'!$J$45)/14)+1),0),IF('Recurring Transactions'!$F$45="Quarterly",IF(AND(AND('Recurring Transactions'!$J$45&lt;=EOMONTH($Q2418,0),$Q2418&lt;='Recurring Transactions'!$L$45),MOD((YEAR($Q2418)-YEAR('Recurring Transactions'!$J$45))*12+MONTH($Q2418)-MONTH('Recurring Transactions'!$J$45),3)=0),1,0),IF('Recurring Transactions'!$F$45="Annually",IF(AND(AND('Recurring Transactions'!$J$45&lt;=EOMONTH($Q2418,0),$Q2418&lt;='Recurring Transactions'!$L$45),MONTH($Q2418)=MONTH('Recurring Transactions'!$J$45)),1,0),0)))))))*'Recurring Transactions'!$D$45)</f>
        <v/>
      </c>
    </row>
    <row r="2419">
      <c r="N2419" s="126">
        <f>'Recurring Transactions'!$A$45</f>
        <v/>
      </c>
      <c r="O2419" s="126">
        <f>'Recurring Transactions'!$B$45</f>
        <v/>
      </c>
      <c r="P2419" s="126">
        <f>'Recurring Transactions'!$E$45</f>
        <v/>
      </c>
      <c r="Q2419" s="72">
        <f>IF('Recurring Transactions'!$J$45="","",EDATE('Recurring Transactions'!$J$45,57))</f>
        <v/>
      </c>
      <c r="R2419" s="126">
        <f>IF($Q2419="","",TEXT($Q2419,"mmm yyyy"))</f>
        <v/>
      </c>
      <c r="S2419" s="124">
        <f>IF(OR('Recurring Transactions'!$A$45="",$Q2419=""),0,(IF('Recurring Transactions'!$F$45="Monthly",IF(AND('Recurring Transactions'!$J$45&lt;=EOMONTH($Q2419,0),$Q2419&lt;='Recurring Transactions'!$L$45),1,0),IF('Recurring Transactions'!$F$45="Semi-monthly",IF(AND('Recurring Transactions'!$J$45&lt;=EOMONTH($Q2419,0),$Q2419&lt;='Recurring Transactions'!$L$45),2,0),IF('Recurring Transactions'!$F$45="Weekly",IF(AND('Recurring Transactions'!$J$45&lt;=EOMONTH($Q2419,0),$Q2419&lt;='Recurring Transactions'!$L$45),MAX(0,INT((MIN(EOMONTH($Q2419,0),'Recurring Transactions'!$L$45)-'Recurring Transactions'!$J$45)/7)+INT(-(MAX('Recurring Transactions'!$J$45,$Q2419)-'Recurring Transactions'!$J$45)/7)+1),0),IF('Recurring Transactions'!$F$45="Bi-weekly",IF(AND('Recurring Transactions'!$J$45&lt;=EOMONTH($Q2419,0),$Q2419&lt;='Recurring Transactions'!$L$45),MAX(0,INT((MIN(EOMONTH($Q2419,0),'Recurring Transactions'!$L$45)-'Recurring Transactions'!$J$45)/14)+INT(-(MAX('Recurring Transactions'!$J$45,$Q2419)-'Recurring Transactions'!$J$45)/14)+1),0),IF('Recurring Transactions'!$F$45="Quarterly",IF(AND(AND('Recurring Transactions'!$J$45&lt;=EOMONTH($Q2419,0),$Q2419&lt;='Recurring Transactions'!$L$45),MOD((YEAR($Q2419)-YEAR('Recurring Transactions'!$J$45))*12+MONTH($Q2419)-MONTH('Recurring Transactions'!$J$45),3)=0),1,0),IF('Recurring Transactions'!$F$45="Annually",IF(AND(AND('Recurring Transactions'!$J$45&lt;=EOMONTH($Q2419,0),$Q2419&lt;='Recurring Transactions'!$L$45),MONTH($Q2419)=MONTH('Recurring Transactions'!$J$45)),1,0),0)))))))*'Recurring Transactions'!$D$45)</f>
        <v/>
      </c>
    </row>
    <row r="2420">
      <c r="N2420" s="126">
        <f>'Recurring Transactions'!$A$45</f>
        <v/>
      </c>
      <c r="O2420" s="126">
        <f>'Recurring Transactions'!$B$45</f>
        <v/>
      </c>
      <c r="P2420" s="126">
        <f>'Recurring Transactions'!$E$45</f>
        <v/>
      </c>
      <c r="Q2420" s="72">
        <f>IF('Recurring Transactions'!$J$45="","",EDATE('Recurring Transactions'!$J$45,58))</f>
        <v/>
      </c>
      <c r="R2420" s="126">
        <f>IF($Q2420="","",TEXT($Q2420,"mmm yyyy"))</f>
        <v/>
      </c>
      <c r="S2420" s="124">
        <f>IF(OR('Recurring Transactions'!$A$45="",$Q2420=""),0,(IF('Recurring Transactions'!$F$45="Monthly",IF(AND('Recurring Transactions'!$J$45&lt;=EOMONTH($Q2420,0),$Q2420&lt;='Recurring Transactions'!$L$45),1,0),IF('Recurring Transactions'!$F$45="Semi-monthly",IF(AND('Recurring Transactions'!$J$45&lt;=EOMONTH($Q2420,0),$Q2420&lt;='Recurring Transactions'!$L$45),2,0),IF('Recurring Transactions'!$F$45="Weekly",IF(AND('Recurring Transactions'!$J$45&lt;=EOMONTH($Q2420,0),$Q2420&lt;='Recurring Transactions'!$L$45),MAX(0,INT((MIN(EOMONTH($Q2420,0),'Recurring Transactions'!$L$45)-'Recurring Transactions'!$J$45)/7)+INT(-(MAX('Recurring Transactions'!$J$45,$Q2420)-'Recurring Transactions'!$J$45)/7)+1),0),IF('Recurring Transactions'!$F$45="Bi-weekly",IF(AND('Recurring Transactions'!$J$45&lt;=EOMONTH($Q2420,0),$Q2420&lt;='Recurring Transactions'!$L$45),MAX(0,INT((MIN(EOMONTH($Q2420,0),'Recurring Transactions'!$L$45)-'Recurring Transactions'!$J$45)/14)+INT(-(MAX('Recurring Transactions'!$J$45,$Q2420)-'Recurring Transactions'!$J$45)/14)+1),0),IF('Recurring Transactions'!$F$45="Quarterly",IF(AND(AND('Recurring Transactions'!$J$45&lt;=EOMONTH($Q2420,0),$Q2420&lt;='Recurring Transactions'!$L$45),MOD((YEAR($Q2420)-YEAR('Recurring Transactions'!$J$45))*12+MONTH($Q2420)-MONTH('Recurring Transactions'!$J$45),3)=0),1,0),IF('Recurring Transactions'!$F$45="Annually",IF(AND(AND('Recurring Transactions'!$J$45&lt;=EOMONTH($Q2420,0),$Q2420&lt;='Recurring Transactions'!$L$45),MONTH($Q2420)=MONTH('Recurring Transactions'!$J$45)),1,0),0)))))))*'Recurring Transactions'!$D$45)</f>
        <v/>
      </c>
    </row>
    <row r="2421">
      <c r="N2421" s="126">
        <f>'Recurring Transactions'!$A$45</f>
        <v/>
      </c>
      <c r="O2421" s="126">
        <f>'Recurring Transactions'!$B$45</f>
        <v/>
      </c>
      <c r="P2421" s="126">
        <f>'Recurring Transactions'!$E$45</f>
        <v/>
      </c>
      <c r="Q2421" s="72">
        <f>IF('Recurring Transactions'!$J$45="","",EDATE('Recurring Transactions'!$J$45,59))</f>
        <v/>
      </c>
      <c r="R2421" s="126">
        <f>IF($Q2421="","",TEXT($Q2421,"mmm yyyy"))</f>
        <v/>
      </c>
      <c r="S2421" s="124">
        <f>IF(OR('Recurring Transactions'!$A$45="",$Q2421=""),0,(IF('Recurring Transactions'!$F$45="Monthly",IF(AND('Recurring Transactions'!$J$45&lt;=EOMONTH($Q2421,0),$Q2421&lt;='Recurring Transactions'!$L$45),1,0),IF('Recurring Transactions'!$F$45="Semi-monthly",IF(AND('Recurring Transactions'!$J$45&lt;=EOMONTH($Q2421,0),$Q2421&lt;='Recurring Transactions'!$L$45),2,0),IF('Recurring Transactions'!$F$45="Weekly",IF(AND('Recurring Transactions'!$J$45&lt;=EOMONTH($Q2421,0),$Q2421&lt;='Recurring Transactions'!$L$45),MAX(0,INT((MIN(EOMONTH($Q2421,0),'Recurring Transactions'!$L$45)-'Recurring Transactions'!$J$45)/7)+INT(-(MAX('Recurring Transactions'!$J$45,$Q2421)-'Recurring Transactions'!$J$45)/7)+1),0),IF('Recurring Transactions'!$F$45="Bi-weekly",IF(AND('Recurring Transactions'!$J$45&lt;=EOMONTH($Q2421,0),$Q2421&lt;='Recurring Transactions'!$L$45),MAX(0,INT((MIN(EOMONTH($Q2421,0),'Recurring Transactions'!$L$45)-'Recurring Transactions'!$J$45)/14)+INT(-(MAX('Recurring Transactions'!$J$45,$Q2421)-'Recurring Transactions'!$J$45)/14)+1),0),IF('Recurring Transactions'!$F$45="Quarterly",IF(AND(AND('Recurring Transactions'!$J$45&lt;=EOMONTH($Q2421,0),$Q2421&lt;='Recurring Transactions'!$L$45),MOD((YEAR($Q2421)-YEAR('Recurring Transactions'!$J$45))*12+MONTH($Q2421)-MONTH('Recurring Transactions'!$J$45),3)=0),1,0),IF('Recurring Transactions'!$F$45="Annually",IF(AND(AND('Recurring Transactions'!$J$45&lt;=EOMONTH($Q2421,0),$Q2421&lt;='Recurring Transactions'!$L$45),MONTH($Q2421)=MONTH('Recurring Transactions'!$J$45)),1,0),0)))))))*'Recurring Transactions'!$D$45)</f>
        <v/>
      </c>
    </row>
    <row r="2422">
      <c r="N2422" s="126">
        <f>'Recurring Transactions'!$A$46</f>
        <v/>
      </c>
      <c r="O2422" s="126">
        <f>'Recurring Transactions'!$B$46</f>
        <v/>
      </c>
      <c r="P2422" s="126">
        <f>'Recurring Transactions'!$E$46</f>
        <v/>
      </c>
      <c r="Q2422" s="72">
        <f>IF('Recurring Transactions'!$J$46="","",EDATE('Recurring Transactions'!$J$46,0))</f>
        <v/>
      </c>
      <c r="R2422" s="126">
        <f>IF($Q2422="","",TEXT($Q2422,"mmm yyyy"))</f>
        <v/>
      </c>
      <c r="S2422" s="124">
        <f>IF(OR('Recurring Transactions'!$A$46="",$Q2422=""),0,(IF('Recurring Transactions'!$F$46="Monthly",IF(AND('Recurring Transactions'!$J$46&lt;=EOMONTH($Q2422,0),$Q2422&lt;='Recurring Transactions'!$L$46),1,0),IF('Recurring Transactions'!$F$46="Semi-monthly",IF(AND('Recurring Transactions'!$J$46&lt;=EOMONTH($Q2422,0),$Q2422&lt;='Recurring Transactions'!$L$46),2,0),IF('Recurring Transactions'!$F$46="Weekly",IF(AND('Recurring Transactions'!$J$46&lt;=EOMONTH($Q2422,0),$Q2422&lt;='Recurring Transactions'!$L$46),MAX(0,INT((MIN(EOMONTH($Q2422,0),'Recurring Transactions'!$L$46)-'Recurring Transactions'!$J$46)/7)+INT(-(MAX('Recurring Transactions'!$J$46,$Q2422)-'Recurring Transactions'!$J$46)/7)+1),0),IF('Recurring Transactions'!$F$46="Bi-weekly",IF(AND('Recurring Transactions'!$J$46&lt;=EOMONTH($Q2422,0),$Q2422&lt;='Recurring Transactions'!$L$46),MAX(0,INT((MIN(EOMONTH($Q2422,0),'Recurring Transactions'!$L$46)-'Recurring Transactions'!$J$46)/14)+INT(-(MAX('Recurring Transactions'!$J$46,$Q2422)-'Recurring Transactions'!$J$46)/14)+1),0),IF('Recurring Transactions'!$F$46="Quarterly",IF(AND(AND('Recurring Transactions'!$J$46&lt;=EOMONTH($Q2422,0),$Q2422&lt;='Recurring Transactions'!$L$46),MOD((YEAR($Q2422)-YEAR('Recurring Transactions'!$J$46))*12+MONTH($Q2422)-MONTH('Recurring Transactions'!$J$46),3)=0),1,0),IF('Recurring Transactions'!$F$46="Annually",IF(AND(AND('Recurring Transactions'!$J$46&lt;=EOMONTH($Q2422,0),$Q2422&lt;='Recurring Transactions'!$L$46),MONTH($Q2422)=MONTH('Recurring Transactions'!$J$46)),1,0),0)))))))*'Recurring Transactions'!$D$46)</f>
        <v/>
      </c>
    </row>
    <row r="2423">
      <c r="N2423" s="126">
        <f>'Recurring Transactions'!$A$46</f>
        <v/>
      </c>
      <c r="O2423" s="126">
        <f>'Recurring Transactions'!$B$46</f>
        <v/>
      </c>
      <c r="P2423" s="126">
        <f>'Recurring Transactions'!$E$46</f>
        <v/>
      </c>
      <c r="Q2423" s="72">
        <f>IF('Recurring Transactions'!$J$46="","",EDATE('Recurring Transactions'!$J$46,1))</f>
        <v/>
      </c>
      <c r="R2423" s="126">
        <f>IF($Q2423="","",TEXT($Q2423,"mmm yyyy"))</f>
        <v/>
      </c>
      <c r="S2423" s="124">
        <f>IF(OR('Recurring Transactions'!$A$46="",$Q2423=""),0,(IF('Recurring Transactions'!$F$46="Monthly",IF(AND('Recurring Transactions'!$J$46&lt;=EOMONTH($Q2423,0),$Q2423&lt;='Recurring Transactions'!$L$46),1,0),IF('Recurring Transactions'!$F$46="Semi-monthly",IF(AND('Recurring Transactions'!$J$46&lt;=EOMONTH($Q2423,0),$Q2423&lt;='Recurring Transactions'!$L$46),2,0),IF('Recurring Transactions'!$F$46="Weekly",IF(AND('Recurring Transactions'!$J$46&lt;=EOMONTH($Q2423,0),$Q2423&lt;='Recurring Transactions'!$L$46),MAX(0,INT((MIN(EOMONTH($Q2423,0),'Recurring Transactions'!$L$46)-'Recurring Transactions'!$J$46)/7)+INT(-(MAX('Recurring Transactions'!$J$46,$Q2423)-'Recurring Transactions'!$J$46)/7)+1),0),IF('Recurring Transactions'!$F$46="Bi-weekly",IF(AND('Recurring Transactions'!$J$46&lt;=EOMONTH($Q2423,0),$Q2423&lt;='Recurring Transactions'!$L$46),MAX(0,INT((MIN(EOMONTH($Q2423,0),'Recurring Transactions'!$L$46)-'Recurring Transactions'!$J$46)/14)+INT(-(MAX('Recurring Transactions'!$J$46,$Q2423)-'Recurring Transactions'!$J$46)/14)+1),0),IF('Recurring Transactions'!$F$46="Quarterly",IF(AND(AND('Recurring Transactions'!$J$46&lt;=EOMONTH($Q2423,0),$Q2423&lt;='Recurring Transactions'!$L$46),MOD((YEAR($Q2423)-YEAR('Recurring Transactions'!$J$46))*12+MONTH($Q2423)-MONTH('Recurring Transactions'!$J$46),3)=0),1,0),IF('Recurring Transactions'!$F$46="Annually",IF(AND(AND('Recurring Transactions'!$J$46&lt;=EOMONTH($Q2423,0),$Q2423&lt;='Recurring Transactions'!$L$46),MONTH($Q2423)=MONTH('Recurring Transactions'!$J$46)),1,0),0)))))))*'Recurring Transactions'!$D$46)</f>
        <v/>
      </c>
    </row>
    <row r="2424">
      <c r="N2424" s="126">
        <f>'Recurring Transactions'!$A$46</f>
        <v/>
      </c>
      <c r="O2424" s="126">
        <f>'Recurring Transactions'!$B$46</f>
        <v/>
      </c>
      <c r="P2424" s="126">
        <f>'Recurring Transactions'!$E$46</f>
        <v/>
      </c>
      <c r="Q2424" s="72">
        <f>IF('Recurring Transactions'!$J$46="","",EDATE('Recurring Transactions'!$J$46,2))</f>
        <v/>
      </c>
      <c r="R2424" s="126">
        <f>IF($Q2424="","",TEXT($Q2424,"mmm yyyy"))</f>
        <v/>
      </c>
      <c r="S2424" s="124">
        <f>IF(OR('Recurring Transactions'!$A$46="",$Q2424=""),0,(IF('Recurring Transactions'!$F$46="Monthly",IF(AND('Recurring Transactions'!$J$46&lt;=EOMONTH($Q2424,0),$Q2424&lt;='Recurring Transactions'!$L$46),1,0),IF('Recurring Transactions'!$F$46="Semi-monthly",IF(AND('Recurring Transactions'!$J$46&lt;=EOMONTH($Q2424,0),$Q2424&lt;='Recurring Transactions'!$L$46),2,0),IF('Recurring Transactions'!$F$46="Weekly",IF(AND('Recurring Transactions'!$J$46&lt;=EOMONTH($Q2424,0),$Q2424&lt;='Recurring Transactions'!$L$46),MAX(0,INT((MIN(EOMONTH($Q2424,0),'Recurring Transactions'!$L$46)-'Recurring Transactions'!$J$46)/7)+INT(-(MAX('Recurring Transactions'!$J$46,$Q2424)-'Recurring Transactions'!$J$46)/7)+1),0),IF('Recurring Transactions'!$F$46="Bi-weekly",IF(AND('Recurring Transactions'!$J$46&lt;=EOMONTH($Q2424,0),$Q2424&lt;='Recurring Transactions'!$L$46),MAX(0,INT((MIN(EOMONTH($Q2424,0),'Recurring Transactions'!$L$46)-'Recurring Transactions'!$J$46)/14)+INT(-(MAX('Recurring Transactions'!$J$46,$Q2424)-'Recurring Transactions'!$J$46)/14)+1),0),IF('Recurring Transactions'!$F$46="Quarterly",IF(AND(AND('Recurring Transactions'!$J$46&lt;=EOMONTH($Q2424,0),$Q2424&lt;='Recurring Transactions'!$L$46),MOD((YEAR($Q2424)-YEAR('Recurring Transactions'!$J$46))*12+MONTH($Q2424)-MONTH('Recurring Transactions'!$J$46),3)=0),1,0),IF('Recurring Transactions'!$F$46="Annually",IF(AND(AND('Recurring Transactions'!$J$46&lt;=EOMONTH($Q2424,0),$Q2424&lt;='Recurring Transactions'!$L$46),MONTH($Q2424)=MONTH('Recurring Transactions'!$J$46)),1,0),0)))))))*'Recurring Transactions'!$D$46)</f>
        <v/>
      </c>
    </row>
    <row r="2425">
      <c r="N2425" s="126">
        <f>'Recurring Transactions'!$A$46</f>
        <v/>
      </c>
      <c r="O2425" s="126">
        <f>'Recurring Transactions'!$B$46</f>
        <v/>
      </c>
      <c r="P2425" s="126">
        <f>'Recurring Transactions'!$E$46</f>
        <v/>
      </c>
      <c r="Q2425" s="72">
        <f>IF('Recurring Transactions'!$J$46="","",EDATE('Recurring Transactions'!$J$46,3))</f>
        <v/>
      </c>
      <c r="R2425" s="126">
        <f>IF($Q2425="","",TEXT($Q2425,"mmm yyyy"))</f>
        <v/>
      </c>
      <c r="S2425" s="124">
        <f>IF(OR('Recurring Transactions'!$A$46="",$Q2425=""),0,(IF('Recurring Transactions'!$F$46="Monthly",IF(AND('Recurring Transactions'!$J$46&lt;=EOMONTH($Q2425,0),$Q2425&lt;='Recurring Transactions'!$L$46),1,0),IF('Recurring Transactions'!$F$46="Semi-monthly",IF(AND('Recurring Transactions'!$J$46&lt;=EOMONTH($Q2425,0),$Q2425&lt;='Recurring Transactions'!$L$46),2,0),IF('Recurring Transactions'!$F$46="Weekly",IF(AND('Recurring Transactions'!$J$46&lt;=EOMONTH($Q2425,0),$Q2425&lt;='Recurring Transactions'!$L$46),MAX(0,INT((MIN(EOMONTH($Q2425,0),'Recurring Transactions'!$L$46)-'Recurring Transactions'!$J$46)/7)+INT(-(MAX('Recurring Transactions'!$J$46,$Q2425)-'Recurring Transactions'!$J$46)/7)+1),0),IF('Recurring Transactions'!$F$46="Bi-weekly",IF(AND('Recurring Transactions'!$J$46&lt;=EOMONTH($Q2425,0),$Q2425&lt;='Recurring Transactions'!$L$46),MAX(0,INT((MIN(EOMONTH($Q2425,0),'Recurring Transactions'!$L$46)-'Recurring Transactions'!$J$46)/14)+INT(-(MAX('Recurring Transactions'!$J$46,$Q2425)-'Recurring Transactions'!$J$46)/14)+1),0),IF('Recurring Transactions'!$F$46="Quarterly",IF(AND(AND('Recurring Transactions'!$J$46&lt;=EOMONTH($Q2425,0),$Q2425&lt;='Recurring Transactions'!$L$46),MOD((YEAR($Q2425)-YEAR('Recurring Transactions'!$J$46))*12+MONTH($Q2425)-MONTH('Recurring Transactions'!$J$46),3)=0),1,0),IF('Recurring Transactions'!$F$46="Annually",IF(AND(AND('Recurring Transactions'!$J$46&lt;=EOMONTH($Q2425,0),$Q2425&lt;='Recurring Transactions'!$L$46),MONTH($Q2425)=MONTH('Recurring Transactions'!$J$46)),1,0),0)))))))*'Recurring Transactions'!$D$46)</f>
        <v/>
      </c>
    </row>
    <row r="2426">
      <c r="N2426" s="126">
        <f>'Recurring Transactions'!$A$46</f>
        <v/>
      </c>
      <c r="O2426" s="126">
        <f>'Recurring Transactions'!$B$46</f>
        <v/>
      </c>
      <c r="P2426" s="126">
        <f>'Recurring Transactions'!$E$46</f>
        <v/>
      </c>
      <c r="Q2426" s="72">
        <f>IF('Recurring Transactions'!$J$46="","",EDATE('Recurring Transactions'!$J$46,4))</f>
        <v/>
      </c>
      <c r="R2426" s="126">
        <f>IF($Q2426="","",TEXT($Q2426,"mmm yyyy"))</f>
        <v/>
      </c>
      <c r="S2426" s="124">
        <f>IF(OR('Recurring Transactions'!$A$46="",$Q2426=""),0,(IF('Recurring Transactions'!$F$46="Monthly",IF(AND('Recurring Transactions'!$J$46&lt;=EOMONTH($Q2426,0),$Q2426&lt;='Recurring Transactions'!$L$46),1,0),IF('Recurring Transactions'!$F$46="Semi-monthly",IF(AND('Recurring Transactions'!$J$46&lt;=EOMONTH($Q2426,0),$Q2426&lt;='Recurring Transactions'!$L$46),2,0),IF('Recurring Transactions'!$F$46="Weekly",IF(AND('Recurring Transactions'!$J$46&lt;=EOMONTH($Q2426,0),$Q2426&lt;='Recurring Transactions'!$L$46),MAX(0,INT((MIN(EOMONTH($Q2426,0),'Recurring Transactions'!$L$46)-'Recurring Transactions'!$J$46)/7)+INT(-(MAX('Recurring Transactions'!$J$46,$Q2426)-'Recurring Transactions'!$J$46)/7)+1),0),IF('Recurring Transactions'!$F$46="Bi-weekly",IF(AND('Recurring Transactions'!$J$46&lt;=EOMONTH($Q2426,0),$Q2426&lt;='Recurring Transactions'!$L$46),MAX(0,INT((MIN(EOMONTH($Q2426,0),'Recurring Transactions'!$L$46)-'Recurring Transactions'!$J$46)/14)+INT(-(MAX('Recurring Transactions'!$J$46,$Q2426)-'Recurring Transactions'!$J$46)/14)+1),0),IF('Recurring Transactions'!$F$46="Quarterly",IF(AND(AND('Recurring Transactions'!$J$46&lt;=EOMONTH($Q2426,0),$Q2426&lt;='Recurring Transactions'!$L$46),MOD((YEAR($Q2426)-YEAR('Recurring Transactions'!$J$46))*12+MONTH($Q2426)-MONTH('Recurring Transactions'!$J$46),3)=0),1,0),IF('Recurring Transactions'!$F$46="Annually",IF(AND(AND('Recurring Transactions'!$J$46&lt;=EOMONTH($Q2426,0),$Q2426&lt;='Recurring Transactions'!$L$46),MONTH($Q2426)=MONTH('Recurring Transactions'!$J$46)),1,0),0)))))))*'Recurring Transactions'!$D$46)</f>
        <v/>
      </c>
    </row>
    <row r="2427">
      <c r="N2427" s="126">
        <f>'Recurring Transactions'!$A$46</f>
        <v/>
      </c>
      <c r="O2427" s="126">
        <f>'Recurring Transactions'!$B$46</f>
        <v/>
      </c>
      <c r="P2427" s="126">
        <f>'Recurring Transactions'!$E$46</f>
        <v/>
      </c>
      <c r="Q2427" s="72">
        <f>IF('Recurring Transactions'!$J$46="","",EDATE('Recurring Transactions'!$J$46,5))</f>
        <v/>
      </c>
      <c r="R2427" s="126">
        <f>IF($Q2427="","",TEXT($Q2427,"mmm yyyy"))</f>
        <v/>
      </c>
      <c r="S2427" s="124">
        <f>IF(OR('Recurring Transactions'!$A$46="",$Q2427=""),0,(IF('Recurring Transactions'!$F$46="Monthly",IF(AND('Recurring Transactions'!$J$46&lt;=EOMONTH($Q2427,0),$Q2427&lt;='Recurring Transactions'!$L$46),1,0),IF('Recurring Transactions'!$F$46="Semi-monthly",IF(AND('Recurring Transactions'!$J$46&lt;=EOMONTH($Q2427,0),$Q2427&lt;='Recurring Transactions'!$L$46),2,0),IF('Recurring Transactions'!$F$46="Weekly",IF(AND('Recurring Transactions'!$J$46&lt;=EOMONTH($Q2427,0),$Q2427&lt;='Recurring Transactions'!$L$46),MAX(0,INT((MIN(EOMONTH($Q2427,0),'Recurring Transactions'!$L$46)-'Recurring Transactions'!$J$46)/7)+INT(-(MAX('Recurring Transactions'!$J$46,$Q2427)-'Recurring Transactions'!$J$46)/7)+1),0),IF('Recurring Transactions'!$F$46="Bi-weekly",IF(AND('Recurring Transactions'!$J$46&lt;=EOMONTH($Q2427,0),$Q2427&lt;='Recurring Transactions'!$L$46),MAX(0,INT((MIN(EOMONTH($Q2427,0),'Recurring Transactions'!$L$46)-'Recurring Transactions'!$J$46)/14)+INT(-(MAX('Recurring Transactions'!$J$46,$Q2427)-'Recurring Transactions'!$J$46)/14)+1),0),IF('Recurring Transactions'!$F$46="Quarterly",IF(AND(AND('Recurring Transactions'!$J$46&lt;=EOMONTH($Q2427,0),$Q2427&lt;='Recurring Transactions'!$L$46),MOD((YEAR($Q2427)-YEAR('Recurring Transactions'!$J$46))*12+MONTH($Q2427)-MONTH('Recurring Transactions'!$J$46),3)=0),1,0),IF('Recurring Transactions'!$F$46="Annually",IF(AND(AND('Recurring Transactions'!$J$46&lt;=EOMONTH($Q2427,0),$Q2427&lt;='Recurring Transactions'!$L$46),MONTH($Q2427)=MONTH('Recurring Transactions'!$J$46)),1,0),0)))))))*'Recurring Transactions'!$D$46)</f>
        <v/>
      </c>
    </row>
    <row r="2428">
      <c r="N2428" s="126">
        <f>'Recurring Transactions'!$A$46</f>
        <v/>
      </c>
      <c r="O2428" s="126">
        <f>'Recurring Transactions'!$B$46</f>
        <v/>
      </c>
      <c r="P2428" s="126">
        <f>'Recurring Transactions'!$E$46</f>
        <v/>
      </c>
      <c r="Q2428" s="72">
        <f>IF('Recurring Transactions'!$J$46="","",EDATE('Recurring Transactions'!$J$46,6))</f>
        <v/>
      </c>
      <c r="R2428" s="126">
        <f>IF($Q2428="","",TEXT($Q2428,"mmm yyyy"))</f>
        <v/>
      </c>
      <c r="S2428" s="124">
        <f>IF(OR('Recurring Transactions'!$A$46="",$Q2428=""),0,(IF('Recurring Transactions'!$F$46="Monthly",IF(AND('Recurring Transactions'!$J$46&lt;=EOMONTH($Q2428,0),$Q2428&lt;='Recurring Transactions'!$L$46),1,0),IF('Recurring Transactions'!$F$46="Semi-monthly",IF(AND('Recurring Transactions'!$J$46&lt;=EOMONTH($Q2428,0),$Q2428&lt;='Recurring Transactions'!$L$46),2,0),IF('Recurring Transactions'!$F$46="Weekly",IF(AND('Recurring Transactions'!$J$46&lt;=EOMONTH($Q2428,0),$Q2428&lt;='Recurring Transactions'!$L$46),MAX(0,INT((MIN(EOMONTH($Q2428,0),'Recurring Transactions'!$L$46)-'Recurring Transactions'!$J$46)/7)+INT(-(MAX('Recurring Transactions'!$J$46,$Q2428)-'Recurring Transactions'!$J$46)/7)+1),0),IF('Recurring Transactions'!$F$46="Bi-weekly",IF(AND('Recurring Transactions'!$J$46&lt;=EOMONTH($Q2428,0),$Q2428&lt;='Recurring Transactions'!$L$46),MAX(0,INT((MIN(EOMONTH($Q2428,0),'Recurring Transactions'!$L$46)-'Recurring Transactions'!$J$46)/14)+INT(-(MAX('Recurring Transactions'!$J$46,$Q2428)-'Recurring Transactions'!$J$46)/14)+1),0),IF('Recurring Transactions'!$F$46="Quarterly",IF(AND(AND('Recurring Transactions'!$J$46&lt;=EOMONTH($Q2428,0),$Q2428&lt;='Recurring Transactions'!$L$46),MOD((YEAR($Q2428)-YEAR('Recurring Transactions'!$J$46))*12+MONTH($Q2428)-MONTH('Recurring Transactions'!$J$46),3)=0),1,0),IF('Recurring Transactions'!$F$46="Annually",IF(AND(AND('Recurring Transactions'!$J$46&lt;=EOMONTH($Q2428,0),$Q2428&lt;='Recurring Transactions'!$L$46),MONTH($Q2428)=MONTH('Recurring Transactions'!$J$46)),1,0),0)))))))*'Recurring Transactions'!$D$46)</f>
        <v/>
      </c>
    </row>
    <row r="2429">
      <c r="N2429" s="126">
        <f>'Recurring Transactions'!$A$46</f>
        <v/>
      </c>
      <c r="O2429" s="126">
        <f>'Recurring Transactions'!$B$46</f>
        <v/>
      </c>
      <c r="P2429" s="126">
        <f>'Recurring Transactions'!$E$46</f>
        <v/>
      </c>
      <c r="Q2429" s="72">
        <f>IF('Recurring Transactions'!$J$46="","",EDATE('Recurring Transactions'!$J$46,7))</f>
        <v/>
      </c>
      <c r="R2429" s="126">
        <f>IF($Q2429="","",TEXT($Q2429,"mmm yyyy"))</f>
        <v/>
      </c>
      <c r="S2429" s="124">
        <f>IF(OR('Recurring Transactions'!$A$46="",$Q2429=""),0,(IF('Recurring Transactions'!$F$46="Monthly",IF(AND('Recurring Transactions'!$J$46&lt;=EOMONTH($Q2429,0),$Q2429&lt;='Recurring Transactions'!$L$46),1,0),IF('Recurring Transactions'!$F$46="Semi-monthly",IF(AND('Recurring Transactions'!$J$46&lt;=EOMONTH($Q2429,0),$Q2429&lt;='Recurring Transactions'!$L$46),2,0),IF('Recurring Transactions'!$F$46="Weekly",IF(AND('Recurring Transactions'!$J$46&lt;=EOMONTH($Q2429,0),$Q2429&lt;='Recurring Transactions'!$L$46),MAX(0,INT((MIN(EOMONTH($Q2429,0),'Recurring Transactions'!$L$46)-'Recurring Transactions'!$J$46)/7)+INT(-(MAX('Recurring Transactions'!$J$46,$Q2429)-'Recurring Transactions'!$J$46)/7)+1),0),IF('Recurring Transactions'!$F$46="Bi-weekly",IF(AND('Recurring Transactions'!$J$46&lt;=EOMONTH($Q2429,0),$Q2429&lt;='Recurring Transactions'!$L$46),MAX(0,INT((MIN(EOMONTH($Q2429,0),'Recurring Transactions'!$L$46)-'Recurring Transactions'!$J$46)/14)+INT(-(MAX('Recurring Transactions'!$J$46,$Q2429)-'Recurring Transactions'!$J$46)/14)+1),0),IF('Recurring Transactions'!$F$46="Quarterly",IF(AND(AND('Recurring Transactions'!$J$46&lt;=EOMONTH($Q2429,0),$Q2429&lt;='Recurring Transactions'!$L$46),MOD((YEAR($Q2429)-YEAR('Recurring Transactions'!$J$46))*12+MONTH($Q2429)-MONTH('Recurring Transactions'!$J$46),3)=0),1,0),IF('Recurring Transactions'!$F$46="Annually",IF(AND(AND('Recurring Transactions'!$J$46&lt;=EOMONTH($Q2429,0),$Q2429&lt;='Recurring Transactions'!$L$46),MONTH($Q2429)=MONTH('Recurring Transactions'!$J$46)),1,0),0)))))))*'Recurring Transactions'!$D$46)</f>
        <v/>
      </c>
    </row>
    <row r="2430">
      <c r="N2430" s="126">
        <f>'Recurring Transactions'!$A$46</f>
        <v/>
      </c>
      <c r="O2430" s="126">
        <f>'Recurring Transactions'!$B$46</f>
        <v/>
      </c>
      <c r="P2430" s="126">
        <f>'Recurring Transactions'!$E$46</f>
        <v/>
      </c>
      <c r="Q2430" s="72">
        <f>IF('Recurring Transactions'!$J$46="","",EDATE('Recurring Transactions'!$J$46,8))</f>
        <v/>
      </c>
      <c r="R2430" s="126">
        <f>IF($Q2430="","",TEXT($Q2430,"mmm yyyy"))</f>
        <v/>
      </c>
      <c r="S2430" s="124">
        <f>IF(OR('Recurring Transactions'!$A$46="",$Q2430=""),0,(IF('Recurring Transactions'!$F$46="Monthly",IF(AND('Recurring Transactions'!$J$46&lt;=EOMONTH($Q2430,0),$Q2430&lt;='Recurring Transactions'!$L$46),1,0),IF('Recurring Transactions'!$F$46="Semi-monthly",IF(AND('Recurring Transactions'!$J$46&lt;=EOMONTH($Q2430,0),$Q2430&lt;='Recurring Transactions'!$L$46),2,0),IF('Recurring Transactions'!$F$46="Weekly",IF(AND('Recurring Transactions'!$J$46&lt;=EOMONTH($Q2430,0),$Q2430&lt;='Recurring Transactions'!$L$46),MAX(0,INT((MIN(EOMONTH($Q2430,0),'Recurring Transactions'!$L$46)-'Recurring Transactions'!$J$46)/7)+INT(-(MAX('Recurring Transactions'!$J$46,$Q2430)-'Recurring Transactions'!$J$46)/7)+1),0),IF('Recurring Transactions'!$F$46="Bi-weekly",IF(AND('Recurring Transactions'!$J$46&lt;=EOMONTH($Q2430,0),$Q2430&lt;='Recurring Transactions'!$L$46),MAX(0,INT((MIN(EOMONTH($Q2430,0),'Recurring Transactions'!$L$46)-'Recurring Transactions'!$J$46)/14)+INT(-(MAX('Recurring Transactions'!$J$46,$Q2430)-'Recurring Transactions'!$J$46)/14)+1),0),IF('Recurring Transactions'!$F$46="Quarterly",IF(AND(AND('Recurring Transactions'!$J$46&lt;=EOMONTH($Q2430,0),$Q2430&lt;='Recurring Transactions'!$L$46),MOD((YEAR($Q2430)-YEAR('Recurring Transactions'!$J$46))*12+MONTH($Q2430)-MONTH('Recurring Transactions'!$J$46),3)=0),1,0),IF('Recurring Transactions'!$F$46="Annually",IF(AND(AND('Recurring Transactions'!$J$46&lt;=EOMONTH($Q2430,0),$Q2430&lt;='Recurring Transactions'!$L$46),MONTH($Q2430)=MONTH('Recurring Transactions'!$J$46)),1,0),0)))))))*'Recurring Transactions'!$D$46)</f>
        <v/>
      </c>
    </row>
    <row r="2431">
      <c r="N2431" s="126">
        <f>'Recurring Transactions'!$A$46</f>
        <v/>
      </c>
      <c r="O2431" s="126">
        <f>'Recurring Transactions'!$B$46</f>
        <v/>
      </c>
      <c r="P2431" s="126">
        <f>'Recurring Transactions'!$E$46</f>
        <v/>
      </c>
      <c r="Q2431" s="72">
        <f>IF('Recurring Transactions'!$J$46="","",EDATE('Recurring Transactions'!$J$46,9))</f>
        <v/>
      </c>
      <c r="R2431" s="126">
        <f>IF($Q2431="","",TEXT($Q2431,"mmm yyyy"))</f>
        <v/>
      </c>
      <c r="S2431" s="124">
        <f>IF(OR('Recurring Transactions'!$A$46="",$Q2431=""),0,(IF('Recurring Transactions'!$F$46="Monthly",IF(AND('Recurring Transactions'!$J$46&lt;=EOMONTH($Q2431,0),$Q2431&lt;='Recurring Transactions'!$L$46),1,0),IF('Recurring Transactions'!$F$46="Semi-monthly",IF(AND('Recurring Transactions'!$J$46&lt;=EOMONTH($Q2431,0),$Q2431&lt;='Recurring Transactions'!$L$46),2,0),IF('Recurring Transactions'!$F$46="Weekly",IF(AND('Recurring Transactions'!$J$46&lt;=EOMONTH($Q2431,0),$Q2431&lt;='Recurring Transactions'!$L$46),MAX(0,INT((MIN(EOMONTH($Q2431,0),'Recurring Transactions'!$L$46)-'Recurring Transactions'!$J$46)/7)+INT(-(MAX('Recurring Transactions'!$J$46,$Q2431)-'Recurring Transactions'!$J$46)/7)+1),0),IF('Recurring Transactions'!$F$46="Bi-weekly",IF(AND('Recurring Transactions'!$J$46&lt;=EOMONTH($Q2431,0),$Q2431&lt;='Recurring Transactions'!$L$46),MAX(0,INT((MIN(EOMONTH($Q2431,0),'Recurring Transactions'!$L$46)-'Recurring Transactions'!$J$46)/14)+INT(-(MAX('Recurring Transactions'!$J$46,$Q2431)-'Recurring Transactions'!$J$46)/14)+1),0),IF('Recurring Transactions'!$F$46="Quarterly",IF(AND(AND('Recurring Transactions'!$J$46&lt;=EOMONTH($Q2431,0),$Q2431&lt;='Recurring Transactions'!$L$46),MOD((YEAR($Q2431)-YEAR('Recurring Transactions'!$J$46))*12+MONTH($Q2431)-MONTH('Recurring Transactions'!$J$46),3)=0),1,0),IF('Recurring Transactions'!$F$46="Annually",IF(AND(AND('Recurring Transactions'!$J$46&lt;=EOMONTH($Q2431,0),$Q2431&lt;='Recurring Transactions'!$L$46),MONTH($Q2431)=MONTH('Recurring Transactions'!$J$46)),1,0),0)))))))*'Recurring Transactions'!$D$46)</f>
        <v/>
      </c>
    </row>
    <row r="2432">
      <c r="N2432" s="126">
        <f>'Recurring Transactions'!$A$46</f>
        <v/>
      </c>
      <c r="O2432" s="126">
        <f>'Recurring Transactions'!$B$46</f>
        <v/>
      </c>
      <c r="P2432" s="126">
        <f>'Recurring Transactions'!$E$46</f>
        <v/>
      </c>
      <c r="Q2432" s="72">
        <f>IF('Recurring Transactions'!$J$46="","",EDATE('Recurring Transactions'!$J$46,10))</f>
        <v/>
      </c>
      <c r="R2432" s="126">
        <f>IF($Q2432="","",TEXT($Q2432,"mmm yyyy"))</f>
        <v/>
      </c>
      <c r="S2432" s="124">
        <f>IF(OR('Recurring Transactions'!$A$46="",$Q2432=""),0,(IF('Recurring Transactions'!$F$46="Monthly",IF(AND('Recurring Transactions'!$J$46&lt;=EOMONTH($Q2432,0),$Q2432&lt;='Recurring Transactions'!$L$46),1,0),IF('Recurring Transactions'!$F$46="Semi-monthly",IF(AND('Recurring Transactions'!$J$46&lt;=EOMONTH($Q2432,0),$Q2432&lt;='Recurring Transactions'!$L$46),2,0),IF('Recurring Transactions'!$F$46="Weekly",IF(AND('Recurring Transactions'!$J$46&lt;=EOMONTH($Q2432,0),$Q2432&lt;='Recurring Transactions'!$L$46),MAX(0,INT((MIN(EOMONTH($Q2432,0),'Recurring Transactions'!$L$46)-'Recurring Transactions'!$J$46)/7)+INT(-(MAX('Recurring Transactions'!$J$46,$Q2432)-'Recurring Transactions'!$J$46)/7)+1),0),IF('Recurring Transactions'!$F$46="Bi-weekly",IF(AND('Recurring Transactions'!$J$46&lt;=EOMONTH($Q2432,0),$Q2432&lt;='Recurring Transactions'!$L$46),MAX(0,INT((MIN(EOMONTH($Q2432,0),'Recurring Transactions'!$L$46)-'Recurring Transactions'!$J$46)/14)+INT(-(MAX('Recurring Transactions'!$J$46,$Q2432)-'Recurring Transactions'!$J$46)/14)+1),0),IF('Recurring Transactions'!$F$46="Quarterly",IF(AND(AND('Recurring Transactions'!$J$46&lt;=EOMONTH($Q2432,0),$Q2432&lt;='Recurring Transactions'!$L$46),MOD((YEAR($Q2432)-YEAR('Recurring Transactions'!$J$46))*12+MONTH($Q2432)-MONTH('Recurring Transactions'!$J$46),3)=0),1,0),IF('Recurring Transactions'!$F$46="Annually",IF(AND(AND('Recurring Transactions'!$J$46&lt;=EOMONTH($Q2432,0),$Q2432&lt;='Recurring Transactions'!$L$46),MONTH($Q2432)=MONTH('Recurring Transactions'!$J$46)),1,0),0)))))))*'Recurring Transactions'!$D$46)</f>
        <v/>
      </c>
    </row>
    <row r="2433">
      <c r="N2433" s="126">
        <f>'Recurring Transactions'!$A$46</f>
        <v/>
      </c>
      <c r="O2433" s="126">
        <f>'Recurring Transactions'!$B$46</f>
        <v/>
      </c>
      <c r="P2433" s="126">
        <f>'Recurring Transactions'!$E$46</f>
        <v/>
      </c>
      <c r="Q2433" s="72">
        <f>IF('Recurring Transactions'!$J$46="","",EDATE('Recurring Transactions'!$J$46,11))</f>
        <v/>
      </c>
      <c r="R2433" s="126">
        <f>IF($Q2433="","",TEXT($Q2433,"mmm yyyy"))</f>
        <v/>
      </c>
      <c r="S2433" s="124">
        <f>IF(OR('Recurring Transactions'!$A$46="",$Q2433=""),0,(IF('Recurring Transactions'!$F$46="Monthly",IF(AND('Recurring Transactions'!$J$46&lt;=EOMONTH($Q2433,0),$Q2433&lt;='Recurring Transactions'!$L$46),1,0),IF('Recurring Transactions'!$F$46="Semi-monthly",IF(AND('Recurring Transactions'!$J$46&lt;=EOMONTH($Q2433,0),$Q2433&lt;='Recurring Transactions'!$L$46),2,0),IF('Recurring Transactions'!$F$46="Weekly",IF(AND('Recurring Transactions'!$J$46&lt;=EOMONTH($Q2433,0),$Q2433&lt;='Recurring Transactions'!$L$46),MAX(0,INT((MIN(EOMONTH($Q2433,0),'Recurring Transactions'!$L$46)-'Recurring Transactions'!$J$46)/7)+INT(-(MAX('Recurring Transactions'!$J$46,$Q2433)-'Recurring Transactions'!$J$46)/7)+1),0),IF('Recurring Transactions'!$F$46="Bi-weekly",IF(AND('Recurring Transactions'!$J$46&lt;=EOMONTH($Q2433,0),$Q2433&lt;='Recurring Transactions'!$L$46),MAX(0,INT((MIN(EOMONTH($Q2433,0),'Recurring Transactions'!$L$46)-'Recurring Transactions'!$J$46)/14)+INT(-(MAX('Recurring Transactions'!$J$46,$Q2433)-'Recurring Transactions'!$J$46)/14)+1),0),IF('Recurring Transactions'!$F$46="Quarterly",IF(AND(AND('Recurring Transactions'!$J$46&lt;=EOMONTH($Q2433,0),$Q2433&lt;='Recurring Transactions'!$L$46),MOD((YEAR($Q2433)-YEAR('Recurring Transactions'!$J$46))*12+MONTH($Q2433)-MONTH('Recurring Transactions'!$J$46),3)=0),1,0),IF('Recurring Transactions'!$F$46="Annually",IF(AND(AND('Recurring Transactions'!$J$46&lt;=EOMONTH($Q2433,0),$Q2433&lt;='Recurring Transactions'!$L$46),MONTH($Q2433)=MONTH('Recurring Transactions'!$J$46)),1,0),0)))))))*'Recurring Transactions'!$D$46)</f>
        <v/>
      </c>
    </row>
    <row r="2434">
      <c r="N2434" s="126">
        <f>'Recurring Transactions'!$A$46</f>
        <v/>
      </c>
      <c r="O2434" s="126">
        <f>'Recurring Transactions'!$B$46</f>
        <v/>
      </c>
      <c r="P2434" s="126">
        <f>'Recurring Transactions'!$E$46</f>
        <v/>
      </c>
      <c r="Q2434" s="72">
        <f>IF('Recurring Transactions'!$J$46="","",EDATE('Recurring Transactions'!$J$46,12))</f>
        <v/>
      </c>
      <c r="R2434" s="126">
        <f>IF($Q2434="","",TEXT($Q2434,"mmm yyyy"))</f>
        <v/>
      </c>
      <c r="S2434" s="124">
        <f>IF(OR('Recurring Transactions'!$A$46="",$Q2434=""),0,(IF('Recurring Transactions'!$F$46="Monthly",IF(AND('Recurring Transactions'!$J$46&lt;=EOMONTH($Q2434,0),$Q2434&lt;='Recurring Transactions'!$L$46),1,0),IF('Recurring Transactions'!$F$46="Semi-monthly",IF(AND('Recurring Transactions'!$J$46&lt;=EOMONTH($Q2434,0),$Q2434&lt;='Recurring Transactions'!$L$46),2,0),IF('Recurring Transactions'!$F$46="Weekly",IF(AND('Recurring Transactions'!$J$46&lt;=EOMONTH($Q2434,0),$Q2434&lt;='Recurring Transactions'!$L$46),MAX(0,INT((MIN(EOMONTH($Q2434,0),'Recurring Transactions'!$L$46)-'Recurring Transactions'!$J$46)/7)+INT(-(MAX('Recurring Transactions'!$J$46,$Q2434)-'Recurring Transactions'!$J$46)/7)+1),0),IF('Recurring Transactions'!$F$46="Bi-weekly",IF(AND('Recurring Transactions'!$J$46&lt;=EOMONTH($Q2434,0),$Q2434&lt;='Recurring Transactions'!$L$46),MAX(0,INT((MIN(EOMONTH($Q2434,0),'Recurring Transactions'!$L$46)-'Recurring Transactions'!$J$46)/14)+INT(-(MAX('Recurring Transactions'!$J$46,$Q2434)-'Recurring Transactions'!$J$46)/14)+1),0),IF('Recurring Transactions'!$F$46="Quarterly",IF(AND(AND('Recurring Transactions'!$J$46&lt;=EOMONTH($Q2434,0),$Q2434&lt;='Recurring Transactions'!$L$46),MOD((YEAR($Q2434)-YEAR('Recurring Transactions'!$J$46))*12+MONTH($Q2434)-MONTH('Recurring Transactions'!$J$46),3)=0),1,0),IF('Recurring Transactions'!$F$46="Annually",IF(AND(AND('Recurring Transactions'!$J$46&lt;=EOMONTH($Q2434,0),$Q2434&lt;='Recurring Transactions'!$L$46),MONTH($Q2434)=MONTH('Recurring Transactions'!$J$46)),1,0),0)))))))*'Recurring Transactions'!$D$46)</f>
        <v/>
      </c>
    </row>
    <row r="2435">
      <c r="N2435" s="126">
        <f>'Recurring Transactions'!$A$46</f>
        <v/>
      </c>
      <c r="O2435" s="126">
        <f>'Recurring Transactions'!$B$46</f>
        <v/>
      </c>
      <c r="P2435" s="126">
        <f>'Recurring Transactions'!$E$46</f>
        <v/>
      </c>
      <c r="Q2435" s="72">
        <f>IF('Recurring Transactions'!$J$46="","",EDATE('Recurring Transactions'!$J$46,13))</f>
        <v/>
      </c>
      <c r="R2435" s="126">
        <f>IF($Q2435="","",TEXT($Q2435,"mmm yyyy"))</f>
        <v/>
      </c>
      <c r="S2435" s="124">
        <f>IF(OR('Recurring Transactions'!$A$46="",$Q2435=""),0,(IF('Recurring Transactions'!$F$46="Monthly",IF(AND('Recurring Transactions'!$J$46&lt;=EOMONTH($Q2435,0),$Q2435&lt;='Recurring Transactions'!$L$46),1,0),IF('Recurring Transactions'!$F$46="Semi-monthly",IF(AND('Recurring Transactions'!$J$46&lt;=EOMONTH($Q2435,0),$Q2435&lt;='Recurring Transactions'!$L$46),2,0),IF('Recurring Transactions'!$F$46="Weekly",IF(AND('Recurring Transactions'!$J$46&lt;=EOMONTH($Q2435,0),$Q2435&lt;='Recurring Transactions'!$L$46),MAX(0,INT((MIN(EOMONTH($Q2435,0),'Recurring Transactions'!$L$46)-'Recurring Transactions'!$J$46)/7)+INT(-(MAX('Recurring Transactions'!$J$46,$Q2435)-'Recurring Transactions'!$J$46)/7)+1),0),IF('Recurring Transactions'!$F$46="Bi-weekly",IF(AND('Recurring Transactions'!$J$46&lt;=EOMONTH($Q2435,0),$Q2435&lt;='Recurring Transactions'!$L$46),MAX(0,INT((MIN(EOMONTH($Q2435,0),'Recurring Transactions'!$L$46)-'Recurring Transactions'!$J$46)/14)+INT(-(MAX('Recurring Transactions'!$J$46,$Q2435)-'Recurring Transactions'!$J$46)/14)+1),0),IF('Recurring Transactions'!$F$46="Quarterly",IF(AND(AND('Recurring Transactions'!$J$46&lt;=EOMONTH($Q2435,0),$Q2435&lt;='Recurring Transactions'!$L$46),MOD((YEAR($Q2435)-YEAR('Recurring Transactions'!$J$46))*12+MONTH($Q2435)-MONTH('Recurring Transactions'!$J$46),3)=0),1,0),IF('Recurring Transactions'!$F$46="Annually",IF(AND(AND('Recurring Transactions'!$J$46&lt;=EOMONTH($Q2435,0),$Q2435&lt;='Recurring Transactions'!$L$46),MONTH($Q2435)=MONTH('Recurring Transactions'!$J$46)),1,0),0)))))))*'Recurring Transactions'!$D$46)</f>
        <v/>
      </c>
    </row>
    <row r="2436">
      <c r="N2436" s="126">
        <f>'Recurring Transactions'!$A$46</f>
        <v/>
      </c>
      <c r="O2436" s="126">
        <f>'Recurring Transactions'!$B$46</f>
        <v/>
      </c>
      <c r="P2436" s="126">
        <f>'Recurring Transactions'!$E$46</f>
        <v/>
      </c>
      <c r="Q2436" s="72">
        <f>IF('Recurring Transactions'!$J$46="","",EDATE('Recurring Transactions'!$J$46,14))</f>
        <v/>
      </c>
      <c r="R2436" s="126">
        <f>IF($Q2436="","",TEXT($Q2436,"mmm yyyy"))</f>
        <v/>
      </c>
      <c r="S2436" s="124">
        <f>IF(OR('Recurring Transactions'!$A$46="",$Q2436=""),0,(IF('Recurring Transactions'!$F$46="Monthly",IF(AND('Recurring Transactions'!$J$46&lt;=EOMONTH($Q2436,0),$Q2436&lt;='Recurring Transactions'!$L$46),1,0),IF('Recurring Transactions'!$F$46="Semi-monthly",IF(AND('Recurring Transactions'!$J$46&lt;=EOMONTH($Q2436,0),$Q2436&lt;='Recurring Transactions'!$L$46),2,0),IF('Recurring Transactions'!$F$46="Weekly",IF(AND('Recurring Transactions'!$J$46&lt;=EOMONTH($Q2436,0),$Q2436&lt;='Recurring Transactions'!$L$46),MAX(0,INT((MIN(EOMONTH($Q2436,0),'Recurring Transactions'!$L$46)-'Recurring Transactions'!$J$46)/7)+INT(-(MAX('Recurring Transactions'!$J$46,$Q2436)-'Recurring Transactions'!$J$46)/7)+1),0),IF('Recurring Transactions'!$F$46="Bi-weekly",IF(AND('Recurring Transactions'!$J$46&lt;=EOMONTH($Q2436,0),$Q2436&lt;='Recurring Transactions'!$L$46),MAX(0,INT((MIN(EOMONTH($Q2436,0),'Recurring Transactions'!$L$46)-'Recurring Transactions'!$J$46)/14)+INT(-(MAX('Recurring Transactions'!$J$46,$Q2436)-'Recurring Transactions'!$J$46)/14)+1),0),IF('Recurring Transactions'!$F$46="Quarterly",IF(AND(AND('Recurring Transactions'!$J$46&lt;=EOMONTH($Q2436,0),$Q2436&lt;='Recurring Transactions'!$L$46),MOD((YEAR($Q2436)-YEAR('Recurring Transactions'!$J$46))*12+MONTH($Q2436)-MONTH('Recurring Transactions'!$J$46),3)=0),1,0),IF('Recurring Transactions'!$F$46="Annually",IF(AND(AND('Recurring Transactions'!$J$46&lt;=EOMONTH($Q2436,0),$Q2436&lt;='Recurring Transactions'!$L$46),MONTH($Q2436)=MONTH('Recurring Transactions'!$J$46)),1,0),0)))))))*'Recurring Transactions'!$D$46)</f>
        <v/>
      </c>
    </row>
    <row r="2437">
      <c r="N2437" s="126">
        <f>'Recurring Transactions'!$A$46</f>
        <v/>
      </c>
      <c r="O2437" s="126">
        <f>'Recurring Transactions'!$B$46</f>
        <v/>
      </c>
      <c r="P2437" s="126">
        <f>'Recurring Transactions'!$E$46</f>
        <v/>
      </c>
      <c r="Q2437" s="72">
        <f>IF('Recurring Transactions'!$J$46="","",EDATE('Recurring Transactions'!$J$46,15))</f>
        <v/>
      </c>
      <c r="R2437" s="126">
        <f>IF($Q2437="","",TEXT($Q2437,"mmm yyyy"))</f>
        <v/>
      </c>
      <c r="S2437" s="124">
        <f>IF(OR('Recurring Transactions'!$A$46="",$Q2437=""),0,(IF('Recurring Transactions'!$F$46="Monthly",IF(AND('Recurring Transactions'!$J$46&lt;=EOMONTH($Q2437,0),$Q2437&lt;='Recurring Transactions'!$L$46),1,0),IF('Recurring Transactions'!$F$46="Semi-monthly",IF(AND('Recurring Transactions'!$J$46&lt;=EOMONTH($Q2437,0),$Q2437&lt;='Recurring Transactions'!$L$46),2,0),IF('Recurring Transactions'!$F$46="Weekly",IF(AND('Recurring Transactions'!$J$46&lt;=EOMONTH($Q2437,0),$Q2437&lt;='Recurring Transactions'!$L$46),MAX(0,INT((MIN(EOMONTH($Q2437,0),'Recurring Transactions'!$L$46)-'Recurring Transactions'!$J$46)/7)+INT(-(MAX('Recurring Transactions'!$J$46,$Q2437)-'Recurring Transactions'!$J$46)/7)+1),0),IF('Recurring Transactions'!$F$46="Bi-weekly",IF(AND('Recurring Transactions'!$J$46&lt;=EOMONTH($Q2437,0),$Q2437&lt;='Recurring Transactions'!$L$46),MAX(0,INT((MIN(EOMONTH($Q2437,0),'Recurring Transactions'!$L$46)-'Recurring Transactions'!$J$46)/14)+INT(-(MAX('Recurring Transactions'!$J$46,$Q2437)-'Recurring Transactions'!$J$46)/14)+1),0),IF('Recurring Transactions'!$F$46="Quarterly",IF(AND(AND('Recurring Transactions'!$J$46&lt;=EOMONTH($Q2437,0),$Q2437&lt;='Recurring Transactions'!$L$46),MOD((YEAR($Q2437)-YEAR('Recurring Transactions'!$J$46))*12+MONTH($Q2437)-MONTH('Recurring Transactions'!$J$46),3)=0),1,0),IF('Recurring Transactions'!$F$46="Annually",IF(AND(AND('Recurring Transactions'!$J$46&lt;=EOMONTH($Q2437,0),$Q2437&lt;='Recurring Transactions'!$L$46),MONTH($Q2437)=MONTH('Recurring Transactions'!$J$46)),1,0),0)))))))*'Recurring Transactions'!$D$46)</f>
        <v/>
      </c>
    </row>
    <row r="2438">
      <c r="N2438" s="126">
        <f>'Recurring Transactions'!$A$46</f>
        <v/>
      </c>
      <c r="O2438" s="126">
        <f>'Recurring Transactions'!$B$46</f>
        <v/>
      </c>
      <c r="P2438" s="126">
        <f>'Recurring Transactions'!$E$46</f>
        <v/>
      </c>
      <c r="Q2438" s="72">
        <f>IF('Recurring Transactions'!$J$46="","",EDATE('Recurring Transactions'!$J$46,16))</f>
        <v/>
      </c>
      <c r="R2438" s="126">
        <f>IF($Q2438="","",TEXT($Q2438,"mmm yyyy"))</f>
        <v/>
      </c>
      <c r="S2438" s="124">
        <f>IF(OR('Recurring Transactions'!$A$46="",$Q2438=""),0,(IF('Recurring Transactions'!$F$46="Monthly",IF(AND('Recurring Transactions'!$J$46&lt;=EOMONTH($Q2438,0),$Q2438&lt;='Recurring Transactions'!$L$46),1,0),IF('Recurring Transactions'!$F$46="Semi-monthly",IF(AND('Recurring Transactions'!$J$46&lt;=EOMONTH($Q2438,0),$Q2438&lt;='Recurring Transactions'!$L$46),2,0),IF('Recurring Transactions'!$F$46="Weekly",IF(AND('Recurring Transactions'!$J$46&lt;=EOMONTH($Q2438,0),$Q2438&lt;='Recurring Transactions'!$L$46),MAX(0,INT((MIN(EOMONTH($Q2438,0),'Recurring Transactions'!$L$46)-'Recurring Transactions'!$J$46)/7)+INT(-(MAX('Recurring Transactions'!$J$46,$Q2438)-'Recurring Transactions'!$J$46)/7)+1),0),IF('Recurring Transactions'!$F$46="Bi-weekly",IF(AND('Recurring Transactions'!$J$46&lt;=EOMONTH($Q2438,0),$Q2438&lt;='Recurring Transactions'!$L$46),MAX(0,INT((MIN(EOMONTH($Q2438,0),'Recurring Transactions'!$L$46)-'Recurring Transactions'!$J$46)/14)+INT(-(MAX('Recurring Transactions'!$J$46,$Q2438)-'Recurring Transactions'!$J$46)/14)+1),0),IF('Recurring Transactions'!$F$46="Quarterly",IF(AND(AND('Recurring Transactions'!$J$46&lt;=EOMONTH($Q2438,0),$Q2438&lt;='Recurring Transactions'!$L$46),MOD((YEAR($Q2438)-YEAR('Recurring Transactions'!$J$46))*12+MONTH($Q2438)-MONTH('Recurring Transactions'!$J$46),3)=0),1,0),IF('Recurring Transactions'!$F$46="Annually",IF(AND(AND('Recurring Transactions'!$J$46&lt;=EOMONTH($Q2438,0),$Q2438&lt;='Recurring Transactions'!$L$46),MONTH($Q2438)=MONTH('Recurring Transactions'!$J$46)),1,0),0)))))))*'Recurring Transactions'!$D$46)</f>
        <v/>
      </c>
    </row>
    <row r="2439">
      <c r="N2439" s="126">
        <f>'Recurring Transactions'!$A$46</f>
        <v/>
      </c>
      <c r="O2439" s="126">
        <f>'Recurring Transactions'!$B$46</f>
        <v/>
      </c>
      <c r="P2439" s="126">
        <f>'Recurring Transactions'!$E$46</f>
        <v/>
      </c>
      <c r="Q2439" s="72">
        <f>IF('Recurring Transactions'!$J$46="","",EDATE('Recurring Transactions'!$J$46,17))</f>
        <v/>
      </c>
      <c r="R2439" s="126">
        <f>IF($Q2439="","",TEXT($Q2439,"mmm yyyy"))</f>
        <v/>
      </c>
      <c r="S2439" s="124">
        <f>IF(OR('Recurring Transactions'!$A$46="",$Q2439=""),0,(IF('Recurring Transactions'!$F$46="Monthly",IF(AND('Recurring Transactions'!$J$46&lt;=EOMONTH($Q2439,0),$Q2439&lt;='Recurring Transactions'!$L$46),1,0),IF('Recurring Transactions'!$F$46="Semi-monthly",IF(AND('Recurring Transactions'!$J$46&lt;=EOMONTH($Q2439,0),$Q2439&lt;='Recurring Transactions'!$L$46),2,0),IF('Recurring Transactions'!$F$46="Weekly",IF(AND('Recurring Transactions'!$J$46&lt;=EOMONTH($Q2439,0),$Q2439&lt;='Recurring Transactions'!$L$46),MAX(0,INT((MIN(EOMONTH($Q2439,0),'Recurring Transactions'!$L$46)-'Recurring Transactions'!$J$46)/7)+INT(-(MAX('Recurring Transactions'!$J$46,$Q2439)-'Recurring Transactions'!$J$46)/7)+1),0),IF('Recurring Transactions'!$F$46="Bi-weekly",IF(AND('Recurring Transactions'!$J$46&lt;=EOMONTH($Q2439,0),$Q2439&lt;='Recurring Transactions'!$L$46),MAX(0,INT((MIN(EOMONTH($Q2439,0),'Recurring Transactions'!$L$46)-'Recurring Transactions'!$J$46)/14)+INT(-(MAX('Recurring Transactions'!$J$46,$Q2439)-'Recurring Transactions'!$J$46)/14)+1),0),IF('Recurring Transactions'!$F$46="Quarterly",IF(AND(AND('Recurring Transactions'!$J$46&lt;=EOMONTH($Q2439,0),$Q2439&lt;='Recurring Transactions'!$L$46),MOD((YEAR($Q2439)-YEAR('Recurring Transactions'!$J$46))*12+MONTH($Q2439)-MONTH('Recurring Transactions'!$J$46),3)=0),1,0),IF('Recurring Transactions'!$F$46="Annually",IF(AND(AND('Recurring Transactions'!$J$46&lt;=EOMONTH($Q2439,0),$Q2439&lt;='Recurring Transactions'!$L$46),MONTH($Q2439)=MONTH('Recurring Transactions'!$J$46)),1,0),0)))))))*'Recurring Transactions'!$D$46)</f>
        <v/>
      </c>
    </row>
    <row r="2440">
      <c r="N2440" s="126">
        <f>'Recurring Transactions'!$A$46</f>
        <v/>
      </c>
      <c r="O2440" s="126">
        <f>'Recurring Transactions'!$B$46</f>
        <v/>
      </c>
      <c r="P2440" s="126">
        <f>'Recurring Transactions'!$E$46</f>
        <v/>
      </c>
      <c r="Q2440" s="72">
        <f>IF('Recurring Transactions'!$J$46="","",EDATE('Recurring Transactions'!$J$46,18))</f>
        <v/>
      </c>
      <c r="R2440" s="126">
        <f>IF($Q2440="","",TEXT($Q2440,"mmm yyyy"))</f>
        <v/>
      </c>
      <c r="S2440" s="124">
        <f>IF(OR('Recurring Transactions'!$A$46="",$Q2440=""),0,(IF('Recurring Transactions'!$F$46="Monthly",IF(AND('Recurring Transactions'!$J$46&lt;=EOMONTH($Q2440,0),$Q2440&lt;='Recurring Transactions'!$L$46),1,0),IF('Recurring Transactions'!$F$46="Semi-monthly",IF(AND('Recurring Transactions'!$J$46&lt;=EOMONTH($Q2440,0),$Q2440&lt;='Recurring Transactions'!$L$46),2,0),IF('Recurring Transactions'!$F$46="Weekly",IF(AND('Recurring Transactions'!$J$46&lt;=EOMONTH($Q2440,0),$Q2440&lt;='Recurring Transactions'!$L$46),MAX(0,INT((MIN(EOMONTH($Q2440,0),'Recurring Transactions'!$L$46)-'Recurring Transactions'!$J$46)/7)+INT(-(MAX('Recurring Transactions'!$J$46,$Q2440)-'Recurring Transactions'!$J$46)/7)+1),0),IF('Recurring Transactions'!$F$46="Bi-weekly",IF(AND('Recurring Transactions'!$J$46&lt;=EOMONTH($Q2440,0),$Q2440&lt;='Recurring Transactions'!$L$46),MAX(0,INT((MIN(EOMONTH($Q2440,0),'Recurring Transactions'!$L$46)-'Recurring Transactions'!$J$46)/14)+INT(-(MAX('Recurring Transactions'!$J$46,$Q2440)-'Recurring Transactions'!$J$46)/14)+1),0),IF('Recurring Transactions'!$F$46="Quarterly",IF(AND(AND('Recurring Transactions'!$J$46&lt;=EOMONTH($Q2440,0),$Q2440&lt;='Recurring Transactions'!$L$46),MOD((YEAR($Q2440)-YEAR('Recurring Transactions'!$J$46))*12+MONTH($Q2440)-MONTH('Recurring Transactions'!$J$46),3)=0),1,0),IF('Recurring Transactions'!$F$46="Annually",IF(AND(AND('Recurring Transactions'!$J$46&lt;=EOMONTH($Q2440,0),$Q2440&lt;='Recurring Transactions'!$L$46),MONTH($Q2440)=MONTH('Recurring Transactions'!$J$46)),1,0),0)))))))*'Recurring Transactions'!$D$46)</f>
        <v/>
      </c>
    </row>
    <row r="2441">
      <c r="N2441" s="126">
        <f>'Recurring Transactions'!$A$46</f>
        <v/>
      </c>
      <c r="O2441" s="126">
        <f>'Recurring Transactions'!$B$46</f>
        <v/>
      </c>
      <c r="P2441" s="126">
        <f>'Recurring Transactions'!$E$46</f>
        <v/>
      </c>
      <c r="Q2441" s="72">
        <f>IF('Recurring Transactions'!$J$46="","",EDATE('Recurring Transactions'!$J$46,19))</f>
        <v/>
      </c>
      <c r="R2441" s="126">
        <f>IF($Q2441="","",TEXT($Q2441,"mmm yyyy"))</f>
        <v/>
      </c>
      <c r="S2441" s="124">
        <f>IF(OR('Recurring Transactions'!$A$46="",$Q2441=""),0,(IF('Recurring Transactions'!$F$46="Monthly",IF(AND('Recurring Transactions'!$J$46&lt;=EOMONTH($Q2441,0),$Q2441&lt;='Recurring Transactions'!$L$46),1,0),IF('Recurring Transactions'!$F$46="Semi-monthly",IF(AND('Recurring Transactions'!$J$46&lt;=EOMONTH($Q2441,0),$Q2441&lt;='Recurring Transactions'!$L$46),2,0),IF('Recurring Transactions'!$F$46="Weekly",IF(AND('Recurring Transactions'!$J$46&lt;=EOMONTH($Q2441,0),$Q2441&lt;='Recurring Transactions'!$L$46),MAX(0,INT((MIN(EOMONTH($Q2441,0),'Recurring Transactions'!$L$46)-'Recurring Transactions'!$J$46)/7)+INT(-(MAX('Recurring Transactions'!$J$46,$Q2441)-'Recurring Transactions'!$J$46)/7)+1),0),IF('Recurring Transactions'!$F$46="Bi-weekly",IF(AND('Recurring Transactions'!$J$46&lt;=EOMONTH($Q2441,0),$Q2441&lt;='Recurring Transactions'!$L$46),MAX(0,INT((MIN(EOMONTH($Q2441,0),'Recurring Transactions'!$L$46)-'Recurring Transactions'!$J$46)/14)+INT(-(MAX('Recurring Transactions'!$J$46,$Q2441)-'Recurring Transactions'!$J$46)/14)+1),0),IF('Recurring Transactions'!$F$46="Quarterly",IF(AND(AND('Recurring Transactions'!$J$46&lt;=EOMONTH($Q2441,0),$Q2441&lt;='Recurring Transactions'!$L$46),MOD((YEAR($Q2441)-YEAR('Recurring Transactions'!$J$46))*12+MONTH($Q2441)-MONTH('Recurring Transactions'!$J$46),3)=0),1,0),IF('Recurring Transactions'!$F$46="Annually",IF(AND(AND('Recurring Transactions'!$J$46&lt;=EOMONTH($Q2441,0),$Q2441&lt;='Recurring Transactions'!$L$46),MONTH($Q2441)=MONTH('Recurring Transactions'!$J$46)),1,0),0)))))))*'Recurring Transactions'!$D$46)</f>
        <v/>
      </c>
    </row>
    <row r="2442">
      <c r="N2442" s="126">
        <f>'Recurring Transactions'!$A$46</f>
        <v/>
      </c>
      <c r="O2442" s="126">
        <f>'Recurring Transactions'!$B$46</f>
        <v/>
      </c>
      <c r="P2442" s="126">
        <f>'Recurring Transactions'!$E$46</f>
        <v/>
      </c>
      <c r="Q2442" s="72">
        <f>IF('Recurring Transactions'!$J$46="","",EDATE('Recurring Transactions'!$J$46,20))</f>
        <v/>
      </c>
      <c r="R2442" s="126">
        <f>IF($Q2442="","",TEXT($Q2442,"mmm yyyy"))</f>
        <v/>
      </c>
      <c r="S2442" s="124">
        <f>IF(OR('Recurring Transactions'!$A$46="",$Q2442=""),0,(IF('Recurring Transactions'!$F$46="Monthly",IF(AND('Recurring Transactions'!$J$46&lt;=EOMONTH($Q2442,0),$Q2442&lt;='Recurring Transactions'!$L$46),1,0),IF('Recurring Transactions'!$F$46="Semi-monthly",IF(AND('Recurring Transactions'!$J$46&lt;=EOMONTH($Q2442,0),$Q2442&lt;='Recurring Transactions'!$L$46),2,0),IF('Recurring Transactions'!$F$46="Weekly",IF(AND('Recurring Transactions'!$J$46&lt;=EOMONTH($Q2442,0),$Q2442&lt;='Recurring Transactions'!$L$46),MAX(0,INT((MIN(EOMONTH($Q2442,0),'Recurring Transactions'!$L$46)-'Recurring Transactions'!$J$46)/7)+INT(-(MAX('Recurring Transactions'!$J$46,$Q2442)-'Recurring Transactions'!$J$46)/7)+1),0),IF('Recurring Transactions'!$F$46="Bi-weekly",IF(AND('Recurring Transactions'!$J$46&lt;=EOMONTH($Q2442,0),$Q2442&lt;='Recurring Transactions'!$L$46),MAX(0,INT((MIN(EOMONTH($Q2442,0),'Recurring Transactions'!$L$46)-'Recurring Transactions'!$J$46)/14)+INT(-(MAX('Recurring Transactions'!$J$46,$Q2442)-'Recurring Transactions'!$J$46)/14)+1),0),IF('Recurring Transactions'!$F$46="Quarterly",IF(AND(AND('Recurring Transactions'!$J$46&lt;=EOMONTH($Q2442,0),$Q2442&lt;='Recurring Transactions'!$L$46),MOD((YEAR($Q2442)-YEAR('Recurring Transactions'!$J$46))*12+MONTH($Q2442)-MONTH('Recurring Transactions'!$J$46),3)=0),1,0),IF('Recurring Transactions'!$F$46="Annually",IF(AND(AND('Recurring Transactions'!$J$46&lt;=EOMONTH($Q2442,0),$Q2442&lt;='Recurring Transactions'!$L$46),MONTH($Q2442)=MONTH('Recurring Transactions'!$J$46)),1,0),0)))))))*'Recurring Transactions'!$D$46)</f>
        <v/>
      </c>
    </row>
    <row r="2443">
      <c r="N2443" s="126">
        <f>'Recurring Transactions'!$A$46</f>
        <v/>
      </c>
      <c r="O2443" s="126">
        <f>'Recurring Transactions'!$B$46</f>
        <v/>
      </c>
      <c r="P2443" s="126">
        <f>'Recurring Transactions'!$E$46</f>
        <v/>
      </c>
      <c r="Q2443" s="72">
        <f>IF('Recurring Transactions'!$J$46="","",EDATE('Recurring Transactions'!$J$46,21))</f>
        <v/>
      </c>
      <c r="R2443" s="126">
        <f>IF($Q2443="","",TEXT($Q2443,"mmm yyyy"))</f>
        <v/>
      </c>
      <c r="S2443" s="124">
        <f>IF(OR('Recurring Transactions'!$A$46="",$Q2443=""),0,(IF('Recurring Transactions'!$F$46="Monthly",IF(AND('Recurring Transactions'!$J$46&lt;=EOMONTH($Q2443,0),$Q2443&lt;='Recurring Transactions'!$L$46),1,0),IF('Recurring Transactions'!$F$46="Semi-monthly",IF(AND('Recurring Transactions'!$J$46&lt;=EOMONTH($Q2443,0),$Q2443&lt;='Recurring Transactions'!$L$46),2,0),IF('Recurring Transactions'!$F$46="Weekly",IF(AND('Recurring Transactions'!$J$46&lt;=EOMONTH($Q2443,0),$Q2443&lt;='Recurring Transactions'!$L$46),MAX(0,INT((MIN(EOMONTH($Q2443,0),'Recurring Transactions'!$L$46)-'Recurring Transactions'!$J$46)/7)+INT(-(MAX('Recurring Transactions'!$J$46,$Q2443)-'Recurring Transactions'!$J$46)/7)+1),0),IF('Recurring Transactions'!$F$46="Bi-weekly",IF(AND('Recurring Transactions'!$J$46&lt;=EOMONTH($Q2443,0),$Q2443&lt;='Recurring Transactions'!$L$46),MAX(0,INT((MIN(EOMONTH($Q2443,0),'Recurring Transactions'!$L$46)-'Recurring Transactions'!$J$46)/14)+INT(-(MAX('Recurring Transactions'!$J$46,$Q2443)-'Recurring Transactions'!$J$46)/14)+1),0),IF('Recurring Transactions'!$F$46="Quarterly",IF(AND(AND('Recurring Transactions'!$J$46&lt;=EOMONTH($Q2443,0),$Q2443&lt;='Recurring Transactions'!$L$46),MOD((YEAR($Q2443)-YEAR('Recurring Transactions'!$J$46))*12+MONTH($Q2443)-MONTH('Recurring Transactions'!$J$46),3)=0),1,0),IF('Recurring Transactions'!$F$46="Annually",IF(AND(AND('Recurring Transactions'!$J$46&lt;=EOMONTH($Q2443,0),$Q2443&lt;='Recurring Transactions'!$L$46),MONTH($Q2443)=MONTH('Recurring Transactions'!$J$46)),1,0),0)))))))*'Recurring Transactions'!$D$46)</f>
        <v/>
      </c>
    </row>
    <row r="2444">
      <c r="N2444" s="126">
        <f>'Recurring Transactions'!$A$46</f>
        <v/>
      </c>
      <c r="O2444" s="126">
        <f>'Recurring Transactions'!$B$46</f>
        <v/>
      </c>
      <c r="P2444" s="126">
        <f>'Recurring Transactions'!$E$46</f>
        <v/>
      </c>
      <c r="Q2444" s="72">
        <f>IF('Recurring Transactions'!$J$46="","",EDATE('Recurring Transactions'!$J$46,22))</f>
        <v/>
      </c>
      <c r="R2444" s="126">
        <f>IF($Q2444="","",TEXT($Q2444,"mmm yyyy"))</f>
        <v/>
      </c>
      <c r="S2444" s="124">
        <f>IF(OR('Recurring Transactions'!$A$46="",$Q2444=""),0,(IF('Recurring Transactions'!$F$46="Monthly",IF(AND('Recurring Transactions'!$J$46&lt;=EOMONTH($Q2444,0),$Q2444&lt;='Recurring Transactions'!$L$46),1,0),IF('Recurring Transactions'!$F$46="Semi-monthly",IF(AND('Recurring Transactions'!$J$46&lt;=EOMONTH($Q2444,0),$Q2444&lt;='Recurring Transactions'!$L$46),2,0),IF('Recurring Transactions'!$F$46="Weekly",IF(AND('Recurring Transactions'!$J$46&lt;=EOMONTH($Q2444,0),$Q2444&lt;='Recurring Transactions'!$L$46),MAX(0,INT((MIN(EOMONTH($Q2444,0),'Recurring Transactions'!$L$46)-'Recurring Transactions'!$J$46)/7)+INT(-(MAX('Recurring Transactions'!$J$46,$Q2444)-'Recurring Transactions'!$J$46)/7)+1),0),IF('Recurring Transactions'!$F$46="Bi-weekly",IF(AND('Recurring Transactions'!$J$46&lt;=EOMONTH($Q2444,0),$Q2444&lt;='Recurring Transactions'!$L$46),MAX(0,INT((MIN(EOMONTH($Q2444,0),'Recurring Transactions'!$L$46)-'Recurring Transactions'!$J$46)/14)+INT(-(MAX('Recurring Transactions'!$J$46,$Q2444)-'Recurring Transactions'!$J$46)/14)+1),0),IF('Recurring Transactions'!$F$46="Quarterly",IF(AND(AND('Recurring Transactions'!$J$46&lt;=EOMONTH($Q2444,0),$Q2444&lt;='Recurring Transactions'!$L$46),MOD((YEAR($Q2444)-YEAR('Recurring Transactions'!$J$46))*12+MONTH($Q2444)-MONTH('Recurring Transactions'!$J$46),3)=0),1,0),IF('Recurring Transactions'!$F$46="Annually",IF(AND(AND('Recurring Transactions'!$J$46&lt;=EOMONTH($Q2444,0),$Q2444&lt;='Recurring Transactions'!$L$46),MONTH($Q2444)=MONTH('Recurring Transactions'!$J$46)),1,0),0)))))))*'Recurring Transactions'!$D$46)</f>
        <v/>
      </c>
    </row>
    <row r="2445">
      <c r="N2445" s="126">
        <f>'Recurring Transactions'!$A$46</f>
        <v/>
      </c>
      <c r="O2445" s="126">
        <f>'Recurring Transactions'!$B$46</f>
        <v/>
      </c>
      <c r="P2445" s="126">
        <f>'Recurring Transactions'!$E$46</f>
        <v/>
      </c>
      <c r="Q2445" s="72">
        <f>IF('Recurring Transactions'!$J$46="","",EDATE('Recurring Transactions'!$J$46,23))</f>
        <v/>
      </c>
      <c r="R2445" s="126">
        <f>IF($Q2445="","",TEXT($Q2445,"mmm yyyy"))</f>
        <v/>
      </c>
      <c r="S2445" s="124">
        <f>IF(OR('Recurring Transactions'!$A$46="",$Q2445=""),0,(IF('Recurring Transactions'!$F$46="Monthly",IF(AND('Recurring Transactions'!$J$46&lt;=EOMONTH($Q2445,0),$Q2445&lt;='Recurring Transactions'!$L$46),1,0),IF('Recurring Transactions'!$F$46="Semi-monthly",IF(AND('Recurring Transactions'!$J$46&lt;=EOMONTH($Q2445,0),$Q2445&lt;='Recurring Transactions'!$L$46),2,0),IF('Recurring Transactions'!$F$46="Weekly",IF(AND('Recurring Transactions'!$J$46&lt;=EOMONTH($Q2445,0),$Q2445&lt;='Recurring Transactions'!$L$46),MAX(0,INT((MIN(EOMONTH($Q2445,0),'Recurring Transactions'!$L$46)-'Recurring Transactions'!$J$46)/7)+INT(-(MAX('Recurring Transactions'!$J$46,$Q2445)-'Recurring Transactions'!$J$46)/7)+1),0),IF('Recurring Transactions'!$F$46="Bi-weekly",IF(AND('Recurring Transactions'!$J$46&lt;=EOMONTH($Q2445,0),$Q2445&lt;='Recurring Transactions'!$L$46),MAX(0,INT((MIN(EOMONTH($Q2445,0),'Recurring Transactions'!$L$46)-'Recurring Transactions'!$J$46)/14)+INT(-(MAX('Recurring Transactions'!$J$46,$Q2445)-'Recurring Transactions'!$J$46)/14)+1),0),IF('Recurring Transactions'!$F$46="Quarterly",IF(AND(AND('Recurring Transactions'!$J$46&lt;=EOMONTH($Q2445,0),$Q2445&lt;='Recurring Transactions'!$L$46),MOD((YEAR($Q2445)-YEAR('Recurring Transactions'!$J$46))*12+MONTH($Q2445)-MONTH('Recurring Transactions'!$J$46),3)=0),1,0),IF('Recurring Transactions'!$F$46="Annually",IF(AND(AND('Recurring Transactions'!$J$46&lt;=EOMONTH($Q2445,0),$Q2445&lt;='Recurring Transactions'!$L$46),MONTH($Q2445)=MONTH('Recurring Transactions'!$J$46)),1,0),0)))))))*'Recurring Transactions'!$D$46)</f>
        <v/>
      </c>
    </row>
    <row r="2446">
      <c r="N2446" s="126">
        <f>'Recurring Transactions'!$A$46</f>
        <v/>
      </c>
      <c r="O2446" s="126">
        <f>'Recurring Transactions'!$B$46</f>
        <v/>
      </c>
      <c r="P2446" s="126">
        <f>'Recurring Transactions'!$E$46</f>
        <v/>
      </c>
      <c r="Q2446" s="72">
        <f>IF('Recurring Transactions'!$J$46="","",EDATE('Recurring Transactions'!$J$46,24))</f>
        <v/>
      </c>
      <c r="R2446" s="126">
        <f>IF($Q2446="","",TEXT($Q2446,"mmm yyyy"))</f>
        <v/>
      </c>
      <c r="S2446" s="124">
        <f>IF(OR('Recurring Transactions'!$A$46="",$Q2446=""),0,(IF('Recurring Transactions'!$F$46="Monthly",IF(AND('Recurring Transactions'!$J$46&lt;=EOMONTH($Q2446,0),$Q2446&lt;='Recurring Transactions'!$L$46),1,0),IF('Recurring Transactions'!$F$46="Semi-monthly",IF(AND('Recurring Transactions'!$J$46&lt;=EOMONTH($Q2446,0),$Q2446&lt;='Recurring Transactions'!$L$46),2,0),IF('Recurring Transactions'!$F$46="Weekly",IF(AND('Recurring Transactions'!$J$46&lt;=EOMONTH($Q2446,0),$Q2446&lt;='Recurring Transactions'!$L$46),MAX(0,INT((MIN(EOMONTH($Q2446,0),'Recurring Transactions'!$L$46)-'Recurring Transactions'!$J$46)/7)+INT(-(MAX('Recurring Transactions'!$J$46,$Q2446)-'Recurring Transactions'!$J$46)/7)+1),0),IF('Recurring Transactions'!$F$46="Bi-weekly",IF(AND('Recurring Transactions'!$J$46&lt;=EOMONTH($Q2446,0),$Q2446&lt;='Recurring Transactions'!$L$46),MAX(0,INT((MIN(EOMONTH($Q2446,0),'Recurring Transactions'!$L$46)-'Recurring Transactions'!$J$46)/14)+INT(-(MAX('Recurring Transactions'!$J$46,$Q2446)-'Recurring Transactions'!$J$46)/14)+1),0),IF('Recurring Transactions'!$F$46="Quarterly",IF(AND(AND('Recurring Transactions'!$J$46&lt;=EOMONTH($Q2446,0),$Q2446&lt;='Recurring Transactions'!$L$46),MOD((YEAR($Q2446)-YEAR('Recurring Transactions'!$J$46))*12+MONTH($Q2446)-MONTH('Recurring Transactions'!$J$46),3)=0),1,0),IF('Recurring Transactions'!$F$46="Annually",IF(AND(AND('Recurring Transactions'!$J$46&lt;=EOMONTH($Q2446,0),$Q2446&lt;='Recurring Transactions'!$L$46),MONTH($Q2446)=MONTH('Recurring Transactions'!$J$46)),1,0),0)))))))*'Recurring Transactions'!$D$46)</f>
        <v/>
      </c>
    </row>
    <row r="2447">
      <c r="N2447" s="126">
        <f>'Recurring Transactions'!$A$46</f>
        <v/>
      </c>
      <c r="O2447" s="126">
        <f>'Recurring Transactions'!$B$46</f>
        <v/>
      </c>
      <c r="P2447" s="126">
        <f>'Recurring Transactions'!$E$46</f>
        <v/>
      </c>
      <c r="Q2447" s="72">
        <f>IF('Recurring Transactions'!$J$46="","",EDATE('Recurring Transactions'!$J$46,25))</f>
        <v/>
      </c>
      <c r="R2447" s="126">
        <f>IF($Q2447="","",TEXT($Q2447,"mmm yyyy"))</f>
        <v/>
      </c>
      <c r="S2447" s="124">
        <f>IF(OR('Recurring Transactions'!$A$46="",$Q2447=""),0,(IF('Recurring Transactions'!$F$46="Monthly",IF(AND('Recurring Transactions'!$J$46&lt;=EOMONTH($Q2447,0),$Q2447&lt;='Recurring Transactions'!$L$46),1,0),IF('Recurring Transactions'!$F$46="Semi-monthly",IF(AND('Recurring Transactions'!$J$46&lt;=EOMONTH($Q2447,0),$Q2447&lt;='Recurring Transactions'!$L$46),2,0),IF('Recurring Transactions'!$F$46="Weekly",IF(AND('Recurring Transactions'!$J$46&lt;=EOMONTH($Q2447,0),$Q2447&lt;='Recurring Transactions'!$L$46),MAX(0,INT((MIN(EOMONTH($Q2447,0),'Recurring Transactions'!$L$46)-'Recurring Transactions'!$J$46)/7)+INT(-(MAX('Recurring Transactions'!$J$46,$Q2447)-'Recurring Transactions'!$J$46)/7)+1),0),IF('Recurring Transactions'!$F$46="Bi-weekly",IF(AND('Recurring Transactions'!$J$46&lt;=EOMONTH($Q2447,0),$Q2447&lt;='Recurring Transactions'!$L$46),MAX(0,INT((MIN(EOMONTH($Q2447,0),'Recurring Transactions'!$L$46)-'Recurring Transactions'!$J$46)/14)+INT(-(MAX('Recurring Transactions'!$J$46,$Q2447)-'Recurring Transactions'!$J$46)/14)+1),0),IF('Recurring Transactions'!$F$46="Quarterly",IF(AND(AND('Recurring Transactions'!$J$46&lt;=EOMONTH($Q2447,0),$Q2447&lt;='Recurring Transactions'!$L$46),MOD((YEAR($Q2447)-YEAR('Recurring Transactions'!$J$46))*12+MONTH($Q2447)-MONTH('Recurring Transactions'!$J$46),3)=0),1,0),IF('Recurring Transactions'!$F$46="Annually",IF(AND(AND('Recurring Transactions'!$J$46&lt;=EOMONTH($Q2447,0),$Q2447&lt;='Recurring Transactions'!$L$46),MONTH($Q2447)=MONTH('Recurring Transactions'!$J$46)),1,0),0)))))))*'Recurring Transactions'!$D$46)</f>
        <v/>
      </c>
    </row>
    <row r="2448">
      <c r="N2448" s="126">
        <f>'Recurring Transactions'!$A$46</f>
        <v/>
      </c>
      <c r="O2448" s="126">
        <f>'Recurring Transactions'!$B$46</f>
        <v/>
      </c>
      <c r="P2448" s="126">
        <f>'Recurring Transactions'!$E$46</f>
        <v/>
      </c>
      <c r="Q2448" s="72">
        <f>IF('Recurring Transactions'!$J$46="","",EDATE('Recurring Transactions'!$J$46,26))</f>
        <v/>
      </c>
      <c r="R2448" s="126">
        <f>IF($Q2448="","",TEXT($Q2448,"mmm yyyy"))</f>
        <v/>
      </c>
      <c r="S2448" s="124">
        <f>IF(OR('Recurring Transactions'!$A$46="",$Q2448=""),0,(IF('Recurring Transactions'!$F$46="Monthly",IF(AND('Recurring Transactions'!$J$46&lt;=EOMONTH($Q2448,0),$Q2448&lt;='Recurring Transactions'!$L$46),1,0),IF('Recurring Transactions'!$F$46="Semi-monthly",IF(AND('Recurring Transactions'!$J$46&lt;=EOMONTH($Q2448,0),$Q2448&lt;='Recurring Transactions'!$L$46),2,0),IF('Recurring Transactions'!$F$46="Weekly",IF(AND('Recurring Transactions'!$J$46&lt;=EOMONTH($Q2448,0),$Q2448&lt;='Recurring Transactions'!$L$46),MAX(0,INT((MIN(EOMONTH($Q2448,0),'Recurring Transactions'!$L$46)-'Recurring Transactions'!$J$46)/7)+INT(-(MAX('Recurring Transactions'!$J$46,$Q2448)-'Recurring Transactions'!$J$46)/7)+1),0),IF('Recurring Transactions'!$F$46="Bi-weekly",IF(AND('Recurring Transactions'!$J$46&lt;=EOMONTH($Q2448,0),$Q2448&lt;='Recurring Transactions'!$L$46),MAX(0,INT((MIN(EOMONTH($Q2448,0),'Recurring Transactions'!$L$46)-'Recurring Transactions'!$J$46)/14)+INT(-(MAX('Recurring Transactions'!$J$46,$Q2448)-'Recurring Transactions'!$J$46)/14)+1),0),IF('Recurring Transactions'!$F$46="Quarterly",IF(AND(AND('Recurring Transactions'!$J$46&lt;=EOMONTH($Q2448,0),$Q2448&lt;='Recurring Transactions'!$L$46),MOD((YEAR($Q2448)-YEAR('Recurring Transactions'!$J$46))*12+MONTH($Q2448)-MONTH('Recurring Transactions'!$J$46),3)=0),1,0),IF('Recurring Transactions'!$F$46="Annually",IF(AND(AND('Recurring Transactions'!$J$46&lt;=EOMONTH($Q2448,0),$Q2448&lt;='Recurring Transactions'!$L$46),MONTH($Q2448)=MONTH('Recurring Transactions'!$J$46)),1,0),0)))))))*'Recurring Transactions'!$D$46)</f>
        <v/>
      </c>
    </row>
    <row r="2449">
      <c r="N2449" s="126">
        <f>'Recurring Transactions'!$A$46</f>
        <v/>
      </c>
      <c r="O2449" s="126">
        <f>'Recurring Transactions'!$B$46</f>
        <v/>
      </c>
      <c r="P2449" s="126">
        <f>'Recurring Transactions'!$E$46</f>
        <v/>
      </c>
      <c r="Q2449" s="72">
        <f>IF('Recurring Transactions'!$J$46="","",EDATE('Recurring Transactions'!$J$46,27))</f>
        <v/>
      </c>
      <c r="R2449" s="126">
        <f>IF($Q2449="","",TEXT($Q2449,"mmm yyyy"))</f>
        <v/>
      </c>
      <c r="S2449" s="124">
        <f>IF(OR('Recurring Transactions'!$A$46="",$Q2449=""),0,(IF('Recurring Transactions'!$F$46="Monthly",IF(AND('Recurring Transactions'!$J$46&lt;=EOMONTH($Q2449,0),$Q2449&lt;='Recurring Transactions'!$L$46),1,0),IF('Recurring Transactions'!$F$46="Semi-monthly",IF(AND('Recurring Transactions'!$J$46&lt;=EOMONTH($Q2449,0),$Q2449&lt;='Recurring Transactions'!$L$46),2,0),IF('Recurring Transactions'!$F$46="Weekly",IF(AND('Recurring Transactions'!$J$46&lt;=EOMONTH($Q2449,0),$Q2449&lt;='Recurring Transactions'!$L$46),MAX(0,INT((MIN(EOMONTH($Q2449,0),'Recurring Transactions'!$L$46)-'Recurring Transactions'!$J$46)/7)+INT(-(MAX('Recurring Transactions'!$J$46,$Q2449)-'Recurring Transactions'!$J$46)/7)+1),0),IF('Recurring Transactions'!$F$46="Bi-weekly",IF(AND('Recurring Transactions'!$J$46&lt;=EOMONTH($Q2449,0),$Q2449&lt;='Recurring Transactions'!$L$46),MAX(0,INT((MIN(EOMONTH($Q2449,0),'Recurring Transactions'!$L$46)-'Recurring Transactions'!$J$46)/14)+INT(-(MAX('Recurring Transactions'!$J$46,$Q2449)-'Recurring Transactions'!$J$46)/14)+1),0),IF('Recurring Transactions'!$F$46="Quarterly",IF(AND(AND('Recurring Transactions'!$J$46&lt;=EOMONTH($Q2449,0),$Q2449&lt;='Recurring Transactions'!$L$46),MOD((YEAR($Q2449)-YEAR('Recurring Transactions'!$J$46))*12+MONTH($Q2449)-MONTH('Recurring Transactions'!$J$46),3)=0),1,0),IF('Recurring Transactions'!$F$46="Annually",IF(AND(AND('Recurring Transactions'!$J$46&lt;=EOMONTH($Q2449,0),$Q2449&lt;='Recurring Transactions'!$L$46),MONTH($Q2449)=MONTH('Recurring Transactions'!$J$46)),1,0),0)))))))*'Recurring Transactions'!$D$46)</f>
        <v/>
      </c>
    </row>
    <row r="2450">
      <c r="N2450" s="126">
        <f>'Recurring Transactions'!$A$46</f>
        <v/>
      </c>
      <c r="O2450" s="126">
        <f>'Recurring Transactions'!$B$46</f>
        <v/>
      </c>
      <c r="P2450" s="126">
        <f>'Recurring Transactions'!$E$46</f>
        <v/>
      </c>
      <c r="Q2450" s="72">
        <f>IF('Recurring Transactions'!$J$46="","",EDATE('Recurring Transactions'!$J$46,28))</f>
        <v/>
      </c>
      <c r="R2450" s="126">
        <f>IF($Q2450="","",TEXT($Q2450,"mmm yyyy"))</f>
        <v/>
      </c>
      <c r="S2450" s="124">
        <f>IF(OR('Recurring Transactions'!$A$46="",$Q2450=""),0,(IF('Recurring Transactions'!$F$46="Monthly",IF(AND('Recurring Transactions'!$J$46&lt;=EOMONTH($Q2450,0),$Q2450&lt;='Recurring Transactions'!$L$46),1,0),IF('Recurring Transactions'!$F$46="Semi-monthly",IF(AND('Recurring Transactions'!$J$46&lt;=EOMONTH($Q2450,0),$Q2450&lt;='Recurring Transactions'!$L$46),2,0),IF('Recurring Transactions'!$F$46="Weekly",IF(AND('Recurring Transactions'!$J$46&lt;=EOMONTH($Q2450,0),$Q2450&lt;='Recurring Transactions'!$L$46),MAX(0,INT((MIN(EOMONTH($Q2450,0),'Recurring Transactions'!$L$46)-'Recurring Transactions'!$J$46)/7)+INT(-(MAX('Recurring Transactions'!$J$46,$Q2450)-'Recurring Transactions'!$J$46)/7)+1),0),IF('Recurring Transactions'!$F$46="Bi-weekly",IF(AND('Recurring Transactions'!$J$46&lt;=EOMONTH($Q2450,0),$Q2450&lt;='Recurring Transactions'!$L$46),MAX(0,INT((MIN(EOMONTH($Q2450,0),'Recurring Transactions'!$L$46)-'Recurring Transactions'!$J$46)/14)+INT(-(MAX('Recurring Transactions'!$J$46,$Q2450)-'Recurring Transactions'!$J$46)/14)+1),0),IF('Recurring Transactions'!$F$46="Quarterly",IF(AND(AND('Recurring Transactions'!$J$46&lt;=EOMONTH($Q2450,0),$Q2450&lt;='Recurring Transactions'!$L$46),MOD((YEAR($Q2450)-YEAR('Recurring Transactions'!$J$46))*12+MONTH($Q2450)-MONTH('Recurring Transactions'!$J$46),3)=0),1,0),IF('Recurring Transactions'!$F$46="Annually",IF(AND(AND('Recurring Transactions'!$J$46&lt;=EOMONTH($Q2450,0),$Q2450&lt;='Recurring Transactions'!$L$46),MONTH($Q2450)=MONTH('Recurring Transactions'!$J$46)),1,0),0)))))))*'Recurring Transactions'!$D$46)</f>
        <v/>
      </c>
    </row>
    <row r="2451">
      <c r="N2451" s="126">
        <f>'Recurring Transactions'!$A$46</f>
        <v/>
      </c>
      <c r="O2451" s="126">
        <f>'Recurring Transactions'!$B$46</f>
        <v/>
      </c>
      <c r="P2451" s="126">
        <f>'Recurring Transactions'!$E$46</f>
        <v/>
      </c>
      <c r="Q2451" s="72">
        <f>IF('Recurring Transactions'!$J$46="","",EDATE('Recurring Transactions'!$J$46,29))</f>
        <v/>
      </c>
      <c r="R2451" s="126">
        <f>IF($Q2451="","",TEXT($Q2451,"mmm yyyy"))</f>
        <v/>
      </c>
      <c r="S2451" s="124">
        <f>IF(OR('Recurring Transactions'!$A$46="",$Q2451=""),0,(IF('Recurring Transactions'!$F$46="Monthly",IF(AND('Recurring Transactions'!$J$46&lt;=EOMONTH($Q2451,0),$Q2451&lt;='Recurring Transactions'!$L$46),1,0),IF('Recurring Transactions'!$F$46="Semi-monthly",IF(AND('Recurring Transactions'!$J$46&lt;=EOMONTH($Q2451,0),$Q2451&lt;='Recurring Transactions'!$L$46),2,0),IF('Recurring Transactions'!$F$46="Weekly",IF(AND('Recurring Transactions'!$J$46&lt;=EOMONTH($Q2451,0),$Q2451&lt;='Recurring Transactions'!$L$46),MAX(0,INT((MIN(EOMONTH($Q2451,0),'Recurring Transactions'!$L$46)-'Recurring Transactions'!$J$46)/7)+INT(-(MAX('Recurring Transactions'!$J$46,$Q2451)-'Recurring Transactions'!$J$46)/7)+1),0),IF('Recurring Transactions'!$F$46="Bi-weekly",IF(AND('Recurring Transactions'!$J$46&lt;=EOMONTH($Q2451,0),$Q2451&lt;='Recurring Transactions'!$L$46),MAX(0,INT((MIN(EOMONTH($Q2451,0),'Recurring Transactions'!$L$46)-'Recurring Transactions'!$J$46)/14)+INT(-(MAX('Recurring Transactions'!$J$46,$Q2451)-'Recurring Transactions'!$J$46)/14)+1),0),IF('Recurring Transactions'!$F$46="Quarterly",IF(AND(AND('Recurring Transactions'!$J$46&lt;=EOMONTH($Q2451,0),$Q2451&lt;='Recurring Transactions'!$L$46),MOD((YEAR($Q2451)-YEAR('Recurring Transactions'!$J$46))*12+MONTH($Q2451)-MONTH('Recurring Transactions'!$J$46),3)=0),1,0),IF('Recurring Transactions'!$F$46="Annually",IF(AND(AND('Recurring Transactions'!$J$46&lt;=EOMONTH($Q2451,0),$Q2451&lt;='Recurring Transactions'!$L$46),MONTH($Q2451)=MONTH('Recurring Transactions'!$J$46)),1,0),0)))))))*'Recurring Transactions'!$D$46)</f>
        <v/>
      </c>
    </row>
    <row r="2452">
      <c r="N2452" s="126">
        <f>'Recurring Transactions'!$A$46</f>
        <v/>
      </c>
      <c r="O2452" s="126">
        <f>'Recurring Transactions'!$B$46</f>
        <v/>
      </c>
      <c r="P2452" s="126">
        <f>'Recurring Transactions'!$E$46</f>
        <v/>
      </c>
      <c r="Q2452" s="72">
        <f>IF('Recurring Transactions'!$J$46="","",EDATE('Recurring Transactions'!$J$46,30))</f>
        <v/>
      </c>
      <c r="R2452" s="126">
        <f>IF($Q2452="","",TEXT($Q2452,"mmm yyyy"))</f>
        <v/>
      </c>
      <c r="S2452" s="124">
        <f>IF(OR('Recurring Transactions'!$A$46="",$Q2452=""),0,(IF('Recurring Transactions'!$F$46="Monthly",IF(AND('Recurring Transactions'!$J$46&lt;=EOMONTH($Q2452,0),$Q2452&lt;='Recurring Transactions'!$L$46),1,0),IF('Recurring Transactions'!$F$46="Semi-monthly",IF(AND('Recurring Transactions'!$J$46&lt;=EOMONTH($Q2452,0),$Q2452&lt;='Recurring Transactions'!$L$46),2,0),IF('Recurring Transactions'!$F$46="Weekly",IF(AND('Recurring Transactions'!$J$46&lt;=EOMONTH($Q2452,0),$Q2452&lt;='Recurring Transactions'!$L$46),MAX(0,INT((MIN(EOMONTH($Q2452,0),'Recurring Transactions'!$L$46)-'Recurring Transactions'!$J$46)/7)+INT(-(MAX('Recurring Transactions'!$J$46,$Q2452)-'Recurring Transactions'!$J$46)/7)+1),0),IF('Recurring Transactions'!$F$46="Bi-weekly",IF(AND('Recurring Transactions'!$J$46&lt;=EOMONTH($Q2452,0),$Q2452&lt;='Recurring Transactions'!$L$46),MAX(0,INT((MIN(EOMONTH($Q2452,0),'Recurring Transactions'!$L$46)-'Recurring Transactions'!$J$46)/14)+INT(-(MAX('Recurring Transactions'!$J$46,$Q2452)-'Recurring Transactions'!$J$46)/14)+1),0),IF('Recurring Transactions'!$F$46="Quarterly",IF(AND(AND('Recurring Transactions'!$J$46&lt;=EOMONTH($Q2452,0),$Q2452&lt;='Recurring Transactions'!$L$46),MOD((YEAR($Q2452)-YEAR('Recurring Transactions'!$J$46))*12+MONTH($Q2452)-MONTH('Recurring Transactions'!$J$46),3)=0),1,0),IF('Recurring Transactions'!$F$46="Annually",IF(AND(AND('Recurring Transactions'!$J$46&lt;=EOMONTH($Q2452,0),$Q2452&lt;='Recurring Transactions'!$L$46),MONTH($Q2452)=MONTH('Recurring Transactions'!$J$46)),1,0),0)))))))*'Recurring Transactions'!$D$46)</f>
        <v/>
      </c>
    </row>
    <row r="2453">
      <c r="N2453" s="126">
        <f>'Recurring Transactions'!$A$46</f>
        <v/>
      </c>
      <c r="O2453" s="126">
        <f>'Recurring Transactions'!$B$46</f>
        <v/>
      </c>
      <c r="P2453" s="126">
        <f>'Recurring Transactions'!$E$46</f>
        <v/>
      </c>
      <c r="Q2453" s="72">
        <f>IF('Recurring Transactions'!$J$46="","",EDATE('Recurring Transactions'!$J$46,31))</f>
        <v/>
      </c>
      <c r="R2453" s="126">
        <f>IF($Q2453="","",TEXT($Q2453,"mmm yyyy"))</f>
        <v/>
      </c>
      <c r="S2453" s="124">
        <f>IF(OR('Recurring Transactions'!$A$46="",$Q2453=""),0,(IF('Recurring Transactions'!$F$46="Monthly",IF(AND('Recurring Transactions'!$J$46&lt;=EOMONTH($Q2453,0),$Q2453&lt;='Recurring Transactions'!$L$46),1,0),IF('Recurring Transactions'!$F$46="Semi-monthly",IF(AND('Recurring Transactions'!$J$46&lt;=EOMONTH($Q2453,0),$Q2453&lt;='Recurring Transactions'!$L$46),2,0),IF('Recurring Transactions'!$F$46="Weekly",IF(AND('Recurring Transactions'!$J$46&lt;=EOMONTH($Q2453,0),$Q2453&lt;='Recurring Transactions'!$L$46),MAX(0,INT((MIN(EOMONTH($Q2453,0),'Recurring Transactions'!$L$46)-'Recurring Transactions'!$J$46)/7)+INT(-(MAX('Recurring Transactions'!$J$46,$Q2453)-'Recurring Transactions'!$J$46)/7)+1),0),IF('Recurring Transactions'!$F$46="Bi-weekly",IF(AND('Recurring Transactions'!$J$46&lt;=EOMONTH($Q2453,0),$Q2453&lt;='Recurring Transactions'!$L$46),MAX(0,INT((MIN(EOMONTH($Q2453,0),'Recurring Transactions'!$L$46)-'Recurring Transactions'!$J$46)/14)+INT(-(MAX('Recurring Transactions'!$J$46,$Q2453)-'Recurring Transactions'!$J$46)/14)+1),0),IF('Recurring Transactions'!$F$46="Quarterly",IF(AND(AND('Recurring Transactions'!$J$46&lt;=EOMONTH($Q2453,0),$Q2453&lt;='Recurring Transactions'!$L$46),MOD((YEAR($Q2453)-YEAR('Recurring Transactions'!$J$46))*12+MONTH($Q2453)-MONTH('Recurring Transactions'!$J$46),3)=0),1,0),IF('Recurring Transactions'!$F$46="Annually",IF(AND(AND('Recurring Transactions'!$J$46&lt;=EOMONTH($Q2453,0),$Q2453&lt;='Recurring Transactions'!$L$46),MONTH($Q2453)=MONTH('Recurring Transactions'!$J$46)),1,0),0)))))))*'Recurring Transactions'!$D$46)</f>
        <v/>
      </c>
    </row>
    <row r="2454">
      <c r="N2454" s="126">
        <f>'Recurring Transactions'!$A$46</f>
        <v/>
      </c>
      <c r="O2454" s="126">
        <f>'Recurring Transactions'!$B$46</f>
        <v/>
      </c>
      <c r="P2454" s="126">
        <f>'Recurring Transactions'!$E$46</f>
        <v/>
      </c>
      <c r="Q2454" s="72">
        <f>IF('Recurring Transactions'!$J$46="","",EDATE('Recurring Transactions'!$J$46,32))</f>
        <v/>
      </c>
      <c r="R2454" s="126">
        <f>IF($Q2454="","",TEXT($Q2454,"mmm yyyy"))</f>
        <v/>
      </c>
      <c r="S2454" s="124">
        <f>IF(OR('Recurring Transactions'!$A$46="",$Q2454=""),0,(IF('Recurring Transactions'!$F$46="Monthly",IF(AND('Recurring Transactions'!$J$46&lt;=EOMONTH($Q2454,0),$Q2454&lt;='Recurring Transactions'!$L$46),1,0),IF('Recurring Transactions'!$F$46="Semi-monthly",IF(AND('Recurring Transactions'!$J$46&lt;=EOMONTH($Q2454,0),$Q2454&lt;='Recurring Transactions'!$L$46),2,0),IF('Recurring Transactions'!$F$46="Weekly",IF(AND('Recurring Transactions'!$J$46&lt;=EOMONTH($Q2454,0),$Q2454&lt;='Recurring Transactions'!$L$46),MAX(0,INT((MIN(EOMONTH($Q2454,0),'Recurring Transactions'!$L$46)-'Recurring Transactions'!$J$46)/7)+INT(-(MAX('Recurring Transactions'!$J$46,$Q2454)-'Recurring Transactions'!$J$46)/7)+1),0),IF('Recurring Transactions'!$F$46="Bi-weekly",IF(AND('Recurring Transactions'!$J$46&lt;=EOMONTH($Q2454,0),$Q2454&lt;='Recurring Transactions'!$L$46),MAX(0,INT((MIN(EOMONTH($Q2454,0),'Recurring Transactions'!$L$46)-'Recurring Transactions'!$J$46)/14)+INT(-(MAX('Recurring Transactions'!$J$46,$Q2454)-'Recurring Transactions'!$J$46)/14)+1),0),IF('Recurring Transactions'!$F$46="Quarterly",IF(AND(AND('Recurring Transactions'!$J$46&lt;=EOMONTH($Q2454,0),$Q2454&lt;='Recurring Transactions'!$L$46),MOD((YEAR($Q2454)-YEAR('Recurring Transactions'!$J$46))*12+MONTH($Q2454)-MONTH('Recurring Transactions'!$J$46),3)=0),1,0),IF('Recurring Transactions'!$F$46="Annually",IF(AND(AND('Recurring Transactions'!$J$46&lt;=EOMONTH($Q2454,0),$Q2454&lt;='Recurring Transactions'!$L$46),MONTH($Q2454)=MONTH('Recurring Transactions'!$J$46)),1,0),0)))))))*'Recurring Transactions'!$D$46)</f>
        <v/>
      </c>
    </row>
    <row r="2455">
      <c r="N2455" s="126">
        <f>'Recurring Transactions'!$A$46</f>
        <v/>
      </c>
      <c r="O2455" s="126">
        <f>'Recurring Transactions'!$B$46</f>
        <v/>
      </c>
      <c r="P2455" s="126">
        <f>'Recurring Transactions'!$E$46</f>
        <v/>
      </c>
      <c r="Q2455" s="72">
        <f>IF('Recurring Transactions'!$J$46="","",EDATE('Recurring Transactions'!$J$46,33))</f>
        <v/>
      </c>
      <c r="R2455" s="126">
        <f>IF($Q2455="","",TEXT($Q2455,"mmm yyyy"))</f>
        <v/>
      </c>
      <c r="S2455" s="124">
        <f>IF(OR('Recurring Transactions'!$A$46="",$Q2455=""),0,(IF('Recurring Transactions'!$F$46="Monthly",IF(AND('Recurring Transactions'!$J$46&lt;=EOMONTH($Q2455,0),$Q2455&lt;='Recurring Transactions'!$L$46),1,0),IF('Recurring Transactions'!$F$46="Semi-monthly",IF(AND('Recurring Transactions'!$J$46&lt;=EOMONTH($Q2455,0),$Q2455&lt;='Recurring Transactions'!$L$46),2,0),IF('Recurring Transactions'!$F$46="Weekly",IF(AND('Recurring Transactions'!$J$46&lt;=EOMONTH($Q2455,0),$Q2455&lt;='Recurring Transactions'!$L$46),MAX(0,INT((MIN(EOMONTH($Q2455,0),'Recurring Transactions'!$L$46)-'Recurring Transactions'!$J$46)/7)+INT(-(MAX('Recurring Transactions'!$J$46,$Q2455)-'Recurring Transactions'!$J$46)/7)+1),0),IF('Recurring Transactions'!$F$46="Bi-weekly",IF(AND('Recurring Transactions'!$J$46&lt;=EOMONTH($Q2455,0),$Q2455&lt;='Recurring Transactions'!$L$46),MAX(0,INT((MIN(EOMONTH($Q2455,0),'Recurring Transactions'!$L$46)-'Recurring Transactions'!$J$46)/14)+INT(-(MAX('Recurring Transactions'!$J$46,$Q2455)-'Recurring Transactions'!$J$46)/14)+1),0),IF('Recurring Transactions'!$F$46="Quarterly",IF(AND(AND('Recurring Transactions'!$J$46&lt;=EOMONTH($Q2455,0),$Q2455&lt;='Recurring Transactions'!$L$46),MOD((YEAR($Q2455)-YEAR('Recurring Transactions'!$J$46))*12+MONTH($Q2455)-MONTH('Recurring Transactions'!$J$46),3)=0),1,0),IF('Recurring Transactions'!$F$46="Annually",IF(AND(AND('Recurring Transactions'!$J$46&lt;=EOMONTH($Q2455,0),$Q2455&lt;='Recurring Transactions'!$L$46),MONTH($Q2455)=MONTH('Recurring Transactions'!$J$46)),1,0),0)))))))*'Recurring Transactions'!$D$46)</f>
        <v/>
      </c>
    </row>
    <row r="2456">
      <c r="N2456" s="126">
        <f>'Recurring Transactions'!$A$46</f>
        <v/>
      </c>
      <c r="O2456" s="126">
        <f>'Recurring Transactions'!$B$46</f>
        <v/>
      </c>
      <c r="P2456" s="126">
        <f>'Recurring Transactions'!$E$46</f>
        <v/>
      </c>
      <c r="Q2456" s="72">
        <f>IF('Recurring Transactions'!$J$46="","",EDATE('Recurring Transactions'!$J$46,34))</f>
        <v/>
      </c>
      <c r="R2456" s="126">
        <f>IF($Q2456="","",TEXT($Q2456,"mmm yyyy"))</f>
        <v/>
      </c>
      <c r="S2456" s="124">
        <f>IF(OR('Recurring Transactions'!$A$46="",$Q2456=""),0,(IF('Recurring Transactions'!$F$46="Monthly",IF(AND('Recurring Transactions'!$J$46&lt;=EOMONTH($Q2456,0),$Q2456&lt;='Recurring Transactions'!$L$46),1,0),IF('Recurring Transactions'!$F$46="Semi-monthly",IF(AND('Recurring Transactions'!$J$46&lt;=EOMONTH($Q2456,0),$Q2456&lt;='Recurring Transactions'!$L$46),2,0),IF('Recurring Transactions'!$F$46="Weekly",IF(AND('Recurring Transactions'!$J$46&lt;=EOMONTH($Q2456,0),$Q2456&lt;='Recurring Transactions'!$L$46),MAX(0,INT((MIN(EOMONTH($Q2456,0),'Recurring Transactions'!$L$46)-'Recurring Transactions'!$J$46)/7)+INT(-(MAX('Recurring Transactions'!$J$46,$Q2456)-'Recurring Transactions'!$J$46)/7)+1),0),IF('Recurring Transactions'!$F$46="Bi-weekly",IF(AND('Recurring Transactions'!$J$46&lt;=EOMONTH($Q2456,0),$Q2456&lt;='Recurring Transactions'!$L$46),MAX(0,INT((MIN(EOMONTH($Q2456,0),'Recurring Transactions'!$L$46)-'Recurring Transactions'!$J$46)/14)+INT(-(MAX('Recurring Transactions'!$J$46,$Q2456)-'Recurring Transactions'!$J$46)/14)+1),0),IF('Recurring Transactions'!$F$46="Quarterly",IF(AND(AND('Recurring Transactions'!$J$46&lt;=EOMONTH($Q2456,0),$Q2456&lt;='Recurring Transactions'!$L$46),MOD((YEAR($Q2456)-YEAR('Recurring Transactions'!$J$46))*12+MONTH($Q2456)-MONTH('Recurring Transactions'!$J$46),3)=0),1,0),IF('Recurring Transactions'!$F$46="Annually",IF(AND(AND('Recurring Transactions'!$J$46&lt;=EOMONTH($Q2456,0),$Q2456&lt;='Recurring Transactions'!$L$46),MONTH($Q2456)=MONTH('Recurring Transactions'!$J$46)),1,0),0)))))))*'Recurring Transactions'!$D$46)</f>
        <v/>
      </c>
    </row>
    <row r="2457">
      <c r="N2457" s="126">
        <f>'Recurring Transactions'!$A$46</f>
        <v/>
      </c>
      <c r="O2457" s="126">
        <f>'Recurring Transactions'!$B$46</f>
        <v/>
      </c>
      <c r="P2457" s="126">
        <f>'Recurring Transactions'!$E$46</f>
        <v/>
      </c>
      <c r="Q2457" s="72">
        <f>IF('Recurring Transactions'!$J$46="","",EDATE('Recurring Transactions'!$J$46,35))</f>
        <v/>
      </c>
      <c r="R2457" s="126">
        <f>IF($Q2457="","",TEXT($Q2457,"mmm yyyy"))</f>
        <v/>
      </c>
      <c r="S2457" s="124">
        <f>IF(OR('Recurring Transactions'!$A$46="",$Q2457=""),0,(IF('Recurring Transactions'!$F$46="Monthly",IF(AND('Recurring Transactions'!$J$46&lt;=EOMONTH($Q2457,0),$Q2457&lt;='Recurring Transactions'!$L$46),1,0),IF('Recurring Transactions'!$F$46="Semi-monthly",IF(AND('Recurring Transactions'!$J$46&lt;=EOMONTH($Q2457,0),$Q2457&lt;='Recurring Transactions'!$L$46),2,0),IF('Recurring Transactions'!$F$46="Weekly",IF(AND('Recurring Transactions'!$J$46&lt;=EOMONTH($Q2457,0),$Q2457&lt;='Recurring Transactions'!$L$46),MAX(0,INT((MIN(EOMONTH($Q2457,0),'Recurring Transactions'!$L$46)-'Recurring Transactions'!$J$46)/7)+INT(-(MAX('Recurring Transactions'!$J$46,$Q2457)-'Recurring Transactions'!$J$46)/7)+1),0),IF('Recurring Transactions'!$F$46="Bi-weekly",IF(AND('Recurring Transactions'!$J$46&lt;=EOMONTH($Q2457,0),$Q2457&lt;='Recurring Transactions'!$L$46),MAX(0,INT((MIN(EOMONTH($Q2457,0),'Recurring Transactions'!$L$46)-'Recurring Transactions'!$J$46)/14)+INT(-(MAX('Recurring Transactions'!$J$46,$Q2457)-'Recurring Transactions'!$J$46)/14)+1),0),IF('Recurring Transactions'!$F$46="Quarterly",IF(AND(AND('Recurring Transactions'!$J$46&lt;=EOMONTH($Q2457,0),$Q2457&lt;='Recurring Transactions'!$L$46),MOD((YEAR($Q2457)-YEAR('Recurring Transactions'!$J$46))*12+MONTH($Q2457)-MONTH('Recurring Transactions'!$J$46),3)=0),1,0),IF('Recurring Transactions'!$F$46="Annually",IF(AND(AND('Recurring Transactions'!$J$46&lt;=EOMONTH($Q2457,0),$Q2457&lt;='Recurring Transactions'!$L$46),MONTH($Q2457)=MONTH('Recurring Transactions'!$J$46)),1,0),0)))))))*'Recurring Transactions'!$D$46)</f>
        <v/>
      </c>
    </row>
    <row r="2458">
      <c r="N2458" s="126">
        <f>'Recurring Transactions'!$A$46</f>
        <v/>
      </c>
      <c r="O2458" s="126">
        <f>'Recurring Transactions'!$B$46</f>
        <v/>
      </c>
      <c r="P2458" s="126">
        <f>'Recurring Transactions'!$E$46</f>
        <v/>
      </c>
      <c r="Q2458" s="72">
        <f>IF('Recurring Transactions'!$J$46="","",EDATE('Recurring Transactions'!$J$46,36))</f>
        <v/>
      </c>
      <c r="R2458" s="126">
        <f>IF($Q2458="","",TEXT($Q2458,"mmm yyyy"))</f>
        <v/>
      </c>
      <c r="S2458" s="124">
        <f>IF(OR('Recurring Transactions'!$A$46="",$Q2458=""),0,(IF('Recurring Transactions'!$F$46="Monthly",IF(AND('Recurring Transactions'!$J$46&lt;=EOMONTH($Q2458,0),$Q2458&lt;='Recurring Transactions'!$L$46),1,0),IF('Recurring Transactions'!$F$46="Semi-monthly",IF(AND('Recurring Transactions'!$J$46&lt;=EOMONTH($Q2458,0),$Q2458&lt;='Recurring Transactions'!$L$46),2,0),IF('Recurring Transactions'!$F$46="Weekly",IF(AND('Recurring Transactions'!$J$46&lt;=EOMONTH($Q2458,0),$Q2458&lt;='Recurring Transactions'!$L$46),MAX(0,INT((MIN(EOMONTH($Q2458,0),'Recurring Transactions'!$L$46)-'Recurring Transactions'!$J$46)/7)+INT(-(MAX('Recurring Transactions'!$J$46,$Q2458)-'Recurring Transactions'!$J$46)/7)+1),0),IF('Recurring Transactions'!$F$46="Bi-weekly",IF(AND('Recurring Transactions'!$J$46&lt;=EOMONTH($Q2458,0),$Q2458&lt;='Recurring Transactions'!$L$46),MAX(0,INT((MIN(EOMONTH($Q2458,0),'Recurring Transactions'!$L$46)-'Recurring Transactions'!$J$46)/14)+INT(-(MAX('Recurring Transactions'!$J$46,$Q2458)-'Recurring Transactions'!$J$46)/14)+1),0),IF('Recurring Transactions'!$F$46="Quarterly",IF(AND(AND('Recurring Transactions'!$J$46&lt;=EOMONTH($Q2458,0),$Q2458&lt;='Recurring Transactions'!$L$46),MOD((YEAR($Q2458)-YEAR('Recurring Transactions'!$J$46))*12+MONTH($Q2458)-MONTH('Recurring Transactions'!$J$46),3)=0),1,0),IF('Recurring Transactions'!$F$46="Annually",IF(AND(AND('Recurring Transactions'!$J$46&lt;=EOMONTH($Q2458,0),$Q2458&lt;='Recurring Transactions'!$L$46),MONTH($Q2458)=MONTH('Recurring Transactions'!$J$46)),1,0),0)))))))*'Recurring Transactions'!$D$46)</f>
        <v/>
      </c>
    </row>
    <row r="2459">
      <c r="N2459" s="126">
        <f>'Recurring Transactions'!$A$46</f>
        <v/>
      </c>
      <c r="O2459" s="126">
        <f>'Recurring Transactions'!$B$46</f>
        <v/>
      </c>
      <c r="P2459" s="126">
        <f>'Recurring Transactions'!$E$46</f>
        <v/>
      </c>
      <c r="Q2459" s="72">
        <f>IF('Recurring Transactions'!$J$46="","",EDATE('Recurring Transactions'!$J$46,37))</f>
        <v/>
      </c>
      <c r="R2459" s="126">
        <f>IF($Q2459="","",TEXT($Q2459,"mmm yyyy"))</f>
        <v/>
      </c>
      <c r="S2459" s="124">
        <f>IF(OR('Recurring Transactions'!$A$46="",$Q2459=""),0,(IF('Recurring Transactions'!$F$46="Monthly",IF(AND('Recurring Transactions'!$J$46&lt;=EOMONTH($Q2459,0),$Q2459&lt;='Recurring Transactions'!$L$46),1,0),IF('Recurring Transactions'!$F$46="Semi-monthly",IF(AND('Recurring Transactions'!$J$46&lt;=EOMONTH($Q2459,0),$Q2459&lt;='Recurring Transactions'!$L$46),2,0),IF('Recurring Transactions'!$F$46="Weekly",IF(AND('Recurring Transactions'!$J$46&lt;=EOMONTH($Q2459,0),$Q2459&lt;='Recurring Transactions'!$L$46),MAX(0,INT((MIN(EOMONTH($Q2459,0),'Recurring Transactions'!$L$46)-'Recurring Transactions'!$J$46)/7)+INT(-(MAX('Recurring Transactions'!$J$46,$Q2459)-'Recurring Transactions'!$J$46)/7)+1),0),IF('Recurring Transactions'!$F$46="Bi-weekly",IF(AND('Recurring Transactions'!$J$46&lt;=EOMONTH($Q2459,0),$Q2459&lt;='Recurring Transactions'!$L$46),MAX(0,INT((MIN(EOMONTH($Q2459,0),'Recurring Transactions'!$L$46)-'Recurring Transactions'!$J$46)/14)+INT(-(MAX('Recurring Transactions'!$J$46,$Q2459)-'Recurring Transactions'!$J$46)/14)+1),0),IF('Recurring Transactions'!$F$46="Quarterly",IF(AND(AND('Recurring Transactions'!$J$46&lt;=EOMONTH($Q2459,0),$Q2459&lt;='Recurring Transactions'!$L$46),MOD((YEAR($Q2459)-YEAR('Recurring Transactions'!$J$46))*12+MONTH($Q2459)-MONTH('Recurring Transactions'!$J$46),3)=0),1,0),IF('Recurring Transactions'!$F$46="Annually",IF(AND(AND('Recurring Transactions'!$J$46&lt;=EOMONTH($Q2459,0),$Q2459&lt;='Recurring Transactions'!$L$46),MONTH($Q2459)=MONTH('Recurring Transactions'!$J$46)),1,0),0)))))))*'Recurring Transactions'!$D$46)</f>
        <v/>
      </c>
    </row>
    <row r="2460">
      <c r="N2460" s="126">
        <f>'Recurring Transactions'!$A$46</f>
        <v/>
      </c>
      <c r="O2460" s="126">
        <f>'Recurring Transactions'!$B$46</f>
        <v/>
      </c>
      <c r="P2460" s="126">
        <f>'Recurring Transactions'!$E$46</f>
        <v/>
      </c>
      <c r="Q2460" s="72">
        <f>IF('Recurring Transactions'!$J$46="","",EDATE('Recurring Transactions'!$J$46,38))</f>
        <v/>
      </c>
      <c r="R2460" s="126">
        <f>IF($Q2460="","",TEXT($Q2460,"mmm yyyy"))</f>
        <v/>
      </c>
      <c r="S2460" s="124">
        <f>IF(OR('Recurring Transactions'!$A$46="",$Q2460=""),0,(IF('Recurring Transactions'!$F$46="Monthly",IF(AND('Recurring Transactions'!$J$46&lt;=EOMONTH($Q2460,0),$Q2460&lt;='Recurring Transactions'!$L$46),1,0),IF('Recurring Transactions'!$F$46="Semi-monthly",IF(AND('Recurring Transactions'!$J$46&lt;=EOMONTH($Q2460,0),$Q2460&lt;='Recurring Transactions'!$L$46),2,0),IF('Recurring Transactions'!$F$46="Weekly",IF(AND('Recurring Transactions'!$J$46&lt;=EOMONTH($Q2460,0),$Q2460&lt;='Recurring Transactions'!$L$46),MAX(0,INT((MIN(EOMONTH($Q2460,0),'Recurring Transactions'!$L$46)-'Recurring Transactions'!$J$46)/7)+INT(-(MAX('Recurring Transactions'!$J$46,$Q2460)-'Recurring Transactions'!$J$46)/7)+1),0),IF('Recurring Transactions'!$F$46="Bi-weekly",IF(AND('Recurring Transactions'!$J$46&lt;=EOMONTH($Q2460,0),$Q2460&lt;='Recurring Transactions'!$L$46),MAX(0,INT((MIN(EOMONTH($Q2460,0),'Recurring Transactions'!$L$46)-'Recurring Transactions'!$J$46)/14)+INT(-(MAX('Recurring Transactions'!$J$46,$Q2460)-'Recurring Transactions'!$J$46)/14)+1),0),IF('Recurring Transactions'!$F$46="Quarterly",IF(AND(AND('Recurring Transactions'!$J$46&lt;=EOMONTH($Q2460,0),$Q2460&lt;='Recurring Transactions'!$L$46),MOD((YEAR($Q2460)-YEAR('Recurring Transactions'!$J$46))*12+MONTH($Q2460)-MONTH('Recurring Transactions'!$J$46),3)=0),1,0),IF('Recurring Transactions'!$F$46="Annually",IF(AND(AND('Recurring Transactions'!$J$46&lt;=EOMONTH($Q2460,0),$Q2460&lt;='Recurring Transactions'!$L$46),MONTH($Q2460)=MONTH('Recurring Transactions'!$J$46)),1,0),0)))))))*'Recurring Transactions'!$D$46)</f>
        <v/>
      </c>
    </row>
    <row r="2461">
      <c r="N2461" s="126">
        <f>'Recurring Transactions'!$A$46</f>
        <v/>
      </c>
      <c r="O2461" s="126">
        <f>'Recurring Transactions'!$B$46</f>
        <v/>
      </c>
      <c r="P2461" s="126">
        <f>'Recurring Transactions'!$E$46</f>
        <v/>
      </c>
      <c r="Q2461" s="72">
        <f>IF('Recurring Transactions'!$J$46="","",EDATE('Recurring Transactions'!$J$46,39))</f>
        <v/>
      </c>
      <c r="R2461" s="126">
        <f>IF($Q2461="","",TEXT($Q2461,"mmm yyyy"))</f>
        <v/>
      </c>
      <c r="S2461" s="124">
        <f>IF(OR('Recurring Transactions'!$A$46="",$Q2461=""),0,(IF('Recurring Transactions'!$F$46="Monthly",IF(AND('Recurring Transactions'!$J$46&lt;=EOMONTH($Q2461,0),$Q2461&lt;='Recurring Transactions'!$L$46),1,0),IF('Recurring Transactions'!$F$46="Semi-monthly",IF(AND('Recurring Transactions'!$J$46&lt;=EOMONTH($Q2461,0),$Q2461&lt;='Recurring Transactions'!$L$46),2,0),IF('Recurring Transactions'!$F$46="Weekly",IF(AND('Recurring Transactions'!$J$46&lt;=EOMONTH($Q2461,0),$Q2461&lt;='Recurring Transactions'!$L$46),MAX(0,INT((MIN(EOMONTH($Q2461,0),'Recurring Transactions'!$L$46)-'Recurring Transactions'!$J$46)/7)+INT(-(MAX('Recurring Transactions'!$J$46,$Q2461)-'Recurring Transactions'!$J$46)/7)+1),0),IF('Recurring Transactions'!$F$46="Bi-weekly",IF(AND('Recurring Transactions'!$J$46&lt;=EOMONTH($Q2461,0),$Q2461&lt;='Recurring Transactions'!$L$46),MAX(0,INT((MIN(EOMONTH($Q2461,0),'Recurring Transactions'!$L$46)-'Recurring Transactions'!$J$46)/14)+INT(-(MAX('Recurring Transactions'!$J$46,$Q2461)-'Recurring Transactions'!$J$46)/14)+1),0),IF('Recurring Transactions'!$F$46="Quarterly",IF(AND(AND('Recurring Transactions'!$J$46&lt;=EOMONTH($Q2461,0),$Q2461&lt;='Recurring Transactions'!$L$46),MOD((YEAR($Q2461)-YEAR('Recurring Transactions'!$J$46))*12+MONTH($Q2461)-MONTH('Recurring Transactions'!$J$46),3)=0),1,0),IF('Recurring Transactions'!$F$46="Annually",IF(AND(AND('Recurring Transactions'!$J$46&lt;=EOMONTH($Q2461,0),$Q2461&lt;='Recurring Transactions'!$L$46),MONTH($Q2461)=MONTH('Recurring Transactions'!$J$46)),1,0),0)))))))*'Recurring Transactions'!$D$46)</f>
        <v/>
      </c>
    </row>
    <row r="2462">
      <c r="N2462" s="126">
        <f>'Recurring Transactions'!$A$46</f>
        <v/>
      </c>
      <c r="O2462" s="126">
        <f>'Recurring Transactions'!$B$46</f>
        <v/>
      </c>
      <c r="P2462" s="126">
        <f>'Recurring Transactions'!$E$46</f>
        <v/>
      </c>
      <c r="Q2462" s="72">
        <f>IF('Recurring Transactions'!$J$46="","",EDATE('Recurring Transactions'!$J$46,40))</f>
        <v/>
      </c>
      <c r="R2462" s="126">
        <f>IF($Q2462="","",TEXT($Q2462,"mmm yyyy"))</f>
        <v/>
      </c>
      <c r="S2462" s="124">
        <f>IF(OR('Recurring Transactions'!$A$46="",$Q2462=""),0,(IF('Recurring Transactions'!$F$46="Monthly",IF(AND('Recurring Transactions'!$J$46&lt;=EOMONTH($Q2462,0),$Q2462&lt;='Recurring Transactions'!$L$46),1,0),IF('Recurring Transactions'!$F$46="Semi-monthly",IF(AND('Recurring Transactions'!$J$46&lt;=EOMONTH($Q2462,0),$Q2462&lt;='Recurring Transactions'!$L$46),2,0),IF('Recurring Transactions'!$F$46="Weekly",IF(AND('Recurring Transactions'!$J$46&lt;=EOMONTH($Q2462,0),$Q2462&lt;='Recurring Transactions'!$L$46),MAX(0,INT((MIN(EOMONTH($Q2462,0),'Recurring Transactions'!$L$46)-'Recurring Transactions'!$J$46)/7)+INT(-(MAX('Recurring Transactions'!$J$46,$Q2462)-'Recurring Transactions'!$J$46)/7)+1),0),IF('Recurring Transactions'!$F$46="Bi-weekly",IF(AND('Recurring Transactions'!$J$46&lt;=EOMONTH($Q2462,0),$Q2462&lt;='Recurring Transactions'!$L$46),MAX(0,INT((MIN(EOMONTH($Q2462,0),'Recurring Transactions'!$L$46)-'Recurring Transactions'!$J$46)/14)+INT(-(MAX('Recurring Transactions'!$J$46,$Q2462)-'Recurring Transactions'!$J$46)/14)+1),0),IF('Recurring Transactions'!$F$46="Quarterly",IF(AND(AND('Recurring Transactions'!$J$46&lt;=EOMONTH($Q2462,0),$Q2462&lt;='Recurring Transactions'!$L$46),MOD((YEAR($Q2462)-YEAR('Recurring Transactions'!$J$46))*12+MONTH($Q2462)-MONTH('Recurring Transactions'!$J$46),3)=0),1,0),IF('Recurring Transactions'!$F$46="Annually",IF(AND(AND('Recurring Transactions'!$J$46&lt;=EOMONTH($Q2462,0),$Q2462&lt;='Recurring Transactions'!$L$46),MONTH($Q2462)=MONTH('Recurring Transactions'!$J$46)),1,0),0)))))))*'Recurring Transactions'!$D$46)</f>
        <v/>
      </c>
    </row>
    <row r="2463">
      <c r="N2463" s="126">
        <f>'Recurring Transactions'!$A$46</f>
        <v/>
      </c>
      <c r="O2463" s="126">
        <f>'Recurring Transactions'!$B$46</f>
        <v/>
      </c>
      <c r="P2463" s="126">
        <f>'Recurring Transactions'!$E$46</f>
        <v/>
      </c>
      <c r="Q2463" s="72">
        <f>IF('Recurring Transactions'!$J$46="","",EDATE('Recurring Transactions'!$J$46,41))</f>
        <v/>
      </c>
      <c r="R2463" s="126">
        <f>IF($Q2463="","",TEXT($Q2463,"mmm yyyy"))</f>
        <v/>
      </c>
      <c r="S2463" s="124">
        <f>IF(OR('Recurring Transactions'!$A$46="",$Q2463=""),0,(IF('Recurring Transactions'!$F$46="Monthly",IF(AND('Recurring Transactions'!$J$46&lt;=EOMONTH($Q2463,0),$Q2463&lt;='Recurring Transactions'!$L$46),1,0),IF('Recurring Transactions'!$F$46="Semi-monthly",IF(AND('Recurring Transactions'!$J$46&lt;=EOMONTH($Q2463,0),$Q2463&lt;='Recurring Transactions'!$L$46),2,0),IF('Recurring Transactions'!$F$46="Weekly",IF(AND('Recurring Transactions'!$J$46&lt;=EOMONTH($Q2463,0),$Q2463&lt;='Recurring Transactions'!$L$46),MAX(0,INT((MIN(EOMONTH($Q2463,0),'Recurring Transactions'!$L$46)-'Recurring Transactions'!$J$46)/7)+INT(-(MAX('Recurring Transactions'!$J$46,$Q2463)-'Recurring Transactions'!$J$46)/7)+1),0),IF('Recurring Transactions'!$F$46="Bi-weekly",IF(AND('Recurring Transactions'!$J$46&lt;=EOMONTH($Q2463,0),$Q2463&lt;='Recurring Transactions'!$L$46),MAX(0,INT((MIN(EOMONTH($Q2463,0),'Recurring Transactions'!$L$46)-'Recurring Transactions'!$J$46)/14)+INT(-(MAX('Recurring Transactions'!$J$46,$Q2463)-'Recurring Transactions'!$J$46)/14)+1),0),IF('Recurring Transactions'!$F$46="Quarterly",IF(AND(AND('Recurring Transactions'!$J$46&lt;=EOMONTH($Q2463,0),$Q2463&lt;='Recurring Transactions'!$L$46),MOD((YEAR($Q2463)-YEAR('Recurring Transactions'!$J$46))*12+MONTH($Q2463)-MONTH('Recurring Transactions'!$J$46),3)=0),1,0),IF('Recurring Transactions'!$F$46="Annually",IF(AND(AND('Recurring Transactions'!$J$46&lt;=EOMONTH($Q2463,0),$Q2463&lt;='Recurring Transactions'!$L$46),MONTH($Q2463)=MONTH('Recurring Transactions'!$J$46)),1,0),0)))))))*'Recurring Transactions'!$D$46)</f>
        <v/>
      </c>
    </row>
    <row r="2464">
      <c r="N2464" s="126">
        <f>'Recurring Transactions'!$A$46</f>
        <v/>
      </c>
      <c r="O2464" s="126">
        <f>'Recurring Transactions'!$B$46</f>
        <v/>
      </c>
      <c r="P2464" s="126">
        <f>'Recurring Transactions'!$E$46</f>
        <v/>
      </c>
      <c r="Q2464" s="72">
        <f>IF('Recurring Transactions'!$J$46="","",EDATE('Recurring Transactions'!$J$46,42))</f>
        <v/>
      </c>
      <c r="R2464" s="126">
        <f>IF($Q2464="","",TEXT($Q2464,"mmm yyyy"))</f>
        <v/>
      </c>
      <c r="S2464" s="124">
        <f>IF(OR('Recurring Transactions'!$A$46="",$Q2464=""),0,(IF('Recurring Transactions'!$F$46="Monthly",IF(AND('Recurring Transactions'!$J$46&lt;=EOMONTH($Q2464,0),$Q2464&lt;='Recurring Transactions'!$L$46),1,0),IF('Recurring Transactions'!$F$46="Semi-monthly",IF(AND('Recurring Transactions'!$J$46&lt;=EOMONTH($Q2464,0),$Q2464&lt;='Recurring Transactions'!$L$46),2,0),IF('Recurring Transactions'!$F$46="Weekly",IF(AND('Recurring Transactions'!$J$46&lt;=EOMONTH($Q2464,0),$Q2464&lt;='Recurring Transactions'!$L$46),MAX(0,INT((MIN(EOMONTH($Q2464,0),'Recurring Transactions'!$L$46)-'Recurring Transactions'!$J$46)/7)+INT(-(MAX('Recurring Transactions'!$J$46,$Q2464)-'Recurring Transactions'!$J$46)/7)+1),0),IF('Recurring Transactions'!$F$46="Bi-weekly",IF(AND('Recurring Transactions'!$J$46&lt;=EOMONTH($Q2464,0),$Q2464&lt;='Recurring Transactions'!$L$46),MAX(0,INT((MIN(EOMONTH($Q2464,0),'Recurring Transactions'!$L$46)-'Recurring Transactions'!$J$46)/14)+INT(-(MAX('Recurring Transactions'!$J$46,$Q2464)-'Recurring Transactions'!$J$46)/14)+1),0),IF('Recurring Transactions'!$F$46="Quarterly",IF(AND(AND('Recurring Transactions'!$J$46&lt;=EOMONTH($Q2464,0),$Q2464&lt;='Recurring Transactions'!$L$46),MOD((YEAR($Q2464)-YEAR('Recurring Transactions'!$J$46))*12+MONTH($Q2464)-MONTH('Recurring Transactions'!$J$46),3)=0),1,0),IF('Recurring Transactions'!$F$46="Annually",IF(AND(AND('Recurring Transactions'!$J$46&lt;=EOMONTH($Q2464,0),$Q2464&lt;='Recurring Transactions'!$L$46),MONTH($Q2464)=MONTH('Recurring Transactions'!$J$46)),1,0),0)))))))*'Recurring Transactions'!$D$46)</f>
        <v/>
      </c>
    </row>
    <row r="2465">
      <c r="N2465" s="126">
        <f>'Recurring Transactions'!$A$46</f>
        <v/>
      </c>
      <c r="O2465" s="126">
        <f>'Recurring Transactions'!$B$46</f>
        <v/>
      </c>
      <c r="P2465" s="126">
        <f>'Recurring Transactions'!$E$46</f>
        <v/>
      </c>
      <c r="Q2465" s="72">
        <f>IF('Recurring Transactions'!$J$46="","",EDATE('Recurring Transactions'!$J$46,43))</f>
        <v/>
      </c>
      <c r="R2465" s="126">
        <f>IF($Q2465="","",TEXT($Q2465,"mmm yyyy"))</f>
        <v/>
      </c>
      <c r="S2465" s="124">
        <f>IF(OR('Recurring Transactions'!$A$46="",$Q2465=""),0,(IF('Recurring Transactions'!$F$46="Monthly",IF(AND('Recurring Transactions'!$J$46&lt;=EOMONTH($Q2465,0),$Q2465&lt;='Recurring Transactions'!$L$46),1,0),IF('Recurring Transactions'!$F$46="Semi-monthly",IF(AND('Recurring Transactions'!$J$46&lt;=EOMONTH($Q2465,0),$Q2465&lt;='Recurring Transactions'!$L$46),2,0),IF('Recurring Transactions'!$F$46="Weekly",IF(AND('Recurring Transactions'!$J$46&lt;=EOMONTH($Q2465,0),$Q2465&lt;='Recurring Transactions'!$L$46),MAX(0,INT((MIN(EOMONTH($Q2465,0),'Recurring Transactions'!$L$46)-'Recurring Transactions'!$J$46)/7)+INT(-(MAX('Recurring Transactions'!$J$46,$Q2465)-'Recurring Transactions'!$J$46)/7)+1),0),IF('Recurring Transactions'!$F$46="Bi-weekly",IF(AND('Recurring Transactions'!$J$46&lt;=EOMONTH($Q2465,0),$Q2465&lt;='Recurring Transactions'!$L$46),MAX(0,INT((MIN(EOMONTH($Q2465,0),'Recurring Transactions'!$L$46)-'Recurring Transactions'!$J$46)/14)+INT(-(MAX('Recurring Transactions'!$J$46,$Q2465)-'Recurring Transactions'!$J$46)/14)+1),0),IF('Recurring Transactions'!$F$46="Quarterly",IF(AND(AND('Recurring Transactions'!$J$46&lt;=EOMONTH($Q2465,0),$Q2465&lt;='Recurring Transactions'!$L$46),MOD((YEAR($Q2465)-YEAR('Recurring Transactions'!$J$46))*12+MONTH($Q2465)-MONTH('Recurring Transactions'!$J$46),3)=0),1,0),IF('Recurring Transactions'!$F$46="Annually",IF(AND(AND('Recurring Transactions'!$J$46&lt;=EOMONTH($Q2465,0),$Q2465&lt;='Recurring Transactions'!$L$46),MONTH($Q2465)=MONTH('Recurring Transactions'!$J$46)),1,0),0)))))))*'Recurring Transactions'!$D$46)</f>
        <v/>
      </c>
    </row>
    <row r="2466">
      <c r="N2466" s="126">
        <f>'Recurring Transactions'!$A$46</f>
        <v/>
      </c>
      <c r="O2466" s="126">
        <f>'Recurring Transactions'!$B$46</f>
        <v/>
      </c>
      <c r="P2466" s="126">
        <f>'Recurring Transactions'!$E$46</f>
        <v/>
      </c>
      <c r="Q2466" s="72">
        <f>IF('Recurring Transactions'!$J$46="","",EDATE('Recurring Transactions'!$J$46,44))</f>
        <v/>
      </c>
      <c r="R2466" s="126">
        <f>IF($Q2466="","",TEXT($Q2466,"mmm yyyy"))</f>
        <v/>
      </c>
      <c r="S2466" s="124">
        <f>IF(OR('Recurring Transactions'!$A$46="",$Q2466=""),0,(IF('Recurring Transactions'!$F$46="Monthly",IF(AND('Recurring Transactions'!$J$46&lt;=EOMONTH($Q2466,0),$Q2466&lt;='Recurring Transactions'!$L$46),1,0),IF('Recurring Transactions'!$F$46="Semi-monthly",IF(AND('Recurring Transactions'!$J$46&lt;=EOMONTH($Q2466,0),$Q2466&lt;='Recurring Transactions'!$L$46),2,0),IF('Recurring Transactions'!$F$46="Weekly",IF(AND('Recurring Transactions'!$J$46&lt;=EOMONTH($Q2466,0),$Q2466&lt;='Recurring Transactions'!$L$46),MAX(0,INT((MIN(EOMONTH($Q2466,0),'Recurring Transactions'!$L$46)-'Recurring Transactions'!$J$46)/7)+INT(-(MAX('Recurring Transactions'!$J$46,$Q2466)-'Recurring Transactions'!$J$46)/7)+1),0),IF('Recurring Transactions'!$F$46="Bi-weekly",IF(AND('Recurring Transactions'!$J$46&lt;=EOMONTH($Q2466,0),$Q2466&lt;='Recurring Transactions'!$L$46),MAX(0,INT((MIN(EOMONTH($Q2466,0),'Recurring Transactions'!$L$46)-'Recurring Transactions'!$J$46)/14)+INT(-(MAX('Recurring Transactions'!$J$46,$Q2466)-'Recurring Transactions'!$J$46)/14)+1),0),IF('Recurring Transactions'!$F$46="Quarterly",IF(AND(AND('Recurring Transactions'!$J$46&lt;=EOMONTH($Q2466,0),$Q2466&lt;='Recurring Transactions'!$L$46),MOD((YEAR($Q2466)-YEAR('Recurring Transactions'!$J$46))*12+MONTH($Q2466)-MONTH('Recurring Transactions'!$J$46),3)=0),1,0),IF('Recurring Transactions'!$F$46="Annually",IF(AND(AND('Recurring Transactions'!$J$46&lt;=EOMONTH($Q2466,0),$Q2466&lt;='Recurring Transactions'!$L$46),MONTH($Q2466)=MONTH('Recurring Transactions'!$J$46)),1,0),0)))))))*'Recurring Transactions'!$D$46)</f>
        <v/>
      </c>
    </row>
    <row r="2467">
      <c r="N2467" s="126">
        <f>'Recurring Transactions'!$A$46</f>
        <v/>
      </c>
      <c r="O2467" s="126">
        <f>'Recurring Transactions'!$B$46</f>
        <v/>
      </c>
      <c r="P2467" s="126">
        <f>'Recurring Transactions'!$E$46</f>
        <v/>
      </c>
      <c r="Q2467" s="72">
        <f>IF('Recurring Transactions'!$J$46="","",EDATE('Recurring Transactions'!$J$46,45))</f>
        <v/>
      </c>
      <c r="R2467" s="126">
        <f>IF($Q2467="","",TEXT($Q2467,"mmm yyyy"))</f>
        <v/>
      </c>
      <c r="S2467" s="124">
        <f>IF(OR('Recurring Transactions'!$A$46="",$Q2467=""),0,(IF('Recurring Transactions'!$F$46="Monthly",IF(AND('Recurring Transactions'!$J$46&lt;=EOMONTH($Q2467,0),$Q2467&lt;='Recurring Transactions'!$L$46),1,0),IF('Recurring Transactions'!$F$46="Semi-monthly",IF(AND('Recurring Transactions'!$J$46&lt;=EOMONTH($Q2467,0),$Q2467&lt;='Recurring Transactions'!$L$46),2,0),IF('Recurring Transactions'!$F$46="Weekly",IF(AND('Recurring Transactions'!$J$46&lt;=EOMONTH($Q2467,0),$Q2467&lt;='Recurring Transactions'!$L$46),MAX(0,INT((MIN(EOMONTH($Q2467,0),'Recurring Transactions'!$L$46)-'Recurring Transactions'!$J$46)/7)+INT(-(MAX('Recurring Transactions'!$J$46,$Q2467)-'Recurring Transactions'!$J$46)/7)+1),0),IF('Recurring Transactions'!$F$46="Bi-weekly",IF(AND('Recurring Transactions'!$J$46&lt;=EOMONTH($Q2467,0),$Q2467&lt;='Recurring Transactions'!$L$46),MAX(0,INT((MIN(EOMONTH($Q2467,0),'Recurring Transactions'!$L$46)-'Recurring Transactions'!$J$46)/14)+INT(-(MAX('Recurring Transactions'!$J$46,$Q2467)-'Recurring Transactions'!$J$46)/14)+1),0),IF('Recurring Transactions'!$F$46="Quarterly",IF(AND(AND('Recurring Transactions'!$J$46&lt;=EOMONTH($Q2467,0),$Q2467&lt;='Recurring Transactions'!$L$46),MOD((YEAR($Q2467)-YEAR('Recurring Transactions'!$J$46))*12+MONTH($Q2467)-MONTH('Recurring Transactions'!$J$46),3)=0),1,0),IF('Recurring Transactions'!$F$46="Annually",IF(AND(AND('Recurring Transactions'!$J$46&lt;=EOMONTH($Q2467,0),$Q2467&lt;='Recurring Transactions'!$L$46),MONTH($Q2467)=MONTH('Recurring Transactions'!$J$46)),1,0),0)))))))*'Recurring Transactions'!$D$46)</f>
        <v/>
      </c>
    </row>
    <row r="2468">
      <c r="N2468" s="126">
        <f>'Recurring Transactions'!$A$46</f>
        <v/>
      </c>
      <c r="O2468" s="126">
        <f>'Recurring Transactions'!$B$46</f>
        <v/>
      </c>
      <c r="P2468" s="126">
        <f>'Recurring Transactions'!$E$46</f>
        <v/>
      </c>
      <c r="Q2468" s="72">
        <f>IF('Recurring Transactions'!$J$46="","",EDATE('Recurring Transactions'!$J$46,46))</f>
        <v/>
      </c>
      <c r="R2468" s="126">
        <f>IF($Q2468="","",TEXT($Q2468,"mmm yyyy"))</f>
        <v/>
      </c>
      <c r="S2468" s="124">
        <f>IF(OR('Recurring Transactions'!$A$46="",$Q2468=""),0,(IF('Recurring Transactions'!$F$46="Monthly",IF(AND('Recurring Transactions'!$J$46&lt;=EOMONTH($Q2468,0),$Q2468&lt;='Recurring Transactions'!$L$46),1,0),IF('Recurring Transactions'!$F$46="Semi-monthly",IF(AND('Recurring Transactions'!$J$46&lt;=EOMONTH($Q2468,0),$Q2468&lt;='Recurring Transactions'!$L$46),2,0),IF('Recurring Transactions'!$F$46="Weekly",IF(AND('Recurring Transactions'!$J$46&lt;=EOMONTH($Q2468,0),$Q2468&lt;='Recurring Transactions'!$L$46),MAX(0,INT((MIN(EOMONTH($Q2468,0),'Recurring Transactions'!$L$46)-'Recurring Transactions'!$J$46)/7)+INT(-(MAX('Recurring Transactions'!$J$46,$Q2468)-'Recurring Transactions'!$J$46)/7)+1),0),IF('Recurring Transactions'!$F$46="Bi-weekly",IF(AND('Recurring Transactions'!$J$46&lt;=EOMONTH($Q2468,0),$Q2468&lt;='Recurring Transactions'!$L$46),MAX(0,INT((MIN(EOMONTH($Q2468,0),'Recurring Transactions'!$L$46)-'Recurring Transactions'!$J$46)/14)+INT(-(MAX('Recurring Transactions'!$J$46,$Q2468)-'Recurring Transactions'!$J$46)/14)+1),0),IF('Recurring Transactions'!$F$46="Quarterly",IF(AND(AND('Recurring Transactions'!$J$46&lt;=EOMONTH($Q2468,0),$Q2468&lt;='Recurring Transactions'!$L$46),MOD((YEAR($Q2468)-YEAR('Recurring Transactions'!$J$46))*12+MONTH($Q2468)-MONTH('Recurring Transactions'!$J$46),3)=0),1,0),IF('Recurring Transactions'!$F$46="Annually",IF(AND(AND('Recurring Transactions'!$J$46&lt;=EOMONTH($Q2468,0),$Q2468&lt;='Recurring Transactions'!$L$46),MONTH($Q2468)=MONTH('Recurring Transactions'!$J$46)),1,0),0)))))))*'Recurring Transactions'!$D$46)</f>
        <v/>
      </c>
    </row>
    <row r="2469">
      <c r="N2469" s="126">
        <f>'Recurring Transactions'!$A$46</f>
        <v/>
      </c>
      <c r="O2469" s="126">
        <f>'Recurring Transactions'!$B$46</f>
        <v/>
      </c>
      <c r="P2469" s="126">
        <f>'Recurring Transactions'!$E$46</f>
        <v/>
      </c>
      <c r="Q2469" s="72">
        <f>IF('Recurring Transactions'!$J$46="","",EDATE('Recurring Transactions'!$J$46,47))</f>
        <v/>
      </c>
      <c r="R2469" s="126">
        <f>IF($Q2469="","",TEXT($Q2469,"mmm yyyy"))</f>
        <v/>
      </c>
      <c r="S2469" s="124">
        <f>IF(OR('Recurring Transactions'!$A$46="",$Q2469=""),0,(IF('Recurring Transactions'!$F$46="Monthly",IF(AND('Recurring Transactions'!$J$46&lt;=EOMONTH($Q2469,0),$Q2469&lt;='Recurring Transactions'!$L$46),1,0),IF('Recurring Transactions'!$F$46="Semi-monthly",IF(AND('Recurring Transactions'!$J$46&lt;=EOMONTH($Q2469,0),$Q2469&lt;='Recurring Transactions'!$L$46),2,0),IF('Recurring Transactions'!$F$46="Weekly",IF(AND('Recurring Transactions'!$J$46&lt;=EOMONTH($Q2469,0),$Q2469&lt;='Recurring Transactions'!$L$46),MAX(0,INT((MIN(EOMONTH($Q2469,0),'Recurring Transactions'!$L$46)-'Recurring Transactions'!$J$46)/7)+INT(-(MAX('Recurring Transactions'!$J$46,$Q2469)-'Recurring Transactions'!$J$46)/7)+1),0),IF('Recurring Transactions'!$F$46="Bi-weekly",IF(AND('Recurring Transactions'!$J$46&lt;=EOMONTH($Q2469,0),$Q2469&lt;='Recurring Transactions'!$L$46),MAX(0,INT((MIN(EOMONTH($Q2469,0),'Recurring Transactions'!$L$46)-'Recurring Transactions'!$J$46)/14)+INT(-(MAX('Recurring Transactions'!$J$46,$Q2469)-'Recurring Transactions'!$J$46)/14)+1),0),IF('Recurring Transactions'!$F$46="Quarterly",IF(AND(AND('Recurring Transactions'!$J$46&lt;=EOMONTH($Q2469,0),$Q2469&lt;='Recurring Transactions'!$L$46),MOD((YEAR($Q2469)-YEAR('Recurring Transactions'!$J$46))*12+MONTH($Q2469)-MONTH('Recurring Transactions'!$J$46),3)=0),1,0),IF('Recurring Transactions'!$F$46="Annually",IF(AND(AND('Recurring Transactions'!$J$46&lt;=EOMONTH($Q2469,0),$Q2469&lt;='Recurring Transactions'!$L$46),MONTH($Q2469)=MONTH('Recurring Transactions'!$J$46)),1,0),0)))))))*'Recurring Transactions'!$D$46)</f>
        <v/>
      </c>
    </row>
    <row r="2470">
      <c r="N2470" s="126">
        <f>'Recurring Transactions'!$A$46</f>
        <v/>
      </c>
      <c r="O2470" s="126">
        <f>'Recurring Transactions'!$B$46</f>
        <v/>
      </c>
      <c r="P2470" s="126">
        <f>'Recurring Transactions'!$E$46</f>
        <v/>
      </c>
      <c r="Q2470" s="72">
        <f>IF('Recurring Transactions'!$J$46="","",EDATE('Recurring Transactions'!$J$46,48))</f>
        <v/>
      </c>
      <c r="R2470" s="126">
        <f>IF($Q2470="","",TEXT($Q2470,"mmm yyyy"))</f>
        <v/>
      </c>
      <c r="S2470" s="124">
        <f>IF(OR('Recurring Transactions'!$A$46="",$Q2470=""),0,(IF('Recurring Transactions'!$F$46="Monthly",IF(AND('Recurring Transactions'!$J$46&lt;=EOMONTH($Q2470,0),$Q2470&lt;='Recurring Transactions'!$L$46),1,0),IF('Recurring Transactions'!$F$46="Semi-monthly",IF(AND('Recurring Transactions'!$J$46&lt;=EOMONTH($Q2470,0),$Q2470&lt;='Recurring Transactions'!$L$46),2,0),IF('Recurring Transactions'!$F$46="Weekly",IF(AND('Recurring Transactions'!$J$46&lt;=EOMONTH($Q2470,0),$Q2470&lt;='Recurring Transactions'!$L$46),MAX(0,INT((MIN(EOMONTH($Q2470,0),'Recurring Transactions'!$L$46)-'Recurring Transactions'!$J$46)/7)+INT(-(MAX('Recurring Transactions'!$J$46,$Q2470)-'Recurring Transactions'!$J$46)/7)+1),0),IF('Recurring Transactions'!$F$46="Bi-weekly",IF(AND('Recurring Transactions'!$J$46&lt;=EOMONTH($Q2470,0),$Q2470&lt;='Recurring Transactions'!$L$46),MAX(0,INT((MIN(EOMONTH($Q2470,0),'Recurring Transactions'!$L$46)-'Recurring Transactions'!$J$46)/14)+INT(-(MAX('Recurring Transactions'!$J$46,$Q2470)-'Recurring Transactions'!$J$46)/14)+1),0),IF('Recurring Transactions'!$F$46="Quarterly",IF(AND(AND('Recurring Transactions'!$J$46&lt;=EOMONTH($Q2470,0),$Q2470&lt;='Recurring Transactions'!$L$46),MOD((YEAR($Q2470)-YEAR('Recurring Transactions'!$J$46))*12+MONTH($Q2470)-MONTH('Recurring Transactions'!$J$46),3)=0),1,0),IF('Recurring Transactions'!$F$46="Annually",IF(AND(AND('Recurring Transactions'!$J$46&lt;=EOMONTH($Q2470,0),$Q2470&lt;='Recurring Transactions'!$L$46),MONTH($Q2470)=MONTH('Recurring Transactions'!$J$46)),1,0),0)))))))*'Recurring Transactions'!$D$46)</f>
        <v/>
      </c>
    </row>
    <row r="2471">
      <c r="N2471" s="126">
        <f>'Recurring Transactions'!$A$46</f>
        <v/>
      </c>
      <c r="O2471" s="126">
        <f>'Recurring Transactions'!$B$46</f>
        <v/>
      </c>
      <c r="P2471" s="126">
        <f>'Recurring Transactions'!$E$46</f>
        <v/>
      </c>
      <c r="Q2471" s="72">
        <f>IF('Recurring Transactions'!$J$46="","",EDATE('Recurring Transactions'!$J$46,49))</f>
        <v/>
      </c>
      <c r="R2471" s="126">
        <f>IF($Q2471="","",TEXT($Q2471,"mmm yyyy"))</f>
        <v/>
      </c>
      <c r="S2471" s="124">
        <f>IF(OR('Recurring Transactions'!$A$46="",$Q2471=""),0,(IF('Recurring Transactions'!$F$46="Monthly",IF(AND('Recurring Transactions'!$J$46&lt;=EOMONTH($Q2471,0),$Q2471&lt;='Recurring Transactions'!$L$46),1,0),IF('Recurring Transactions'!$F$46="Semi-monthly",IF(AND('Recurring Transactions'!$J$46&lt;=EOMONTH($Q2471,0),$Q2471&lt;='Recurring Transactions'!$L$46),2,0),IF('Recurring Transactions'!$F$46="Weekly",IF(AND('Recurring Transactions'!$J$46&lt;=EOMONTH($Q2471,0),$Q2471&lt;='Recurring Transactions'!$L$46),MAX(0,INT((MIN(EOMONTH($Q2471,0),'Recurring Transactions'!$L$46)-'Recurring Transactions'!$J$46)/7)+INT(-(MAX('Recurring Transactions'!$J$46,$Q2471)-'Recurring Transactions'!$J$46)/7)+1),0),IF('Recurring Transactions'!$F$46="Bi-weekly",IF(AND('Recurring Transactions'!$J$46&lt;=EOMONTH($Q2471,0),$Q2471&lt;='Recurring Transactions'!$L$46),MAX(0,INT((MIN(EOMONTH($Q2471,0),'Recurring Transactions'!$L$46)-'Recurring Transactions'!$J$46)/14)+INT(-(MAX('Recurring Transactions'!$J$46,$Q2471)-'Recurring Transactions'!$J$46)/14)+1),0),IF('Recurring Transactions'!$F$46="Quarterly",IF(AND(AND('Recurring Transactions'!$J$46&lt;=EOMONTH($Q2471,0),$Q2471&lt;='Recurring Transactions'!$L$46),MOD((YEAR($Q2471)-YEAR('Recurring Transactions'!$J$46))*12+MONTH($Q2471)-MONTH('Recurring Transactions'!$J$46),3)=0),1,0),IF('Recurring Transactions'!$F$46="Annually",IF(AND(AND('Recurring Transactions'!$J$46&lt;=EOMONTH($Q2471,0),$Q2471&lt;='Recurring Transactions'!$L$46),MONTH($Q2471)=MONTH('Recurring Transactions'!$J$46)),1,0),0)))))))*'Recurring Transactions'!$D$46)</f>
        <v/>
      </c>
    </row>
    <row r="2472">
      <c r="N2472" s="126">
        <f>'Recurring Transactions'!$A$46</f>
        <v/>
      </c>
      <c r="O2472" s="126">
        <f>'Recurring Transactions'!$B$46</f>
        <v/>
      </c>
      <c r="P2472" s="126">
        <f>'Recurring Transactions'!$E$46</f>
        <v/>
      </c>
      <c r="Q2472" s="72">
        <f>IF('Recurring Transactions'!$J$46="","",EDATE('Recurring Transactions'!$J$46,50))</f>
        <v/>
      </c>
      <c r="R2472" s="126">
        <f>IF($Q2472="","",TEXT($Q2472,"mmm yyyy"))</f>
        <v/>
      </c>
      <c r="S2472" s="124">
        <f>IF(OR('Recurring Transactions'!$A$46="",$Q2472=""),0,(IF('Recurring Transactions'!$F$46="Monthly",IF(AND('Recurring Transactions'!$J$46&lt;=EOMONTH($Q2472,0),$Q2472&lt;='Recurring Transactions'!$L$46),1,0),IF('Recurring Transactions'!$F$46="Semi-monthly",IF(AND('Recurring Transactions'!$J$46&lt;=EOMONTH($Q2472,0),$Q2472&lt;='Recurring Transactions'!$L$46),2,0),IF('Recurring Transactions'!$F$46="Weekly",IF(AND('Recurring Transactions'!$J$46&lt;=EOMONTH($Q2472,0),$Q2472&lt;='Recurring Transactions'!$L$46),MAX(0,INT((MIN(EOMONTH($Q2472,0),'Recurring Transactions'!$L$46)-'Recurring Transactions'!$J$46)/7)+INT(-(MAX('Recurring Transactions'!$J$46,$Q2472)-'Recurring Transactions'!$J$46)/7)+1),0),IF('Recurring Transactions'!$F$46="Bi-weekly",IF(AND('Recurring Transactions'!$J$46&lt;=EOMONTH($Q2472,0),$Q2472&lt;='Recurring Transactions'!$L$46),MAX(0,INT((MIN(EOMONTH($Q2472,0),'Recurring Transactions'!$L$46)-'Recurring Transactions'!$J$46)/14)+INT(-(MAX('Recurring Transactions'!$J$46,$Q2472)-'Recurring Transactions'!$J$46)/14)+1),0),IF('Recurring Transactions'!$F$46="Quarterly",IF(AND(AND('Recurring Transactions'!$J$46&lt;=EOMONTH($Q2472,0),$Q2472&lt;='Recurring Transactions'!$L$46),MOD((YEAR($Q2472)-YEAR('Recurring Transactions'!$J$46))*12+MONTH($Q2472)-MONTH('Recurring Transactions'!$J$46),3)=0),1,0),IF('Recurring Transactions'!$F$46="Annually",IF(AND(AND('Recurring Transactions'!$J$46&lt;=EOMONTH($Q2472,0),$Q2472&lt;='Recurring Transactions'!$L$46),MONTH($Q2472)=MONTH('Recurring Transactions'!$J$46)),1,0),0)))))))*'Recurring Transactions'!$D$46)</f>
        <v/>
      </c>
    </row>
    <row r="2473">
      <c r="N2473" s="126">
        <f>'Recurring Transactions'!$A$46</f>
        <v/>
      </c>
      <c r="O2473" s="126">
        <f>'Recurring Transactions'!$B$46</f>
        <v/>
      </c>
      <c r="P2473" s="126">
        <f>'Recurring Transactions'!$E$46</f>
        <v/>
      </c>
      <c r="Q2473" s="72">
        <f>IF('Recurring Transactions'!$J$46="","",EDATE('Recurring Transactions'!$J$46,51))</f>
        <v/>
      </c>
      <c r="R2473" s="126">
        <f>IF($Q2473="","",TEXT($Q2473,"mmm yyyy"))</f>
        <v/>
      </c>
      <c r="S2473" s="124">
        <f>IF(OR('Recurring Transactions'!$A$46="",$Q2473=""),0,(IF('Recurring Transactions'!$F$46="Monthly",IF(AND('Recurring Transactions'!$J$46&lt;=EOMONTH($Q2473,0),$Q2473&lt;='Recurring Transactions'!$L$46),1,0),IF('Recurring Transactions'!$F$46="Semi-monthly",IF(AND('Recurring Transactions'!$J$46&lt;=EOMONTH($Q2473,0),$Q2473&lt;='Recurring Transactions'!$L$46),2,0),IF('Recurring Transactions'!$F$46="Weekly",IF(AND('Recurring Transactions'!$J$46&lt;=EOMONTH($Q2473,0),$Q2473&lt;='Recurring Transactions'!$L$46),MAX(0,INT((MIN(EOMONTH($Q2473,0),'Recurring Transactions'!$L$46)-'Recurring Transactions'!$J$46)/7)+INT(-(MAX('Recurring Transactions'!$J$46,$Q2473)-'Recurring Transactions'!$J$46)/7)+1),0),IF('Recurring Transactions'!$F$46="Bi-weekly",IF(AND('Recurring Transactions'!$J$46&lt;=EOMONTH($Q2473,0),$Q2473&lt;='Recurring Transactions'!$L$46),MAX(0,INT((MIN(EOMONTH($Q2473,0),'Recurring Transactions'!$L$46)-'Recurring Transactions'!$J$46)/14)+INT(-(MAX('Recurring Transactions'!$J$46,$Q2473)-'Recurring Transactions'!$J$46)/14)+1),0),IF('Recurring Transactions'!$F$46="Quarterly",IF(AND(AND('Recurring Transactions'!$J$46&lt;=EOMONTH($Q2473,0),$Q2473&lt;='Recurring Transactions'!$L$46),MOD((YEAR($Q2473)-YEAR('Recurring Transactions'!$J$46))*12+MONTH($Q2473)-MONTH('Recurring Transactions'!$J$46),3)=0),1,0),IF('Recurring Transactions'!$F$46="Annually",IF(AND(AND('Recurring Transactions'!$J$46&lt;=EOMONTH($Q2473,0),$Q2473&lt;='Recurring Transactions'!$L$46),MONTH($Q2473)=MONTH('Recurring Transactions'!$J$46)),1,0),0)))))))*'Recurring Transactions'!$D$46)</f>
        <v/>
      </c>
    </row>
    <row r="2474">
      <c r="N2474" s="126">
        <f>'Recurring Transactions'!$A$46</f>
        <v/>
      </c>
      <c r="O2474" s="126">
        <f>'Recurring Transactions'!$B$46</f>
        <v/>
      </c>
      <c r="P2474" s="126">
        <f>'Recurring Transactions'!$E$46</f>
        <v/>
      </c>
      <c r="Q2474" s="72">
        <f>IF('Recurring Transactions'!$J$46="","",EDATE('Recurring Transactions'!$J$46,52))</f>
        <v/>
      </c>
      <c r="R2474" s="126">
        <f>IF($Q2474="","",TEXT($Q2474,"mmm yyyy"))</f>
        <v/>
      </c>
      <c r="S2474" s="124">
        <f>IF(OR('Recurring Transactions'!$A$46="",$Q2474=""),0,(IF('Recurring Transactions'!$F$46="Monthly",IF(AND('Recurring Transactions'!$J$46&lt;=EOMONTH($Q2474,0),$Q2474&lt;='Recurring Transactions'!$L$46),1,0),IF('Recurring Transactions'!$F$46="Semi-monthly",IF(AND('Recurring Transactions'!$J$46&lt;=EOMONTH($Q2474,0),$Q2474&lt;='Recurring Transactions'!$L$46),2,0),IF('Recurring Transactions'!$F$46="Weekly",IF(AND('Recurring Transactions'!$J$46&lt;=EOMONTH($Q2474,0),$Q2474&lt;='Recurring Transactions'!$L$46),MAX(0,INT((MIN(EOMONTH($Q2474,0),'Recurring Transactions'!$L$46)-'Recurring Transactions'!$J$46)/7)+INT(-(MAX('Recurring Transactions'!$J$46,$Q2474)-'Recurring Transactions'!$J$46)/7)+1),0),IF('Recurring Transactions'!$F$46="Bi-weekly",IF(AND('Recurring Transactions'!$J$46&lt;=EOMONTH($Q2474,0),$Q2474&lt;='Recurring Transactions'!$L$46),MAX(0,INT((MIN(EOMONTH($Q2474,0),'Recurring Transactions'!$L$46)-'Recurring Transactions'!$J$46)/14)+INT(-(MAX('Recurring Transactions'!$J$46,$Q2474)-'Recurring Transactions'!$J$46)/14)+1),0),IF('Recurring Transactions'!$F$46="Quarterly",IF(AND(AND('Recurring Transactions'!$J$46&lt;=EOMONTH($Q2474,0),$Q2474&lt;='Recurring Transactions'!$L$46),MOD((YEAR($Q2474)-YEAR('Recurring Transactions'!$J$46))*12+MONTH($Q2474)-MONTH('Recurring Transactions'!$J$46),3)=0),1,0),IF('Recurring Transactions'!$F$46="Annually",IF(AND(AND('Recurring Transactions'!$J$46&lt;=EOMONTH($Q2474,0),$Q2474&lt;='Recurring Transactions'!$L$46),MONTH($Q2474)=MONTH('Recurring Transactions'!$J$46)),1,0),0)))))))*'Recurring Transactions'!$D$46)</f>
        <v/>
      </c>
    </row>
    <row r="2475">
      <c r="N2475" s="126">
        <f>'Recurring Transactions'!$A$46</f>
        <v/>
      </c>
      <c r="O2475" s="126">
        <f>'Recurring Transactions'!$B$46</f>
        <v/>
      </c>
      <c r="P2475" s="126">
        <f>'Recurring Transactions'!$E$46</f>
        <v/>
      </c>
      <c r="Q2475" s="72">
        <f>IF('Recurring Transactions'!$J$46="","",EDATE('Recurring Transactions'!$J$46,53))</f>
        <v/>
      </c>
      <c r="R2475" s="126">
        <f>IF($Q2475="","",TEXT($Q2475,"mmm yyyy"))</f>
        <v/>
      </c>
      <c r="S2475" s="124">
        <f>IF(OR('Recurring Transactions'!$A$46="",$Q2475=""),0,(IF('Recurring Transactions'!$F$46="Monthly",IF(AND('Recurring Transactions'!$J$46&lt;=EOMONTH($Q2475,0),$Q2475&lt;='Recurring Transactions'!$L$46),1,0),IF('Recurring Transactions'!$F$46="Semi-monthly",IF(AND('Recurring Transactions'!$J$46&lt;=EOMONTH($Q2475,0),$Q2475&lt;='Recurring Transactions'!$L$46),2,0),IF('Recurring Transactions'!$F$46="Weekly",IF(AND('Recurring Transactions'!$J$46&lt;=EOMONTH($Q2475,0),$Q2475&lt;='Recurring Transactions'!$L$46),MAX(0,INT((MIN(EOMONTH($Q2475,0),'Recurring Transactions'!$L$46)-'Recurring Transactions'!$J$46)/7)+INT(-(MAX('Recurring Transactions'!$J$46,$Q2475)-'Recurring Transactions'!$J$46)/7)+1),0),IF('Recurring Transactions'!$F$46="Bi-weekly",IF(AND('Recurring Transactions'!$J$46&lt;=EOMONTH($Q2475,0),$Q2475&lt;='Recurring Transactions'!$L$46),MAX(0,INT((MIN(EOMONTH($Q2475,0),'Recurring Transactions'!$L$46)-'Recurring Transactions'!$J$46)/14)+INT(-(MAX('Recurring Transactions'!$J$46,$Q2475)-'Recurring Transactions'!$J$46)/14)+1),0),IF('Recurring Transactions'!$F$46="Quarterly",IF(AND(AND('Recurring Transactions'!$J$46&lt;=EOMONTH($Q2475,0),$Q2475&lt;='Recurring Transactions'!$L$46),MOD((YEAR($Q2475)-YEAR('Recurring Transactions'!$J$46))*12+MONTH($Q2475)-MONTH('Recurring Transactions'!$J$46),3)=0),1,0),IF('Recurring Transactions'!$F$46="Annually",IF(AND(AND('Recurring Transactions'!$J$46&lt;=EOMONTH($Q2475,0),$Q2475&lt;='Recurring Transactions'!$L$46),MONTH($Q2475)=MONTH('Recurring Transactions'!$J$46)),1,0),0)))))))*'Recurring Transactions'!$D$46)</f>
        <v/>
      </c>
    </row>
    <row r="2476">
      <c r="N2476" s="126">
        <f>'Recurring Transactions'!$A$46</f>
        <v/>
      </c>
      <c r="O2476" s="126">
        <f>'Recurring Transactions'!$B$46</f>
        <v/>
      </c>
      <c r="P2476" s="126">
        <f>'Recurring Transactions'!$E$46</f>
        <v/>
      </c>
      <c r="Q2476" s="72">
        <f>IF('Recurring Transactions'!$J$46="","",EDATE('Recurring Transactions'!$J$46,54))</f>
        <v/>
      </c>
      <c r="R2476" s="126">
        <f>IF($Q2476="","",TEXT($Q2476,"mmm yyyy"))</f>
        <v/>
      </c>
      <c r="S2476" s="124">
        <f>IF(OR('Recurring Transactions'!$A$46="",$Q2476=""),0,(IF('Recurring Transactions'!$F$46="Monthly",IF(AND('Recurring Transactions'!$J$46&lt;=EOMONTH($Q2476,0),$Q2476&lt;='Recurring Transactions'!$L$46),1,0),IF('Recurring Transactions'!$F$46="Semi-monthly",IF(AND('Recurring Transactions'!$J$46&lt;=EOMONTH($Q2476,0),$Q2476&lt;='Recurring Transactions'!$L$46),2,0),IF('Recurring Transactions'!$F$46="Weekly",IF(AND('Recurring Transactions'!$J$46&lt;=EOMONTH($Q2476,0),$Q2476&lt;='Recurring Transactions'!$L$46),MAX(0,INT((MIN(EOMONTH($Q2476,0),'Recurring Transactions'!$L$46)-'Recurring Transactions'!$J$46)/7)+INT(-(MAX('Recurring Transactions'!$J$46,$Q2476)-'Recurring Transactions'!$J$46)/7)+1),0),IF('Recurring Transactions'!$F$46="Bi-weekly",IF(AND('Recurring Transactions'!$J$46&lt;=EOMONTH($Q2476,0),$Q2476&lt;='Recurring Transactions'!$L$46),MAX(0,INT((MIN(EOMONTH($Q2476,0),'Recurring Transactions'!$L$46)-'Recurring Transactions'!$J$46)/14)+INT(-(MAX('Recurring Transactions'!$J$46,$Q2476)-'Recurring Transactions'!$J$46)/14)+1),0),IF('Recurring Transactions'!$F$46="Quarterly",IF(AND(AND('Recurring Transactions'!$J$46&lt;=EOMONTH($Q2476,0),$Q2476&lt;='Recurring Transactions'!$L$46),MOD((YEAR($Q2476)-YEAR('Recurring Transactions'!$J$46))*12+MONTH($Q2476)-MONTH('Recurring Transactions'!$J$46),3)=0),1,0),IF('Recurring Transactions'!$F$46="Annually",IF(AND(AND('Recurring Transactions'!$J$46&lt;=EOMONTH($Q2476,0),$Q2476&lt;='Recurring Transactions'!$L$46),MONTH($Q2476)=MONTH('Recurring Transactions'!$J$46)),1,0),0)))))))*'Recurring Transactions'!$D$46)</f>
        <v/>
      </c>
    </row>
    <row r="2477">
      <c r="N2477" s="126">
        <f>'Recurring Transactions'!$A$46</f>
        <v/>
      </c>
      <c r="O2477" s="126">
        <f>'Recurring Transactions'!$B$46</f>
        <v/>
      </c>
      <c r="P2477" s="126">
        <f>'Recurring Transactions'!$E$46</f>
        <v/>
      </c>
      <c r="Q2477" s="72">
        <f>IF('Recurring Transactions'!$J$46="","",EDATE('Recurring Transactions'!$J$46,55))</f>
        <v/>
      </c>
      <c r="R2477" s="126">
        <f>IF($Q2477="","",TEXT($Q2477,"mmm yyyy"))</f>
        <v/>
      </c>
      <c r="S2477" s="124">
        <f>IF(OR('Recurring Transactions'!$A$46="",$Q2477=""),0,(IF('Recurring Transactions'!$F$46="Monthly",IF(AND('Recurring Transactions'!$J$46&lt;=EOMONTH($Q2477,0),$Q2477&lt;='Recurring Transactions'!$L$46),1,0),IF('Recurring Transactions'!$F$46="Semi-monthly",IF(AND('Recurring Transactions'!$J$46&lt;=EOMONTH($Q2477,0),$Q2477&lt;='Recurring Transactions'!$L$46),2,0),IF('Recurring Transactions'!$F$46="Weekly",IF(AND('Recurring Transactions'!$J$46&lt;=EOMONTH($Q2477,0),$Q2477&lt;='Recurring Transactions'!$L$46),MAX(0,INT((MIN(EOMONTH($Q2477,0),'Recurring Transactions'!$L$46)-'Recurring Transactions'!$J$46)/7)+INT(-(MAX('Recurring Transactions'!$J$46,$Q2477)-'Recurring Transactions'!$J$46)/7)+1),0),IF('Recurring Transactions'!$F$46="Bi-weekly",IF(AND('Recurring Transactions'!$J$46&lt;=EOMONTH($Q2477,0),$Q2477&lt;='Recurring Transactions'!$L$46),MAX(0,INT((MIN(EOMONTH($Q2477,0),'Recurring Transactions'!$L$46)-'Recurring Transactions'!$J$46)/14)+INT(-(MAX('Recurring Transactions'!$J$46,$Q2477)-'Recurring Transactions'!$J$46)/14)+1),0),IF('Recurring Transactions'!$F$46="Quarterly",IF(AND(AND('Recurring Transactions'!$J$46&lt;=EOMONTH($Q2477,0),$Q2477&lt;='Recurring Transactions'!$L$46),MOD((YEAR($Q2477)-YEAR('Recurring Transactions'!$J$46))*12+MONTH($Q2477)-MONTH('Recurring Transactions'!$J$46),3)=0),1,0),IF('Recurring Transactions'!$F$46="Annually",IF(AND(AND('Recurring Transactions'!$J$46&lt;=EOMONTH($Q2477,0),$Q2477&lt;='Recurring Transactions'!$L$46),MONTH($Q2477)=MONTH('Recurring Transactions'!$J$46)),1,0),0)))))))*'Recurring Transactions'!$D$46)</f>
        <v/>
      </c>
    </row>
    <row r="2478">
      <c r="N2478" s="126">
        <f>'Recurring Transactions'!$A$46</f>
        <v/>
      </c>
      <c r="O2478" s="126">
        <f>'Recurring Transactions'!$B$46</f>
        <v/>
      </c>
      <c r="P2478" s="126">
        <f>'Recurring Transactions'!$E$46</f>
        <v/>
      </c>
      <c r="Q2478" s="72">
        <f>IF('Recurring Transactions'!$J$46="","",EDATE('Recurring Transactions'!$J$46,56))</f>
        <v/>
      </c>
      <c r="R2478" s="126">
        <f>IF($Q2478="","",TEXT($Q2478,"mmm yyyy"))</f>
        <v/>
      </c>
      <c r="S2478" s="124">
        <f>IF(OR('Recurring Transactions'!$A$46="",$Q2478=""),0,(IF('Recurring Transactions'!$F$46="Monthly",IF(AND('Recurring Transactions'!$J$46&lt;=EOMONTH($Q2478,0),$Q2478&lt;='Recurring Transactions'!$L$46),1,0),IF('Recurring Transactions'!$F$46="Semi-monthly",IF(AND('Recurring Transactions'!$J$46&lt;=EOMONTH($Q2478,0),$Q2478&lt;='Recurring Transactions'!$L$46),2,0),IF('Recurring Transactions'!$F$46="Weekly",IF(AND('Recurring Transactions'!$J$46&lt;=EOMONTH($Q2478,0),$Q2478&lt;='Recurring Transactions'!$L$46),MAX(0,INT((MIN(EOMONTH($Q2478,0),'Recurring Transactions'!$L$46)-'Recurring Transactions'!$J$46)/7)+INT(-(MAX('Recurring Transactions'!$J$46,$Q2478)-'Recurring Transactions'!$J$46)/7)+1),0),IF('Recurring Transactions'!$F$46="Bi-weekly",IF(AND('Recurring Transactions'!$J$46&lt;=EOMONTH($Q2478,0),$Q2478&lt;='Recurring Transactions'!$L$46),MAX(0,INT((MIN(EOMONTH($Q2478,0),'Recurring Transactions'!$L$46)-'Recurring Transactions'!$J$46)/14)+INT(-(MAX('Recurring Transactions'!$J$46,$Q2478)-'Recurring Transactions'!$J$46)/14)+1),0),IF('Recurring Transactions'!$F$46="Quarterly",IF(AND(AND('Recurring Transactions'!$J$46&lt;=EOMONTH($Q2478,0),$Q2478&lt;='Recurring Transactions'!$L$46),MOD((YEAR($Q2478)-YEAR('Recurring Transactions'!$J$46))*12+MONTH($Q2478)-MONTH('Recurring Transactions'!$J$46),3)=0),1,0),IF('Recurring Transactions'!$F$46="Annually",IF(AND(AND('Recurring Transactions'!$J$46&lt;=EOMONTH($Q2478,0),$Q2478&lt;='Recurring Transactions'!$L$46),MONTH($Q2478)=MONTH('Recurring Transactions'!$J$46)),1,0),0)))))))*'Recurring Transactions'!$D$46)</f>
        <v/>
      </c>
    </row>
    <row r="2479">
      <c r="N2479" s="126">
        <f>'Recurring Transactions'!$A$46</f>
        <v/>
      </c>
      <c r="O2479" s="126">
        <f>'Recurring Transactions'!$B$46</f>
        <v/>
      </c>
      <c r="P2479" s="126">
        <f>'Recurring Transactions'!$E$46</f>
        <v/>
      </c>
      <c r="Q2479" s="72">
        <f>IF('Recurring Transactions'!$J$46="","",EDATE('Recurring Transactions'!$J$46,57))</f>
        <v/>
      </c>
      <c r="R2479" s="126">
        <f>IF($Q2479="","",TEXT($Q2479,"mmm yyyy"))</f>
        <v/>
      </c>
      <c r="S2479" s="124">
        <f>IF(OR('Recurring Transactions'!$A$46="",$Q2479=""),0,(IF('Recurring Transactions'!$F$46="Monthly",IF(AND('Recurring Transactions'!$J$46&lt;=EOMONTH($Q2479,0),$Q2479&lt;='Recurring Transactions'!$L$46),1,0),IF('Recurring Transactions'!$F$46="Semi-monthly",IF(AND('Recurring Transactions'!$J$46&lt;=EOMONTH($Q2479,0),$Q2479&lt;='Recurring Transactions'!$L$46),2,0),IF('Recurring Transactions'!$F$46="Weekly",IF(AND('Recurring Transactions'!$J$46&lt;=EOMONTH($Q2479,0),$Q2479&lt;='Recurring Transactions'!$L$46),MAX(0,INT((MIN(EOMONTH($Q2479,0),'Recurring Transactions'!$L$46)-'Recurring Transactions'!$J$46)/7)+INT(-(MAX('Recurring Transactions'!$J$46,$Q2479)-'Recurring Transactions'!$J$46)/7)+1),0),IF('Recurring Transactions'!$F$46="Bi-weekly",IF(AND('Recurring Transactions'!$J$46&lt;=EOMONTH($Q2479,0),$Q2479&lt;='Recurring Transactions'!$L$46),MAX(0,INT((MIN(EOMONTH($Q2479,0),'Recurring Transactions'!$L$46)-'Recurring Transactions'!$J$46)/14)+INT(-(MAX('Recurring Transactions'!$J$46,$Q2479)-'Recurring Transactions'!$J$46)/14)+1),0),IF('Recurring Transactions'!$F$46="Quarterly",IF(AND(AND('Recurring Transactions'!$J$46&lt;=EOMONTH($Q2479,0),$Q2479&lt;='Recurring Transactions'!$L$46),MOD((YEAR($Q2479)-YEAR('Recurring Transactions'!$J$46))*12+MONTH($Q2479)-MONTH('Recurring Transactions'!$J$46),3)=0),1,0),IF('Recurring Transactions'!$F$46="Annually",IF(AND(AND('Recurring Transactions'!$J$46&lt;=EOMONTH($Q2479,0),$Q2479&lt;='Recurring Transactions'!$L$46),MONTH($Q2479)=MONTH('Recurring Transactions'!$J$46)),1,0),0)))))))*'Recurring Transactions'!$D$46)</f>
        <v/>
      </c>
    </row>
    <row r="2480">
      <c r="N2480" s="126">
        <f>'Recurring Transactions'!$A$46</f>
        <v/>
      </c>
      <c r="O2480" s="126">
        <f>'Recurring Transactions'!$B$46</f>
        <v/>
      </c>
      <c r="P2480" s="126">
        <f>'Recurring Transactions'!$E$46</f>
        <v/>
      </c>
      <c r="Q2480" s="72">
        <f>IF('Recurring Transactions'!$J$46="","",EDATE('Recurring Transactions'!$J$46,58))</f>
        <v/>
      </c>
      <c r="R2480" s="126">
        <f>IF($Q2480="","",TEXT($Q2480,"mmm yyyy"))</f>
        <v/>
      </c>
      <c r="S2480" s="124">
        <f>IF(OR('Recurring Transactions'!$A$46="",$Q2480=""),0,(IF('Recurring Transactions'!$F$46="Monthly",IF(AND('Recurring Transactions'!$J$46&lt;=EOMONTH($Q2480,0),$Q2480&lt;='Recurring Transactions'!$L$46),1,0),IF('Recurring Transactions'!$F$46="Semi-monthly",IF(AND('Recurring Transactions'!$J$46&lt;=EOMONTH($Q2480,0),$Q2480&lt;='Recurring Transactions'!$L$46),2,0),IF('Recurring Transactions'!$F$46="Weekly",IF(AND('Recurring Transactions'!$J$46&lt;=EOMONTH($Q2480,0),$Q2480&lt;='Recurring Transactions'!$L$46),MAX(0,INT((MIN(EOMONTH($Q2480,0),'Recurring Transactions'!$L$46)-'Recurring Transactions'!$J$46)/7)+INT(-(MAX('Recurring Transactions'!$J$46,$Q2480)-'Recurring Transactions'!$J$46)/7)+1),0),IF('Recurring Transactions'!$F$46="Bi-weekly",IF(AND('Recurring Transactions'!$J$46&lt;=EOMONTH($Q2480,0),$Q2480&lt;='Recurring Transactions'!$L$46),MAX(0,INT((MIN(EOMONTH($Q2480,0),'Recurring Transactions'!$L$46)-'Recurring Transactions'!$J$46)/14)+INT(-(MAX('Recurring Transactions'!$J$46,$Q2480)-'Recurring Transactions'!$J$46)/14)+1),0),IF('Recurring Transactions'!$F$46="Quarterly",IF(AND(AND('Recurring Transactions'!$J$46&lt;=EOMONTH($Q2480,0),$Q2480&lt;='Recurring Transactions'!$L$46),MOD((YEAR($Q2480)-YEAR('Recurring Transactions'!$J$46))*12+MONTH($Q2480)-MONTH('Recurring Transactions'!$J$46),3)=0),1,0),IF('Recurring Transactions'!$F$46="Annually",IF(AND(AND('Recurring Transactions'!$J$46&lt;=EOMONTH($Q2480,0),$Q2480&lt;='Recurring Transactions'!$L$46),MONTH($Q2480)=MONTH('Recurring Transactions'!$J$46)),1,0),0)))))))*'Recurring Transactions'!$D$46)</f>
        <v/>
      </c>
    </row>
    <row r="2481">
      <c r="N2481" s="126">
        <f>'Recurring Transactions'!$A$46</f>
        <v/>
      </c>
      <c r="O2481" s="126">
        <f>'Recurring Transactions'!$B$46</f>
        <v/>
      </c>
      <c r="P2481" s="126">
        <f>'Recurring Transactions'!$E$46</f>
        <v/>
      </c>
      <c r="Q2481" s="72">
        <f>IF('Recurring Transactions'!$J$46="","",EDATE('Recurring Transactions'!$J$46,59))</f>
        <v/>
      </c>
      <c r="R2481" s="126">
        <f>IF($Q2481="","",TEXT($Q2481,"mmm yyyy"))</f>
        <v/>
      </c>
      <c r="S2481" s="124">
        <f>IF(OR('Recurring Transactions'!$A$46="",$Q2481=""),0,(IF('Recurring Transactions'!$F$46="Monthly",IF(AND('Recurring Transactions'!$J$46&lt;=EOMONTH($Q2481,0),$Q2481&lt;='Recurring Transactions'!$L$46),1,0),IF('Recurring Transactions'!$F$46="Semi-monthly",IF(AND('Recurring Transactions'!$J$46&lt;=EOMONTH($Q2481,0),$Q2481&lt;='Recurring Transactions'!$L$46),2,0),IF('Recurring Transactions'!$F$46="Weekly",IF(AND('Recurring Transactions'!$J$46&lt;=EOMONTH($Q2481,0),$Q2481&lt;='Recurring Transactions'!$L$46),MAX(0,INT((MIN(EOMONTH($Q2481,0),'Recurring Transactions'!$L$46)-'Recurring Transactions'!$J$46)/7)+INT(-(MAX('Recurring Transactions'!$J$46,$Q2481)-'Recurring Transactions'!$J$46)/7)+1),0),IF('Recurring Transactions'!$F$46="Bi-weekly",IF(AND('Recurring Transactions'!$J$46&lt;=EOMONTH($Q2481,0),$Q2481&lt;='Recurring Transactions'!$L$46),MAX(0,INT((MIN(EOMONTH($Q2481,0),'Recurring Transactions'!$L$46)-'Recurring Transactions'!$J$46)/14)+INT(-(MAX('Recurring Transactions'!$J$46,$Q2481)-'Recurring Transactions'!$J$46)/14)+1),0),IF('Recurring Transactions'!$F$46="Quarterly",IF(AND(AND('Recurring Transactions'!$J$46&lt;=EOMONTH($Q2481,0),$Q2481&lt;='Recurring Transactions'!$L$46),MOD((YEAR($Q2481)-YEAR('Recurring Transactions'!$J$46))*12+MONTH($Q2481)-MONTH('Recurring Transactions'!$J$46),3)=0),1,0),IF('Recurring Transactions'!$F$46="Annually",IF(AND(AND('Recurring Transactions'!$J$46&lt;=EOMONTH($Q2481,0),$Q2481&lt;='Recurring Transactions'!$L$46),MONTH($Q2481)=MONTH('Recurring Transactions'!$J$46)),1,0),0)))))))*'Recurring Transactions'!$D$46)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2026-07-28T14:58:29Z</dcterms:created>
  <dcterms:modified xsi:type="dcterms:W3CDTF">2026-07-28T14:58:30Z</dcterms:modified>
</cp:coreProperties>
</file>